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 activeTab="5"/>
  </bookViews>
  <sheets>
    <sheet name="현행추정부채" sheetId="1" r:id="rId1"/>
    <sheet name="보험가격준비금위험" sheetId="2" r:id="rId2"/>
    <sheet name="보유리스크율_위험계수적용법" sheetId="3" r:id="rId3"/>
    <sheet name="보유리스크율_손해율분포법" sheetId="4" r:id="rId4"/>
    <sheet name="금리위험" sheetId="5" r:id="rId5"/>
    <sheet name="신용위험_재보험계약" sheetId="7" r:id="rId6"/>
    <sheet name="운영위험액" sheetId="8" r:id="rId7"/>
  </sheets>
  <definedNames>
    <definedName name="_xlnm._FilterDatabase" localSheetId="1" hidden="1">보험가격준비금위험!$X$3:$AC$114</definedName>
    <definedName name="_xlnm._FilterDatabase" localSheetId="5" hidden="1">신용위험_재보험계약!$AL$4:$AP$320</definedName>
  </definedNames>
  <calcPr calcId="162913"/>
</workbook>
</file>

<file path=xl/calcChain.xml><?xml version="1.0" encoding="utf-8"?>
<calcChain xmlns="http://schemas.openxmlformats.org/spreadsheetml/2006/main">
  <c r="AR746" i="7" l="1"/>
  <c r="AR745" i="7"/>
  <c r="AR343" i="7"/>
  <c r="AR344" i="7"/>
  <c r="AR345" i="7"/>
  <c r="AR346" i="7"/>
  <c r="AR347" i="7"/>
  <c r="AR348" i="7"/>
  <c r="AR349" i="7"/>
  <c r="AR350" i="7"/>
  <c r="AR351" i="7"/>
  <c r="AR352" i="7"/>
  <c r="AR353" i="7"/>
  <c r="AR354" i="7"/>
  <c r="AR355" i="7"/>
  <c r="AR356" i="7"/>
  <c r="AR357" i="7"/>
  <c r="AR358" i="7"/>
  <c r="AR359" i="7"/>
  <c r="AR360" i="7"/>
  <c r="AR361" i="7"/>
  <c r="AR362" i="7"/>
  <c r="AR363" i="7"/>
  <c r="AR364" i="7"/>
  <c r="AR365" i="7"/>
  <c r="AR366" i="7"/>
  <c r="AR367" i="7"/>
  <c r="AR368" i="7"/>
  <c r="AR369" i="7"/>
  <c r="AR370" i="7"/>
  <c r="AR371" i="7"/>
  <c r="AR372" i="7"/>
  <c r="AR373" i="7"/>
  <c r="AR374" i="7"/>
  <c r="AR375" i="7"/>
  <c r="AR376" i="7"/>
  <c r="AR377" i="7"/>
  <c r="AR378" i="7"/>
  <c r="AR379" i="7"/>
  <c r="AR380" i="7"/>
  <c r="AR381" i="7"/>
  <c r="AR382" i="7"/>
  <c r="AR383" i="7"/>
  <c r="AR384" i="7"/>
  <c r="AR385" i="7"/>
  <c r="AR386" i="7"/>
  <c r="AR387" i="7"/>
  <c r="AR388" i="7"/>
  <c r="AR389" i="7"/>
  <c r="AR390" i="7"/>
  <c r="AR391" i="7"/>
  <c r="AR392" i="7"/>
  <c r="AR393" i="7"/>
  <c r="AR394" i="7"/>
  <c r="AR395" i="7"/>
  <c r="AR396" i="7"/>
  <c r="AR397" i="7"/>
  <c r="AR398" i="7"/>
  <c r="AR399" i="7"/>
  <c r="AR400" i="7"/>
  <c r="AR401" i="7"/>
  <c r="AR402" i="7"/>
  <c r="AR403" i="7"/>
  <c r="AR404" i="7"/>
  <c r="AR405" i="7"/>
  <c r="AR406" i="7"/>
  <c r="AR407" i="7"/>
  <c r="AR408" i="7"/>
  <c r="AR409" i="7"/>
  <c r="AR410" i="7"/>
  <c r="AR411" i="7"/>
  <c r="AR412" i="7"/>
  <c r="AR413" i="7"/>
  <c r="AR414" i="7"/>
  <c r="AR415" i="7"/>
  <c r="AR416" i="7"/>
  <c r="AR417" i="7"/>
  <c r="AR418" i="7"/>
  <c r="AR419" i="7"/>
  <c r="AR420" i="7"/>
  <c r="AR421" i="7"/>
  <c r="AR422" i="7"/>
  <c r="AR423" i="7"/>
  <c r="AR424" i="7"/>
  <c r="AR425" i="7"/>
  <c r="AR426" i="7"/>
  <c r="AR427" i="7"/>
  <c r="AR428" i="7"/>
  <c r="AR429" i="7"/>
  <c r="AR430" i="7"/>
  <c r="AR431" i="7"/>
  <c r="AR432" i="7"/>
  <c r="AR433" i="7"/>
  <c r="AR434" i="7"/>
  <c r="AR435" i="7"/>
  <c r="AR436" i="7"/>
  <c r="AR437" i="7"/>
  <c r="AR438" i="7"/>
  <c r="AR439" i="7"/>
  <c r="AR440" i="7"/>
  <c r="AR441" i="7"/>
  <c r="AR442" i="7"/>
  <c r="AR443" i="7"/>
  <c r="AR444" i="7"/>
  <c r="AR445" i="7"/>
  <c r="AR446" i="7"/>
  <c r="AR447" i="7"/>
  <c r="AR448" i="7"/>
  <c r="AR449" i="7"/>
  <c r="AR450" i="7"/>
  <c r="AR451" i="7"/>
  <c r="AR452" i="7"/>
  <c r="AR453" i="7"/>
  <c r="AR454" i="7"/>
  <c r="AR455" i="7"/>
  <c r="AR456" i="7"/>
  <c r="AR457" i="7"/>
  <c r="AR458" i="7"/>
  <c r="AR459" i="7"/>
  <c r="AR460" i="7"/>
  <c r="AR461" i="7"/>
  <c r="AR462" i="7"/>
  <c r="AR463" i="7"/>
  <c r="AR464" i="7"/>
  <c r="AR465" i="7"/>
  <c r="AR466" i="7"/>
  <c r="AR467" i="7"/>
  <c r="AR468" i="7"/>
  <c r="AR469" i="7"/>
  <c r="AR470" i="7"/>
  <c r="AR471" i="7"/>
  <c r="AR472" i="7"/>
  <c r="AR473" i="7"/>
  <c r="AR474" i="7"/>
  <c r="AR475" i="7"/>
  <c r="AR476" i="7"/>
  <c r="AR477" i="7"/>
  <c r="AR478" i="7"/>
  <c r="AR479" i="7"/>
  <c r="AR480" i="7"/>
  <c r="AR481" i="7"/>
  <c r="AR482" i="7"/>
  <c r="AR483" i="7"/>
  <c r="AR484" i="7"/>
  <c r="AR485" i="7"/>
  <c r="AR486" i="7"/>
  <c r="AR487" i="7"/>
  <c r="AR488" i="7"/>
  <c r="AR489" i="7"/>
  <c r="AR490" i="7"/>
  <c r="AR491" i="7"/>
  <c r="AR492" i="7"/>
  <c r="AR493" i="7"/>
  <c r="AR494" i="7"/>
  <c r="AR495" i="7"/>
  <c r="AR496" i="7"/>
  <c r="AR497" i="7"/>
  <c r="AR498" i="7"/>
  <c r="AR499" i="7"/>
  <c r="AR500" i="7"/>
  <c r="AR501" i="7"/>
  <c r="AR502" i="7"/>
  <c r="AR503" i="7"/>
  <c r="AR504" i="7"/>
  <c r="AR505" i="7"/>
  <c r="AR506" i="7"/>
  <c r="AR507" i="7"/>
  <c r="AR508" i="7"/>
  <c r="AR509" i="7"/>
  <c r="AR510" i="7"/>
  <c r="AR511" i="7"/>
  <c r="AR512" i="7"/>
  <c r="AR513" i="7"/>
  <c r="AR514" i="7"/>
  <c r="AR515" i="7"/>
  <c r="AR516" i="7"/>
  <c r="AR517" i="7"/>
  <c r="AR518" i="7"/>
  <c r="AR519" i="7"/>
  <c r="AR520" i="7"/>
  <c r="AR521" i="7"/>
  <c r="AR522" i="7"/>
  <c r="AR523" i="7"/>
  <c r="AR524" i="7"/>
  <c r="AR525" i="7"/>
  <c r="AR526" i="7"/>
  <c r="AR527" i="7"/>
  <c r="AR528" i="7"/>
  <c r="AR529" i="7"/>
  <c r="AR530" i="7"/>
  <c r="AR531" i="7"/>
  <c r="AR532" i="7"/>
  <c r="AR533" i="7"/>
  <c r="AR534" i="7"/>
  <c r="AR535" i="7"/>
  <c r="AR536" i="7"/>
  <c r="AR537" i="7"/>
  <c r="AR538" i="7"/>
  <c r="AR539" i="7"/>
  <c r="AR540" i="7"/>
  <c r="AR541" i="7"/>
  <c r="AR542" i="7"/>
  <c r="AR543" i="7"/>
  <c r="AR544" i="7"/>
  <c r="AR545" i="7"/>
  <c r="AR546" i="7"/>
  <c r="AR547" i="7"/>
  <c r="AR548" i="7"/>
  <c r="AR549" i="7"/>
  <c r="AR550" i="7"/>
  <c r="AR551" i="7"/>
  <c r="AR552" i="7"/>
  <c r="AR553" i="7"/>
  <c r="AR554" i="7"/>
  <c r="AR555" i="7"/>
  <c r="AR556" i="7"/>
  <c r="AR557" i="7"/>
  <c r="AR558" i="7"/>
  <c r="AR559" i="7"/>
  <c r="AR560" i="7"/>
  <c r="AR561" i="7"/>
  <c r="AR562" i="7"/>
  <c r="AR563" i="7"/>
  <c r="AR564" i="7"/>
  <c r="AR565" i="7"/>
  <c r="AR566" i="7"/>
  <c r="AR567" i="7"/>
  <c r="AR568" i="7"/>
  <c r="AR569" i="7"/>
  <c r="AR570" i="7"/>
  <c r="AR571" i="7"/>
  <c r="AR572" i="7"/>
  <c r="AR573" i="7"/>
  <c r="AR574" i="7"/>
  <c r="AR575" i="7"/>
  <c r="AR576" i="7"/>
  <c r="AR577" i="7"/>
  <c r="AR578" i="7"/>
  <c r="AR579" i="7"/>
  <c r="AR580" i="7"/>
  <c r="AR581" i="7"/>
  <c r="AR582" i="7"/>
  <c r="AR583" i="7"/>
  <c r="AR584" i="7"/>
  <c r="AR585" i="7"/>
  <c r="AR586" i="7"/>
  <c r="AR587" i="7"/>
  <c r="AR588" i="7"/>
  <c r="AR589" i="7"/>
  <c r="AR590" i="7"/>
  <c r="AR591" i="7"/>
  <c r="AR592" i="7"/>
  <c r="AR593" i="7"/>
  <c r="AR594" i="7"/>
  <c r="AR595" i="7"/>
  <c r="AR596" i="7"/>
  <c r="AR597" i="7"/>
  <c r="AR598" i="7"/>
  <c r="AR599" i="7"/>
  <c r="AR600" i="7"/>
  <c r="AR601" i="7"/>
  <c r="AR602" i="7"/>
  <c r="AR603" i="7"/>
  <c r="AR604" i="7"/>
  <c r="AR605" i="7"/>
  <c r="AR606" i="7"/>
  <c r="AR607" i="7"/>
  <c r="AR608" i="7"/>
  <c r="AR609" i="7"/>
  <c r="AR610" i="7"/>
  <c r="AR611" i="7"/>
  <c r="AR612" i="7"/>
  <c r="AR613" i="7"/>
  <c r="AR614" i="7"/>
  <c r="AR615" i="7"/>
  <c r="AR616" i="7"/>
  <c r="AR617" i="7"/>
  <c r="AR618" i="7"/>
  <c r="AR619" i="7"/>
  <c r="AR620" i="7"/>
  <c r="AR621" i="7"/>
  <c r="AR622" i="7"/>
  <c r="AR623" i="7"/>
  <c r="AR624" i="7"/>
  <c r="AR625" i="7"/>
  <c r="AR626" i="7"/>
  <c r="AR627" i="7"/>
  <c r="AR628" i="7"/>
  <c r="AR629" i="7"/>
  <c r="AR630" i="7"/>
  <c r="AR631" i="7"/>
  <c r="AR632" i="7"/>
  <c r="AR633" i="7"/>
  <c r="AR634" i="7"/>
  <c r="AR635" i="7"/>
  <c r="AR636" i="7"/>
  <c r="AR637" i="7"/>
  <c r="AR638" i="7"/>
  <c r="AR639" i="7"/>
  <c r="AR640" i="7"/>
  <c r="AR641" i="7"/>
  <c r="AR642" i="7"/>
  <c r="AR643" i="7"/>
  <c r="AR644" i="7"/>
  <c r="AR645" i="7"/>
  <c r="AR646" i="7"/>
  <c r="AR647" i="7"/>
  <c r="AR648" i="7"/>
  <c r="AR649" i="7"/>
  <c r="AR650" i="7"/>
  <c r="AR651" i="7"/>
  <c r="AR652" i="7"/>
  <c r="AR653" i="7"/>
  <c r="AR654" i="7"/>
  <c r="AR655" i="7"/>
  <c r="AR656" i="7"/>
  <c r="AR657" i="7"/>
  <c r="AR658" i="7"/>
  <c r="AR659" i="7"/>
  <c r="AR660" i="7"/>
  <c r="AR661" i="7"/>
  <c r="AR662" i="7"/>
  <c r="AR663" i="7"/>
  <c r="AR664" i="7"/>
  <c r="AR665" i="7"/>
  <c r="AR666" i="7"/>
  <c r="AR667" i="7"/>
  <c r="AR668" i="7"/>
  <c r="AR669" i="7"/>
  <c r="AR670" i="7"/>
  <c r="AR671" i="7"/>
  <c r="AR672" i="7"/>
  <c r="AR673" i="7"/>
  <c r="AR674" i="7"/>
  <c r="AR675" i="7"/>
  <c r="AR676" i="7"/>
  <c r="AR677" i="7"/>
  <c r="AR678" i="7"/>
  <c r="AR679" i="7"/>
  <c r="AR680" i="7"/>
  <c r="AR681" i="7"/>
  <c r="AR682" i="7"/>
  <c r="AR683" i="7"/>
  <c r="AR684" i="7"/>
  <c r="AR685" i="7"/>
  <c r="AR686" i="7"/>
  <c r="AR687" i="7"/>
  <c r="AR688" i="7"/>
  <c r="AR689" i="7"/>
  <c r="AR690" i="7"/>
  <c r="AR691" i="7"/>
  <c r="AR692" i="7"/>
  <c r="AR693" i="7"/>
  <c r="AR694" i="7"/>
  <c r="AR695" i="7"/>
  <c r="AR696" i="7"/>
  <c r="AR697" i="7"/>
  <c r="AR698" i="7"/>
  <c r="AR699" i="7"/>
  <c r="AR700" i="7"/>
  <c r="AR701" i="7"/>
  <c r="AR702" i="7"/>
  <c r="AR703" i="7"/>
  <c r="AR704" i="7"/>
  <c r="AR705" i="7"/>
  <c r="AR706" i="7"/>
  <c r="AR707" i="7"/>
  <c r="AR708" i="7"/>
  <c r="AR709" i="7"/>
  <c r="AR710" i="7"/>
  <c r="AR711" i="7"/>
  <c r="AR712" i="7"/>
  <c r="AR713" i="7"/>
  <c r="AR714" i="7"/>
  <c r="AR715" i="7"/>
  <c r="AR716" i="7"/>
  <c r="AR717" i="7"/>
  <c r="AR718" i="7"/>
  <c r="AR719" i="7"/>
  <c r="AR720" i="7"/>
  <c r="AR721" i="7"/>
  <c r="AR722" i="7"/>
  <c r="AR723" i="7"/>
  <c r="AR724" i="7"/>
  <c r="AR725" i="7"/>
  <c r="AR726" i="7"/>
  <c r="AR727" i="7"/>
  <c r="AR728" i="7"/>
  <c r="AR729" i="7"/>
  <c r="AR730" i="7"/>
  <c r="AR731" i="7"/>
  <c r="AR732" i="7"/>
  <c r="AR733" i="7"/>
  <c r="AR734" i="7"/>
  <c r="AR735" i="7"/>
  <c r="AR736" i="7"/>
  <c r="AR737" i="7"/>
  <c r="AR738" i="7"/>
  <c r="AR739" i="7"/>
  <c r="AR740" i="7"/>
  <c r="AR342" i="7"/>
  <c r="AI89" i="7"/>
  <c r="AH89" i="7"/>
  <c r="AI141" i="7"/>
  <c r="AH141" i="7"/>
  <c r="AI28" i="7"/>
  <c r="AH28" i="7"/>
  <c r="AI23" i="7"/>
  <c r="AH23" i="7"/>
  <c r="AI130" i="7"/>
  <c r="AH130" i="7"/>
  <c r="AI100" i="7"/>
  <c r="AH100" i="7"/>
  <c r="AI68" i="7"/>
  <c r="AH68" i="7"/>
  <c r="AI26" i="7"/>
  <c r="AH26" i="7"/>
  <c r="AI295" i="7"/>
  <c r="AH295" i="7"/>
  <c r="AI127" i="7"/>
  <c r="AH127" i="7"/>
  <c r="AI204" i="7"/>
  <c r="AH204" i="7"/>
  <c r="AI148" i="7"/>
  <c r="AH148" i="7"/>
  <c r="AI116" i="7"/>
  <c r="AH116" i="7"/>
  <c r="AI287" i="7"/>
  <c r="AH287" i="7"/>
  <c r="AI244" i="7"/>
  <c r="AH244" i="7"/>
  <c r="AI103" i="7"/>
  <c r="AH103" i="7"/>
  <c r="AI33" i="7"/>
  <c r="AH33" i="7"/>
  <c r="AI411" i="7"/>
  <c r="AH411" i="7"/>
  <c r="AI324" i="7"/>
  <c r="AH324" i="7"/>
  <c r="AI13" i="7"/>
  <c r="AH13" i="7"/>
  <c r="AI164" i="7"/>
  <c r="AH164" i="7"/>
  <c r="AI177" i="7"/>
  <c r="AH177" i="7"/>
  <c r="AI376" i="7"/>
  <c r="AH376" i="7"/>
  <c r="AI137" i="7"/>
  <c r="AH137" i="7"/>
  <c r="AI66" i="7"/>
  <c r="AH66" i="7"/>
  <c r="AI24" i="7"/>
  <c r="AH24" i="7"/>
  <c r="AI413" i="7"/>
  <c r="AH413" i="7"/>
  <c r="AI273" i="7"/>
  <c r="AH273" i="7"/>
  <c r="AI390" i="7"/>
  <c r="AH390" i="7"/>
  <c r="AI266" i="7"/>
  <c r="AH266" i="7"/>
  <c r="AI81" i="7"/>
  <c r="AH81" i="7"/>
  <c r="AI207" i="7"/>
  <c r="AH207" i="7"/>
  <c r="AI12" i="7"/>
  <c r="AH12" i="7"/>
  <c r="AI79" i="7"/>
  <c r="AH79" i="7"/>
  <c r="AI11" i="7"/>
  <c r="AH11" i="7"/>
  <c r="AI416" i="7"/>
  <c r="AH416" i="7"/>
  <c r="AI414" i="7"/>
  <c r="AH414" i="7"/>
  <c r="AI76" i="7"/>
  <c r="AH76" i="7"/>
  <c r="AI378" i="7"/>
  <c r="AH378" i="7"/>
  <c r="AI332" i="7"/>
  <c r="AH332" i="7"/>
  <c r="AI61" i="7"/>
  <c r="AH61" i="7"/>
  <c r="AI38" i="7"/>
  <c r="AH38" i="7"/>
  <c r="AI419" i="7"/>
  <c r="AH419" i="7"/>
  <c r="AI106" i="7"/>
  <c r="AH106" i="7"/>
  <c r="AI158" i="7"/>
  <c r="AH158" i="7"/>
  <c r="AI71" i="7"/>
  <c r="AH71" i="7"/>
  <c r="AI384" i="7"/>
  <c r="AH384" i="7"/>
  <c r="AI134" i="7"/>
  <c r="AH134" i="7"/>
  <c r="AI189" i="7"/>
  <c r="AH189" i="7"/>
  <c r="AI252" i="7"/>
  <c r="AH252" i="7"/>
  <c r="AI412" i="7"/>
  <c r="AH412" i="7"/>
  <c r="AI161" i="7"/>
  <c r="AH161" i="7"/>
  <c r="AI350" i="7"/>
  <c r="AH350" i="7"/>
  <c r="AI234" i="7"/>
  <c r="AH234" i="7"/>
  <c r="AI391" i="7"/>
  <c r="AH391" i="7"/>
  <c r="AI197" i="7"/>
  <c r="AH197" i="7"/>
  <c r="AI315" i="7"/>
  <c r="AH315" i="7"/>
  <c r="AI401" i="7"/>
  <c r="AH401" i="7"/>
  <c r="AI336" i="7"/>
  <c r="AH336" i="7"/>
  <c r="AI160" i="7"/>
  <c r="AH160" i="7"/>
  <c r="AI37" i="7"/>
  <c r="AH37" i="7"/>
  <c r="AI395" i="7"/>
  <c r="AH395" i="7"/>
  <c r="AI288" i="7"/>
  <c r="AH288" i="7"/>
  <c r="AI404" i="7"/>
  <c r="AH404" i="7"/>
  <c r="AI420" i="7"/>
  <c r="AH420" i="7"/>
  <c r="AI78" i="7"/>
  <c r="AH78" i="7"/>
  <c r="AI385" i="7"/>
  <c r="AH385" i="7"/>
  <c r="AI354" i="7"/>
  <c r="AH354" i="7"/>
  <c r="AI360" i="7"/>
  <c r="AH360" i="7"/>
  <c r="AI358" i="7"/>
  <c r="AH358" i="7"/>
  <c r="AI361" i="7"/>
  <c r="AH361" i="7"/>
  <c r="AI294" i="7"/>
  <c r="AH294" i="7"/>
  <c r="AI355" i="7"/>
  <c r="AH355" i="7"/>
  <c r="AI112" i="7"/>
  <c r="AH112" i="7"/>
  <c r="AI272" i="7"/>
  <c r="AH272" i="7"/>
  <c r="AI221" i="7"/>
  <c r="AH221" i="7"/>
  <c r="AI172" i="7"/>
  <c r="AH172" i="7"/>
  <c r="AI159" i="7"/>
  <c r="AH159" i="7"/>
  <c r="AI258" i="7"/>
  <c r="AH258" i="7"/>
  <c r="AI267" i="7"/>
  <c r="AH267" i="7"/>
  <c r="AI255" i="7"/>
  <c r="AH255" i="7"/>
  <c r="AI237" i="7"/>
  <c r="AH237" i="7"/>
  <c r="AI200" i="7"/>
  <c r="AH200" i="7"/>
  <c r="AI162" i="7"/>
  <c r="AH162" i="7"/>
  <c r="AI325" i="7"/>
  <c r="AH325" i="7"/>
  <c r="AI341" i="7"/>
  <c r="AH341" i="7"/>
  <c r="AI257" i="7"/>
  <c r="AH257" i="7"/>
  <c r="AI218" i="7"/>
  <c r="AH218" i="7"/>
  <c r="AI365" i="7"/>
  <c r="AH365" i="7"/>
  <c r="AI334" i="7"/>
  <c r="AH334" i="7"/>
  <c r="AI188" i="7"/>
  <c r="AH188" i="7"/>
  <c r="AI283" i="7"/>
  <c r="AH283" i="7"/>
  <c r="AI386" i="7"/>
  <c r="AH386" i="7"/>
  <c r="AI175" i="7"/>
  <c r="AH175" i="7"/>
  <c r="AI297" i="7"/>
  <c r="AH297" i="7"/>
  <c r="AI167" i="7"/>
  <c r="AH167" i="7"/>
  <c r="AI107" i="7"/>
  <c r="AH107" i="7"/>
  <c r="AI179" i="7"/>
  <c r="AH179" i="7"/>
  <c r="AI363" i="7"/>
  <c r="AH363" i="7"/>
  <c r="AI105" i="7"/>
  <c r="AH105" i="7"/>
  <c r="AI330" i="7"/>
  <c r="AH330" i="7"/>
  <c r="AI265" i="7"/>
  <c r="AH265" i="7"/>
  <c r="AI340" i="7"/>
  <c r="AH340" i="7"/>
  <c r="AI168" i="7"/>
  <c r="AH168" i="7"/>
  <c r="AI198" i="7"/>
  <c r="AH198" i="7"/>
  <c r="AI241" i="7"/>
  <c r="AH241" i="7"/>
  <c r="AI286" i="7"/>
  <c r="AH286" i="7"/>
  <c r="AI58" i="7"/>
  <c r="AH58" i="7"/>
  <c r="AI21" i="7"/>
  <c r="AH21" i="7"/>
  <c r="AI63" i="7"/>
  <c r="AH63" i="7"/>
  <c r="AI351" i="7"/>
  <c r="AH351" i="7"/>
  <c r="AI173" i="7"/>
  <c r="AH173" i="7"/>
  <c r="AI232" i="7"/>
  <c r="AH232" i="7"/>
  <c r="AI75" i="7"/>
  <c r="AH75" i="7"/>
  <c r="AI205" i="7"/>
  <c r="AH205" i="7"/>
  <c r="AI260" i="7"/>
  <c r="AH260" i="7"/>
  <c r="AI314" i="7"/>
  <c r="AH314" i="7"/>
  <c r="AI36" i="7"/>
  <c r="AH36" i="7"/>
  <c r="AI270" i="7"/>
  <c r="AH270" i="7"/>
  <c r="AI348" i="7"/>
  <c r="AH348" i="7"/>
  <c r="AI27" i="7"/>
  <c r="AH27" i="7"/>
  <c r="AI239" i="7"/>
  <c r="AH239" i="7"/>
  <c r="AI231" i="7"/>
  <c r="AH231" i="7"/>
  <c r="AI80" i="7"/>
  <c r="AH80" i="7"/>
  <c r="AI211" i="7"/>
  <c r="AH211" i="7"/>
  <c r="AI25" i="7"/>
  <c r="AH25" i="7"/>
  <c r="AI212" i="7"/>
  <c r="AH212" i="7"/>
  <c r="AI242" i="7"/>
  <c r="AH242" i="7"/>
  <c r="AI40" i="7"/>
  <c r="AH40" i="7"/>
  <c r="AI185" i="7"/>
  <c r="AH185" i="7"/>
  <c r="AI165" i="7"/>
  <c r="AH165" i="7"/>
  <c r="AI352" i="7"/>
  <c r="AH352" i="7"/>
  <c r="AI59" i="7"/>
  <c r="AH59" i="7"/>
  <c r="AI210" i="7"/>
  <c r="AH210" i="7"/>
  <c r="AI251" i="7"/>
  <c r="AH251" i="7"/>
  <c r="AI118" i="7"/>
  <c r="AH118" i="7"/>
  <c r="AI45" i="7"/>
  <c r="AH45" i="7"/>
  <c r="AI147" i="7"/>
  <c r="AH147" i="7"/>
  <c r="AI345" i="7"/>
  <c r="AH345" i="7"/>
  <c r="AI143" i="7"/>
  <c r="AH143" i="7"/>
  <c r="AI225" i="7"/>
  <c r="AH225" i="7"/>
  <c r="AI181" i="7"/>
  <c r="AH181" i="7"/>
  <c r="AI346" i="7"/>
  <c r="AH346" i="7"/>
  <c r="AI178" i="7"/>
  <c r="AH178" i="7"/>
  <c r="AI317" i="7"/>
  <c r="AH317" i="7"/>
  <c r="AI216" i="7"/>
  <c r="AH216" i="7"/>
  <c r="AI117" i="7"/>
  <c r="AH117" i="7"/>
  <c r="AI136" i="7"/>
  <c r="AH136" i="7"/>
  <c r="AI85" i="7"/>
  <c r="AH85" i="7"/>
  <c r="AI191" i="7"/>
  <c r="AH191" i="7"/>
  <c r="AI256" i="7"/>
  <c r="AH256" i="7"/>
  <c r="AI154" i="7"/>
  <c r="AH154" i="7"/>
  <c r="AI292" i="7"/>
  <c r="AH292" i="7"/>
  <c r="AI359" i="7"/>
  <c r="AH359" i="7"/>
  <c r="AI190" i="7"/>
  <c r="AH190" i="7"/>
  <c r="AI347" i="7"/>
  <c r="AH347" i="7"/>
  <c r="AI203" i="7"/>
  <c r="AH203" i="7"/>
  <c r="AI269" i="7"/>
  <c r="AH269" i="7"/>
  <c r="AI77" i="7"/>
  <c r="AH77" i="7"/>
  <c r="AI157" i="7"/>
  <c r="AH157" i="7"/>
  <c r="AI111" i="7"/>
  <c r="AH111" i="7"/>
  <c r="AI236" i="7"/>
  <c r="AH236" i="7"/>
  <c r="AI305" i="7"/>
  <c r="AH305" i="7"/>
  <c r="AI367" i="7"/>
  <c r="AH367" i="7"/>
  <c r="AI364" i="7"/>
  <c r="AH364" i="7"/>
  <c r="AI146" i="7"/>
  <c r="AH146" i="7"/>
  <c r="AI121" i="7"/>
  <c r="AH121" i="7"/>
  <c r="AI226" i="7"/>
  <c r="AH226" i="7"/>
  <c r="AI248" i="7"/>
  <c r="AH248" i="7"/>
  <c r="AI333" i="7"/>
  <c r="AH333" i="7"/>
  <c r="AI339" i="7"/>
  <c r="AH339" i="7"/>
  <c r="AI322" i="7"/>
  <c r="AH322" i="7"/>
  <c r="AI166" i="7"/>
  <c r="AH166" i="7"/>
  <c r="AI155" i="7"/>
  <c r="AH155" i="7"/>
  <c r="AI199" i="7"/>
  <c r="AH199" i="7"/>
  <c r="AI406" i="7"/>
  <c r="AH406" i="7"/>
  <c r="AI291" i="7"/>
  <c r="AH291" i="7"/>
  <c r="AI377" i="7"/>
  <c r="AH377" i="7"/>
  <c r="AI229" i="7"/>
  <c r="AH229" i="7"/>
  <c r="AI180" i="7"/>
  <c r="AH180" i="7"/>
  <c r="AI139" i="7"/>
  <c r="AH139" i="7"/>
  <c r="AI344" i="7"/>
  <c r="AH344" i="7"/>
  <c r="AI133" i="7"/>
  <c r="AH133" i="7"/>
  <c r="AI169" i="7"/>
  <c r="AH169" i="7"/>
  <c r="AI353" i="7"/>
  <c r="AH353" i="7"/>
  <c r="AI331" i="7"/>
  <c r="AH331" i="7"/>
  <c r="AI316" i="7"/>
  <c r="AH316" i="7"/>
  <c r="AI327" i="7"/>
  <c r="AH327" i="7"/>
  <c r="AI263" i="7"/>
  <c r="AH263" i="7"/>
  <c r="AI398" i="7"/>
  <c r="AH398" i="7"/>
  <c r="AI403" i="7"/>
  <c r="AH403" i="7"/>
  <c r="AI152" i="7"/>
  <c r="AH152" i="7"/>
  <c r="AI285" i="7"/>
  <c r="AH285" i="7"/>
  <c r="AI374" i="7"/>
  <c r="AH374" i="7"/>
  <c r="AI372" i="7"/>
  <c r="AH372" i="7"/>
  <c r="AI276" i="7"/>
  <c r="AH276" i="7"/>
  <c r="AI408" i="7"/>
  <c r="AH408" i="7"/>
  <c r="AI93" i="7"/>
  <c r="AH93" i="7"/>
  <c r="AI182" i="7"/>
  <c r="AH182" i="7"/>
  <c r="AI196" i="7"/>
  <c r="AH196" i="7"/>
  <c r="AI417" i="7"/>
  <c r="AH417" i="7"/>
  <c r="AI73" i="7"/>
  <c r="AH73" i="7"/>
  <c r="AI126" i="7"/>
  <c r="AH126" i="7"/>
  <c r="AI302" i="7"/>
  <c r="AH302" i="7"/>
  <c r="AI171" i="7"/>
  <c r="AH171" i="7"/>
  <c r="AI54" i="7"/>
  <c r="AH54" i="7"/>
  <c r="AI335" i="7"/>
  <c r="AH335" i="7"/>
  <c r="AI271" i="7"/>
  <c r="AH271" i="7"/>
  <c r="AI323" i="7"/>
  <c r="AH323" i="7"/>
  <c r="AI208" i="7"/>
  <c r="AH208" i="7"/>
  <c r="AI274" i="7"/>
  <c r="AH274" i="7"/>
  <c r="AI319" i="7"/>
  <c r="AH319" i="7"/>
  <c r="AI362" i="7"/>
  <c r="AH362" i="7"/>
  <c r="AI329" i="7"/>
  <c r="AH329" i="7"/>
  <c r="AI284" i="7"/>
  <c r="AH284" i="7"/>
  <c r="AI219" i="7"/>
  <c r="AH219" i="7"/>
  <c r="AI313" i="7"/>
  <c r="AH313" i="7"/>
  <c r="AI307" i="7"/>
  <c r="AH307" i="7"/>
  <c r="AI259" i="7"/>
  <c r="AH259" i="7"/>
  <c r="AI193" i="7"/>
  <c r="AH193" i="7"/>
  <c r="AI275" i="7"/>
  <c r="AH275" i="7"/>
  <c r="AI310" i="7"/>
  <c r="AH310" i="7"/>
  <c r="AI235" i="7"/>
  <c r="AH235" i="7"/>
  <c r="AI48" i="7"/>
  <c r="AH48" i="7"/>
  <c r="AI163" i="7"/>
  <c r="AH163" i="7"/>
  <c r="AI220" i="7"/>
  <c r="AH220" i="7"/>
  <c r="AI373" i="7"/>
  <c r="AH373" i="7"/>
  <c r="AI268" i="7"/>
  <c r="AH268" i="7"/>
  <c r="AI20" i="7"/>
  <c r="AH20" i="7"/>
  <c r="AI228" i="7"/>
  <c r="AH228" i="7"/>
  <c r="AI49" i="7"/>
  <c r="AH49" i="7"/>
  <c r="AI122" i="7"/>
  <c r="AH122" i="7"/>
  <c r="AI213" i="7"/>
  <c r="AH213" i="7"/>
  <c r="AI67" i="7"/>
  <c r="AH67" i="7"/>
  <c r="AI104" i="7"/>
  <c r="AH104" i="7"/>
  <c r="AI138" i="7"/>
  <c r="AH138" i="7"/>
  <c r="AI150" i="7"/>
  <c r="AH150" i="7"/>
  <c r="AI206" i="7"/>
  <c r="AH206" i="7"/>
  <c r="AI250" i="7"/>
  <c r="AH250" i="7"/>
  <c r="AI293" i="7"/>
  <c r="AH293" i="7"/>
  <c r="AI144" i="7"/>
  <c r="AH144" i="7"/>
  <c r="AI149" i="7"/>
  <c r="AH149" i="7"/>
  <c r="AI34" i="7"/>
  <c r="AH34" i="7"/>
  <c r="AI39" i="7"/>
  <c r="AH39" i="7"/>
  <c r="AI101" i="7"/>
  <c r="AH101" i="7"/>
  <c r="AI183" i="7"/>
  <c r="AH183" i="7"/>
  <c r="AI227" i="7"/>
  <c r="AH227" i="7"/>
  <c r="AI151" i="7"/>
  <c r="AH151" i="7"/>
  <c r="AI70" i="7"/>
  <c r="AH70" i="7"/>
  <c r="AI397" i="7"/>
  <c r="AH397" i="7"/>
  <c r="AI72" i="7"/>
  <c r="AH72" i="7"/>
  <c r="AI402" i="7"/>
  <c r="AH402" i="7"/>
  <c r="AI6" i="7"/>
  <c r="AH6" i="7"/>
  <c r="AI282" i="7"/>
  <c r="AH282" i="7"/>
  <c r="AI86" i="7"/>
  <c r="AH86" i="7"/>
  <c r="AI320" i="7"/>
  <c r="AH320" i="7"/>
  <c r="AI209" i="7"/>
  <c r="AH209" i="7"/>
  <c r="AI264" i="7"/>
  <c r="AH264" i="7"/>
  <c r="AI44" i="7"/>
  <c r="AH44" i="7"/>
  <c r="AI62" i="7"/>
  <c r="AH62" i="7"/>
  <c r="AI192" i="7"/>
  <c r="AH192" i="7"/>
  <c r="AI90" i="7"/>
  <c r="AH90" i="7"/>
  <c r="AI343" i="7"/>
  <c r="AH343" i="7"/>
  <c r="AI113" i="7"/>
  <c r="AH113" i="7"/>
  <c r="AI245" i="7"/>
  <c r="AH245" i="7"/>
  <c r="AI91" i="7"/>
  <c r="AH91" i="7"/>
  <c r="AI99" i="7"/>
  <c r="AH99" i="7"/>
  <c r="AI120" i="7"/>
  <c r="AH120" i="7"/>
  <c r="AI184" i="7"/>
  <c r="AH184" i="7"/>
  <c r="AI31" i="7"/>
  <c r="AH31" i="7"/>
  <c r="AI60" i="7"/>
  <c r="AH60" i="7"/>
  <c r="AI142" i="7"/>
  <c r="AH142" i="7"/>
  <c r="AI174" i="7"/>
  <c r="AH174" i="7"/>
  <c r="AI114" i="7"/>
  <c r="AH114" i="7"/>
  <c r="AI253" i="7"/>
  <c r="AH253" i="7"/>
  <c r="AI311" i="7"/>
  <c r="AH311" i="7"/>
  <c r="AI249" i="7"/>
  <c r="AH249" i="7"/>
  <c r="AI129" i="7"/>
  <c r="AH129" i="7"/>
  <c r="AI18" i="7"/>
  <c r="AH18" i="7"/>
  <c r="AI30" i="7"/>
  <c r="AH30" i="7"/>
  <c r="AI393" i="7"/>
  <c r="AH393" i="7"/>
  <c r="AI95" i="7"/>
  <c r="AH95" i="7"/>
  <c r="AI296" i="7"/>
  <c r="AH296" i="7"/>
  <c r="AI115" i="7"/>
  <c r="AH115" i="7"/>
  <c r="AI382" i="7"/>
  <c r="AH382" i="7"/>
  <c r="AI82" i="7"/>
  <c r="AH82" i="7"/>
  <c r="AI262" i="7"/>
  <c r="AH262" i="7"/>
  <c r="AI380" i="7"/>
  <c r="AH380" i="7"/>
  <c r="AI186" i="7"/>
  <c r="AH186" i="7"/>
  <c r="AI405" i="7"/>
  <c r="AH405" i="7"/>
  <c r="AI230" i="7"/>
  <c r="AH230" i="7"/>
  <c r="AI277" i="7"/>
  <c r="AH277" i="7"/>
  <c r="AI10" i="7"/>
  <c r="AH10" i="7"/>
  <c r="AI356" i="7"/>
  <c r="AH356" i="7"/>
  <c r="AI17" i="7"/>
  <c r="AH17" i="7"/>
  <c r="AI43" i="7"/>
  <c r="AH43" i="7"/>
  <c r="AI74" i="7"/>
  <c r="AH74" i="7"/>
  <c r="AI215" i="7"/>
  <c r="AH215" i="7"/>
  <c r="AI394" i="7"/>
  <c r="AH394" i="7"/>
  <c r="AI46" i="7"/>
  <c r="AH46" i="7"/>
  <c r="AI290" i="7"/>
  <c r="AH290" i="7"/>
  <c r="AI109" i="7"/>
  <c r="AH109" i="7"/>
  <c r="AI102" i="7"/>
  <c r="AH102" i="7"/>
  <c r="AI15" i="7"/>
  <c r="AH15" i="7"/>
  <c r="AI289" i="7"/>
  <c r="AH289" i="7"/>
  <c r="AI125" i="7"/>
  <c r="AH125" i="7"/>
  <c r="AI176" i="7"/>
  <c r="AH176" i="7"/>
  <c r="AI32" i="7"/>
  <c r="AH32" i="7"/>
  <c r="AI124" i="7"/>
  <c r="AH124" i="7"/>
  <c r="AI41" i="7"/>
  <c r="AH41" i="7"/>
  <c r="AI392" i="7"/>
  <c r="AH392" i="7"/>
  <c r="AI64" i="7"/>
  <c r="AH64" i="7"/>
  <c r="AI415" i="7"/>
  <c r="AH415" i="7"/>
  <c r="AI247" i="7"/>
  <c r="AH247" i="7"/>
  <c r="AI396" i="7"/>
  <c r="AH396" i="7"/>
  <c r="AI8" i="7"/>
  <c r="AH8" i="7"/>
  <c r="AI338" i="7"/>
  <c r="AH338" i="7"/>
  <c r="AI222" i="7"/>
  <c r="AH222" i="7"/>
  <c r="AI318" i="7"/>
  <c r="AH318" i="7"/>
  <c r="AI131" i="7"/>
  <c r="AH131" i="7"/>
  <c r="AI145" i="7"/>
  <c r="AH145" i="7"/>
  <c r="AI312" i="7"/>
  <c r="AH312" i="7"/>
  <c r="AI407" i="7"/>
  <c r="AH407" i="7"/>
  <c r="AI301" i="7"/>
  <c r="AH301" i="7"/>
  <c r="AI368" i="7"/>
  <c r="AH368" i="7"/>
  <c r="AI369" i="7"/>
  <c r="AH369" i="7"/>
  <c r="AI303" i="7"/>
  <c r="AH303" i="7"/>
  <c r="AI238" i="7"/>
  <c r="AH238" i="7"/>
  <c r="AI337" i="7"/>
  <c r="AH337" i="7"/>
  <c r="AI342" i="7"/>
  <c r="AH342" i="7"/>
  <c r="AI326" i="7"/>
  <c r="AH326" i="7"/>
  <c r="AI371" i="7"/>
  <c r="AH371" i="7"/>
  <c r="AI279" i="7"/>
  <c r="AH279" i="7"/>
  <c r="AI224" i="7"/>
  <c r="AH224" i="7"/>
  <c r="AI388" i="7"/>
  <c r="AH388" i="7"/>
  <c r="AI387" i="7"/>
  <c r="AH387" i="7"/>
  <c r="AI375" i="7"/>
  <c r="AH375" i="7"/>
  <c r="AI246" i="7"/>
  <c r="AH246" i="7"/>
  <c r="AI88" i="7"/>
  <c r="AH88" i="7"/>
  <c r="AI140" i="7"/>
  <c r="AH140" i="7"/>
  <c r="AI16" i="7"/>
  <c r="AH16" i="7"/>
  <c r="AI381" i="7"/>
  <c r="AH381" i="7"/>
  <c r="AI5" i="7"/>
  <c r="AH5" i="7"/>
  <c r="AI110" i="7"/>
  <c r="AH110" i="7"/>
  <c r="AI42" i="7"/>
  <c r="AH42" i="7"/>
  <c r="AI7" i="7"/>
  <c r="AH7" i="7"/>
  <c r="AI50" i="7"/>
  <c r="AH50" i="7"/>
  <c r="AI132" i="7"/>
  <c r="AH132" i="7"/>
  <c r="AI153" i="7"/>
  <c r="AH153" i="7"/>
  <c r="AI69" i="7"/>
  <c r="AH69" i="7"/>
  <c r="AI22" i="7"/>
  <c r="AH22" i="7"/>
  <c r="AI19" i="7"/>
  <c r="AH19" i="7"/>
  <c r="AI128" i="7"/>
  <c r="AH128" i="7"/>
  <c r="AI409" i="7"/>
  <c r="AH409" i="7"/>
  <c r="AI56" i="7"/>
  <c r="AH56" i="7"/>
  <c r="AI383" i="7"/>
  <c r="AH383" i="7"/>
  <c r="AI349" i="7"/>
  <c r="AH349" i="7"/>
  <c r="AI96" i="7"/>
  <c r="AH96" i="7"/>
  <c r="AI14" i="7"/>
  <c r="AH14" i="7"/>
  <c r="AI92" i="7"/>
  <c r="AH92" i="7"/>
  <c r="AI366" i="7"/>
  <c r="AH366" i="7"/>
  <c r="AI389" i="7"/>
  <c r="AH389" i="7"/>
  <c r="AI83" i="7"/>
  <c r="AH83" i="7"/>
  <c r="AI98" i="7"/>
  <c r="AH98" i="7"/>
  <c r="AI418" i="7"/>
  <c r="AH418" i="7"/>
  <c r="AI9" i="7"/>
  <c r="AH9" i="7"/>
  <c r="AI400" i="7"/>
  <c r="AH400" i="7"/>
  <c r="AI194" i="7"/>
  <c r="AH194" i="7"/>
  <c r="AI217" i="7"/>
  <c r="AH217" i="7"/>
  <c r="AI254" i="7"/>
  <c r="AH254" i="7"/>
  <c r="AI306" i="7"/>
  <c r="AH306" i="7"/>
  <c r="AI52" i="7"/>
  <c r="AH52" i="7"/>
  <c r="AI261" i="7"/>
  <c r="AH261" i="7"/>
  <c r="AI57" i="7"/>
  <c r="AH57" i="7"/>
  <c r="AI47" i="7"/>
  <c r="AH47" i="7"/>
  <c r="AI243" i="7"/>
  <c r="AH243" i="7"/>
  <c r="AI240" i="7"/>
  <c r="AH240" i="7"/>
  <c r="AI87" i="7"/>
  <c r="AH87" i="7"/>
  <c r="AI84" i="7"/>
  <c r="AH84" i="7"/>
  <c r="AI108" i="7"/>
  <c r="AH108" i="7"/>
  <c r="AI328" i="7"/>
  <c r="AH328" i="7"/>
  <c r="AI195" i="7"/>
  <c r="AH195" i="7"/>
  <c r="AI308" i="7"/>
  <c r="AH308" i="7"/>
  <c r="AI156" i="7"/>
  <c r="AH156" i="7"/>
  <c r="AI223" i="7"/>
  <c r="AH223" i="7"/>
  <c r="AI29" i="7"/>
  <c r="AH29" i="7"/>
  <c r="AI304" i="7"/>
  <c r="AH304" i="7"/>
  <c r="AI170" i="7"/>
  <c r="AH170" i="7"/>
  <c r="AI298" i="7"/>
  <c r="AH298" i="7"/>
  <c r="AI202" i="7"/>
  <c r="AH202" i="7"/>
  <c r="AI187" i="7"/>
  <c r="AH187" i="7"/>
  <c r="AI119" i="7"/>
  <c r="AH119" i="7"/>
  <c r="AI135" i="7"/>
  <c r="AH135" i="7"/>
  <c r="AI399" i="7"/>
  <c r="AH399" i="7"/>
  <c r="AI94" i="7"/>
  <c r="AH94" i="7"/>
  <c r="AI321" i="7"/>
  <c r="AH321" i="7"/>
  <c r="AI379" i="7"/>
  <c r="AH379" i="7"/>
  <c r="AI51" i="7"/>
  <c r="AH51" i="7"/>
  <c r="AI300" i="7"/>
  <c r="AH300" i="7"/>
  <c r="AI370" i="7"/>
  <c r="AH370" i="7"/>
  <c r="AI233" i="7"/>
  <c r="AH233" i="7"/>
  <c r="AI53" i="7"/>
  <c r="AH53" i="7"/>
  <c r="AI55" i="7"/>
  <c r="AH55" i="7"/>
  <c r="AI35" i="7"/>
  <c r="AH35" i="7"/>
  <c r="AI280" i="7"/>
  <c r="AH280" i="7"/>
  <c r="AI410" i="7"/>
  <c r="AH410" i="7"/>
  <c r="AI97" i="7"/>
  <c r="AH97" i="7"/>
  <c r="AI278" i="7"/>
  <c r="AH278" i="7"/>
  <c r="AI299" i="7"/>
  <c r="AH299" i="7"/>
  <c r="AI357" i="7"/>
  <c r="AH357" i="7"/>
  <c r="AI309" i="7"/>
  <c r="AH309" i="7"/>
  <c r="AI281" i="7"/>
  <c r="AH281" i="7"/>
  <c r="AI123" i="7"/>
  <c r="AH123" i="7"/>
  <c r="AI214" i="7"/>
  <c r="AH214" i="7"/>
  <c r="AI65" i="7"/>
  <c r="AH65" i="7"/>
  <c r="AF89" i="7"/>
  <c r="AF141" i="7"/>
  <c r="AF28" i="7"/>
  <c r="AF23" i="7"/>
  <c r="AF130" i="7"/>
  <c r="AF100" i="7"/>
  <c r="AF68" i="7"/>
  <c r="AF26" i="7"/>
  <c r="AF295" i="7"/>
  <c r="AF127" i="7"/>
  <c r="AF204" i="7"/>
  <c r="AF148" i="7"/>
  <c r="AF116" i="7"/>
  <c r="AF287" i="7"/>
  <c r="AF244" i="7"/>
  <c r="AF103" i="7"/>
  <c r="AF33" i="7"/>
  <c r="AF411" i="7"/>
  <c r="AF324" i="7"/>
  <c r="AF13" i="7"/>
  <c r="AF164" i="7"/>
  <c r="AF177" i="7"/>
  <c r="AF376" i="7"/>
  <c r="AF137" i="7"/>
  <c r="AF66" i="7"/>
  <c r="AF24" i="7"/>
  <c r="AF413" i="7"/>
  <c r="AF273" i="7"/>
  <c r="AF390" i="7"/>
  <c r="AF266" i="7"/>
  <c r="AF81" i="7"/>
  <c r="AF207" i="7"/>
  <c r="AF12" i="7"/>
  <c r="AF79" i="7"/>
  <c r="AF11" i="7"/>
  <c r="AF416" i="7"/>
  <c r="AF414" i="7"/>
  <c r="AF76" i="7"/>
  <c r="AF378" i="7"/>
  <c r="AF332" i="7"/>
  <c r="AF61" i="7"/>
  <c r="AF38" i="7"/>
  <c r="AF419" i="7"/>
  <c r="AF106" i="7"/>
  <c r="AF158" i="7"/>
  <c r="AF71" i="7"/>
  <c r="AF384" i="7"/>
  <c r="AF134" i="7"/>
  <c r="AF189" i="7"/>
  <c r="AF252" i="7"/>
  <c r="AF412" i="7"/>
  <c r="AF161" i="7"/>
  <c r="AF350" i="7"/>
  <c r="AF234" i="7"/>
  <c r="AF391" i="7"/>
  <c r="AF197" i="7"/>
  <c r="AF315" i="7"/>
  <c r="AF401" i="7"/>
  <c r="AF336" i="7"/>
  <c r="AF160" i="7"/>
  <c r="AF37" i="7"/>
  <c r="AF395" i="7"/>
  <c r="AF288" i="7"/>
  <c r="AF404" i="7"/>
  <c r="AF420" i="7"/>
  <c r="AF78" i="7"/>
  <c r="AF385" i="7"/>
  <c r="AF354" i="7"/>
  <c r="AF360" i="7"/>
  <c r="AF358" i="7"/>
  <c r="AF361" i="7"/>
  <c r="AF294" i="7"/>
  <c r="AF355" i="7"/>
  <c r="AF112" i="7"/>
  <c r="AF272" i="7"/>
  <c r="AF221" i="7"/>
  <c r="AF172" i="7"/>
  <c r="AF159" i="7"/>
  <c r="AF258" i="7"/>
  <c r="AF267" i="7"/>
  <c r="AF255" i="7"/>
  <c r="AF237" i="7"/>
  <c r="AF200" i="7"/>
  <c r="AF162" i="7"/>
  <c r="AF325" i="7"/>
  <c r="AF341" i="7"/>
  <c r="AF257" i="7"/>
  <c r="AF218" i="7"/>
  <c r="AF365" i="7"/>
  <c r="AF334" i="7"/>
  <c r="AF188" i="7"/>
  <c r="AF283" i="7"/>
  <c r="AF386" i="7"/>
  <c r="AF175" i="7"/>
  <c r="AF297" i="7"/>
  <c r="AF167" i="7"/>
  <c r="AF107" i="7"/>
  <c r="AF179" i="7"/>
  <c r="AF363" i="7"/>
  <c r="AF105" i="7"/>
  <c r="AF330" i="7"/>
  <c r="AF265" i="7"/>
  <c r="AF340" i="7"/>
  <c r="AF168" i="7"/>
  <c r="AF198" i="7"/>
  <c r="AF241" i="7"/>
  <c r="AF286" i="7"/>
  <c r="AF58" i="7"/>
  <c r="AF21" i="7"/>
  <c r="AF63" i="7"/>
  <c r="AF351" i="7"/>
  <c r="AF173" i="7"/>
  <c r="AF232" i="7"/>
  <c r="AF75" i="7"/>
  <c r="AF205" i="7"/>
  <c r="AF260" i="7"/>
  <c r="AF314" i="7"/>
  <c r="AF36" i="7"/>
  <c r="AF270" i="7"/>
  <c r="AF348" i="7"/>
  <c r="AF27" i="7"/>
  <c r="AF239" i="7"/>
  <c r="AF231" i="7"/>
  <c r="AF80" i="7"/>
  <c r="AF211" i="7"/>
  <c r="AF25" i="7"/>
  <c r="AF212" i="7"/>
  <c r="AF242" i="7"/>
  <c r="AF40" i="7"/>
  <c r="AF185" i="7"/>
  <c r="AF165" i="7"/>
  <c r="AF352" i="7"/>
  <c r="AF59" i="7"/>
  <c r="AF210" i="7"/>
  <c r="AF251" i="7"/>
  <c r="AF118" i="7"/>
  <c r="AF45" i="7"/>
  <c r="AF147" i="7"/>
  <c r="AF345" i="7"/>
  <c r="AF143" i="7"/>
  <c r="AF225" i="7"/>
  <c r="AF181" i="7"/>
  <c r="AF346" i="7"/>
  <c r="AF178" i="7"/>
  <c r="AF317" i="7"/>
  <c r="AF216" i="7"/>
  <c r="AF117" i="7"/>
  <c r="AF136" i="7"/>
  <c r="AF85" i="7"/>
  <c r="AF191" i="7"/>
  <c r="AF256" i="7"/>
  <c r="AF154" i="7"/>
  <c r="AF292" i="7"/>
  <c r="AF359" i="7"/>
  <c r="AF190" i="7"/>
  <c r="AF347" i="7"/>
  <c r="AF203" i="7"/>
  <c r="AF269" i="7"/>
  <c r="AF77" i="7"/>
  <c r="AF157" i="7"/>
  <c r="AF111" i="7"/>
  <c r="AF236" i="7"/>
  <c r="AF305" i="7"/>
  <c r="AF367" i="7"/>
  <c r="AF364" i="7"/>
  <c r="AF146" i="7"/>
  <c r="AF121" i="7"/>
  <c r="AF226" i="7"/>
  <c r="AF248" i="7"/>
  <c r="AF333" i="7"/>
  <c r="AF339" i="7"/>
  <c r="AF322" i="7"/>
  <c r="AF166" i="7"/>
  <c r="AF155" i="7"/>
  <c r="AF199" i="7"/>
  <c r="AF406" i="7"/>
  <c r="AF291" i="7"/>
  <c r="AF377" i="7"/>
  <c r="AF229" i="7"/>
  <c r="AF180" i="7"/>
  <c r="AF139" i="7"/>
  <c r="AF344" i="7"/>
  <c r="AF133" i="7"/>
  <c r="AF169" i="7"/>
  <c r="AF353" i="7"/>
  <c r="AF331" i="7"/>
  <c r="AF316" i="7"/>
  <c r="AF327" i="7"/>
  <c r="AF263" i="7"/>
  <c r="AF398" i="7"/>
  <c r="AF403" i="7"/>
  <c r="AF152" i="7"/>
  <c r="AF285" i="7"/>
  <c r="AF374" i="7"/>
  <c r="AF372" i="7"/>
  <c r="AF276" i="7"/>
  <c r="AF408" i="7"/>
  <c r="AF93" i="7"/>
  <c r="AF182" i="7"/>
  <c r="AF196" i="7"/>
  <c r="AF417" i="7"/>
  <c r="AF73" i="7"/>
  <c r="AF126" i="7"/>
  <c r="AF302" i="7"/>
  <c r="AF171" i="7"/>
  <c r="AF54" i="7"/>
  <c r="AF335" i="7"/>
  <c r="AF271" i="7"/>
  <c r="AF323" i="7"/>
  <c r="AF208" i="7"/>
  <c r="AF274" i="7"/>
  <c r="AF319" i="7"/>
  <c r="AF362" i="7"/>
  <c r="AF329" i="7"/>
  <c r="AF284" i="7"/>
  <c r="AF219" i="7"/>
  <c r="AF313" i="7"/>
  <c r="AF307" i="7"/>
  <c r="AF259" i="7"/>
  <c r="AF193" i="7"/>
  <c r="AF275" i="7"/>
  <c r="AF310" i="7"/>
  <c r="AF235" i="7"/>
  <c r="AF48" i="7"/>
  <c r="AF163" i="7"/>
  <c r="AF220" i="7"/>
  <c r="AF373" i="7"/>
  <c r="AF268" i="7"/>
  <c r="AF20" i="7"/>
  <c r="AF228" i="7"/>
  <c r="AF49" i="7"/>
  <c r="AF122" i="7"/>
  <c r="AF213" i="7"/>
  <c r="AF67" i="7"/>
  <c r="AF104" i="7"/>
  <c r="AF138" i="7"/>
  <c r="AF150" i="7"/>
  <c r="AF206" i="7"/>
  <c r="AF250" i="7"/>
  <c r="AF293" i="7"/>
  <c r="AF144" i="7"/>
  <c r="AF149" i="7"/>
  <c r="AF34" i="7"/>
  <c r="AF39" i="7"/>
  <c r="AF101" i="7"/>
  <c r="AF183" i="7"/>
  <c r="AF227" i="7"/>
  <c r="AF151" i="7"/>
  <c r="AF70" i="7"/>
  <c r="AF397" i="7"/>
  <c r="AF72" i="7"/>
  <c r="AF402" i="7"/>
  <c r="AF6" i="7"/>
  <c r="AF282" i="7"/>
  <c r="AF86" i="7"/>
  <c r="AF320" i="7"/>
  <c r="AF209" i="7"/>
  <c r="AF264" i="7"/>
  <c r="AF44" i="7"/>
  <c r="AF62" i="7"/>
  <c r="AF192" i="7"/>
  <c r="AF90" i="7"/>
  <c r="AF343" i="7"/>
  <c r="AF113" i="7"/>
  <c r="AF245" i="7"/>
  <c r="AF91" i="7"/>
  <c r="AF99" i="7"/>
  <c r="AF120" i="7"/>
  <c r="AF184" i="7"/>
  <c r="AF31" i="7"/>
  <c r="AF60" i="7"/>
  <c r="AF142" i="7"/>
  <c r="AF174" i="7"/>
  <c r="AF114" i="7"/>
  <c r="AF253" i="7"/>
  <c r="AF311" i="7"/>
  <c r="AF249" i="7"/>
  <c r="AF129" i="7"/>
  <c r="AF18" i="7"/>
  <c r="AF30" i="7"/>
  <c r="AF393" i="7"/>
  <c r="AF95" i="7"/>
  <c r="AF296" i="7"/>
  <c r="AF115" i="7"/>
  <c r="AF382" i="7"/>
  <c r="AF82" i="7"/>
  <c r="AF262" i="7"/>
  <c r="AF380" i="7"/>
  <c r="AF186" i="7"/>
  <c r="AF405" i="7"/>
  <c r="AF230" i="7"/>
  <c r="AF277" i="7"/>
  <c r="AF10" i="7"/>
  <c r="AF356" i="7"/>
  <c r="AF17" i="7"/>
  <c r="AF43" i="7"/>
  <c r="AF74" i="7"/>
  <c r="AF215" i="7"/>
  <c r="AF394" i="7"/>
  <c r="AF46" i="7"/>
  <c r="AF290" i="7"/>
  <c r="AF109" i="7"/>
  <c r="AF102" i="7"/>
  <c r="AF15" i="7"/>
  <c r="AF289" i="7"/>
  <c r="AF125" i="7"/>
  <c r="AF176" i="7"/>
  <c r="AF32" i="7"/>
  <c r="AF124" i="7"/>
  <c r="AF41" i="7"/>
  <c r="AF392" i="7"/>
  <c r="AF64" i="7"/>
  <c r="AF415" i="7"/>
  <c r="AF247" i="7"/>
  <c r="AF396" i="7"/>
  <c r="AF8" i="7"/>
  <c r="AF338" i="7"/>
  <c r="AF222" i="7"/>
  <c r="AF318" i="7"/>
  <c r="AF131" i="7"/>
  <c r="AF145" i="7"/>
  <c r="AF312" i="7"/>
  <c r="AF407" i="7"/>
  <c r="AF301" i="7"/>
  <c r="AF368" i="7"/>
  <c r="AF369" i="7"/>
  <c r="AF303" i="7"/>
  <c r="AF238" i="7"/>
  <c r="AF337" i="7"/>
  <c r="AF342" i="7"/>
  <c r="AF326" i="7"/>
  <c r="AF371" i="7"/>
  <c r="AF279" i="7"/>
  <c r="AF224" i="7"/>
  <c r="AF388" i="7"/>
  <c r="AF387" i="7"/>
  <c r="AF375" i="7"/>
  <c r="AF246" i="7"/>
  <c r="AF88" i="7"/>
  <c r="AF140" i="7"/>
  <c r="AF16" i="7"/>
  <c r="AF381" i="7"/>
  <c r="AF5" i="7"/>
  <c r="AF110" i="7"/>
  <c r="AF42" i="7"/>
  <c r="AF7" i="7"/>
  <c r="AF50" i="7"/>
  <c r="AF132" i="7"/>
  <c r="AF153" i="7"/>
  <c r="AF69" i="7"/>
  <c r="AF22" i="7"/>
  <c r="AF19" i="7"/>
  <c r="AF128" i="7"/>
  <c r="AF409" i="7"/>
  <c r="AF56" i="7"/>
  <c r="AF383" i="7"/>
  <c r="AF349" i="7"/>
  <c r="AF96" i="7"/>
  <c r="AF14" i="7"/>
  <c r="AF92" i="7"/>
  <c r="AF366" i="7"/>
  <c r="AF389" i="7"/>
  <c r="AF83" i="7"/>
  <c r="AF98" i="7"/>
  <c r="AF418" i="7"/>
  <c r="AF9" i="7"/>
  <c r="AF400" i="7"/>
  <c r="AF194" i="7"/>
  <c r="AF217" i="7"/>
  <c r="AF254" i="7"/>
  <c r="AF306" i="7"/>
  <c r="AF52" i="7"/>
  <c r="AF261" i="7"/>
  <c r="AF57" i="7"/>
  <c r="AF47" i="7"/>
  <c r="AF243" i="7"/>
  <c r="AF240" i="7"/>
  <c r="AF87" i="7"/>
  <c r="AF84" i="7"/>
  <c r="AF108" i="7"/>
  <c r="AF328" i="7"/>
  <c r="AF195" i="7"/>
  <c r="AF308" i="7"/>
  <c r="AF156" i="7"/>
  <c r="AF223" i="7"/>
  <c r="AF29" i="7"/>
  <c r="AF304" i="7"/>
  <c r="AF170" i="7"/>
  <c r="AF298" i="7"/>
  <c r="AF202" i="7"/>
  <c r="AF187" i="7"/>
  <c r="AF119" i="7"/>
  <c r="AF135" i="7"/>
  <c r="AF399" i="7"/>
  <c r="AF94" i="7"/>
  <c r="AF321" i="7"/>
  <c r="AF379" i="7"/>
  <c r="AF51" i="7"/>
  <c r="AF300" i="7"/>
  <c r="AF370" i="7"/>
  <c r="AF233" i="7"/>
  <c r="AF53" i="7"/>
  <c r="AF55" i="7"/>
  <c r="AF35" i="7"/>
  <c r="AF280" i="7"/>
  <c r="AF410" i="7"/>
  <c r="AF97" i="7"/>
  <c r="AF278" i="7"/>
  <c r="AF299" i="7"/>
  <c r="AF357" i="7"/>
  <c r="AF309" i="7"/>
  <c r="AF281" i="7"/>
  <c r="AF123" i="7"/>
  <c r="AF214" i="7"/>
  <c r="AF65" i="7"/>
  <c r="AF201" i="7"/>
  <c r="L5" i="5"/>
  <c r="K5" i="5"/>
  <c r="J5" i="5"/>
  <c r="I5" i="5"/>
  <c r="H5" i="5"/>
  <c r="G5" i="5"/>
  <c r="F5" i="5"/>
  <c r="E5" i="5"/>
  <c r="D5" i="5"/>
  <c r="C5" i="5"/>
  <c r="L34" i="5" l="1"/>
  <c r="K34" i="5"/>
  <c r="J34" i="5"/>
  <c r="I34" i="5"/>
  <c r="H34" i="5"/>
  <c r="G34" i="5"/>
  <c r="F34" i="5"/>
  <c r="E34" i="5"/>
  <c r="D34" i="5"/>
  <c r="C34" i="5"/>
  <c r="C33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AR334" i="7" l="1"/>
  <c r="AR333" i="7"/>
  <c r="AR332" i="7"/>
  <c r="AR331" i="7"/>
  <c r="AR330" i="7"/>
  <c r="AR329" i="7"/>
  <c r="AR328" i="7"/>
  <c r="AR327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R104" i="7"/>
  <c r="AR105" i="7"/>
  <c r="AR106" i="7"/>
  <c r="AR107" i="7"/>
  <c r="AR108" i="7"/>
  <c r="AR109" i="7"/>
  <c r="AR110" i="7"/>
  <c r="AR111" i="7"/>
  <c r="AR112" i="7"/>
  <c r="AR113" i="7"/>
  <c r="AR114" i="7"/>
  <c r="AR115" i="7"/>
  <c r="AR116" i="7"/>
  <c r="AR117" i="7"/>
  <c r="AR118" i="7"/>
  <c r="AR119" i="7"/>
  <c r="AR120" i="7"/>
  <c r="AR121" i="7"/>
  <c r="AR122" i="7"/>
  <c r="AR123" i="7"/>
  <c r="AR124" i="7"/>
  <c r="AR125" i="7"/>
  <c r="AR126" i="7"/>
  <c r="AR127" i="7"/>
  <c r="AR128" i="7"/>
  <c r="AR129" i="7"/>
  <c r="AR130" i="7"/>
  <c r="AR131" i="7"/>
  <c r="AR132" i="7"/>
  <c r="AR133" i="7"/>
  <c r="AR134" i="7"/>
  <c r="AR135" i="7"/>
  <c r="AR136" i="7"/>
  <c r="AR137" i="7"/>
  <c r="AR138" i="7"/>
  <c r="AR139" i="7"/>
  <c r="AR140" i="7"/>
  <c r="AR141" i="7"/>
  <c r="AR142" i="7"/>
  <c r="AR143" i="7"/>
  <c r="AR144" i="7"/>
  <c r="AR145" i="7"/>
  <c r="AR146" i="7"/>
  <c r="AR147" i="7"/>
  <c r="AR148" i="7"/>
  <c r="AR149" i="7"/>
  <c r="AR150" i="7"/>
  <c r="AR151" i="7"/>
  <c r="AR152" i="7"/>
  <c r="AR153" i="7"/>
  <c r="AR154" i="7"/>
  <c r="AR155" i="7"/>
  <c r="AR156" i="7"/>
  <c r="AR157" i="7"/>
  <c r="AR158" i="7"/>
  <c r="AR159" i="7"/>
  <c r="AR160" i="7"/>
  <c r="AR161" i="7"/>
  <c r="AR162" i="7"/>
  <c r="AR163" i="7"/>
  <c r="AR164" i="7"/>
  <c r="AR165" i="7"/>
  <c r="AR166" i="7"/>
  <c r="AR167" i="7"/>
  <c r="AR168" i="7"/>
  <c r="AR169" i="7"/>
  <c r="AR170" i="7"/>
  <c r="AR171" i="7"/>
  <c r="AR172" i="7"/>
  <c r="AR173" i="7"/>
  <c r="AR174" i="7"/>
  <c r="AR175" i="7"/>
  <c r="AR176" i="7"/>
  <c r="AR177" i="7"/>
  <c r="AR178" i="7"/>
  <c r="AR179" i="7"/>
  <c r="AR180" i="7"/>
  <c r="AR181" i="7"/>
  <c r="AR182" i="7"/>
  <c r="AR183" i="7"/>
  <c r="AR184" i="7"/>
  <c r="AR185" i="7"/>
  <c r="AR186" i="7"/>
  <c r="AR187" i="7"/>
  <c r="AR188" i="7"/>
  <c r="AR189" i="7"/>
  <c r="AR190" i="7"/>
  <c r="AR191" i="7"/>
  <c r="AR192" i="7"/>
  <c r="AR193" i="7"/>
  <c r="AR194" i="7"/>
  <c r="AR195" i="7"/>
  <c r="AR196" i="7"/>
  <c r="AR197" i="7"/>
  <c r="AR198" i="7"/>
  <c r="AR199" i="7"/>
  <c r="AR200" i="7"/>
  <c r="AR201" i="7"/>
  <c r="AR202" i="7"/>
  <c r="AR203" i="7"/>
  <c r="AR204" i="7"/>
  <c r="AR205" i="7"/>
  <c r="AR206" i="7"/>
  <c r="AR207" i="7"/>
  <c r="AR208" i="7"/>
  <c r="AR209" i="7"/>
  <c r="AR210" i="7"/>
  <c r="AR211" i="7"/>
  <c r="AR212" i="7"/>
  <c r="AR213" i="7"/>
  <c r="AR214" i="7"/>
  <c r="AR215" i="7"/>
  <c r="AR216" i="7"/>
  <c r="AR217" i="7"/>
  <c r="AR218" i="7"/>
  <c r="AR219" i="7"/>
  <c r="AR220" i="7"/>
  <c r="AR221" i="7"/>
  <c r="AR222" i="7"/>
  <c r="AR223" i="7"/>
  <c r="AR224" i="7"/>
  <c r="AR225" i="7"/>
  <c r="AR226" i="7"/>
  <c r="AR227" i="7"/>
  <c r="AR228" i="7"/>
  <c r="AR229" i="7"/>
  <c r="AR230" i="7"/>
  <c r="AR231" i="7"/>
  <c r="AR232" i="7"/>
  <c r="AR233" i="7"/>
  <c r="AR234" i="7"/>
  <c r="AR235" i="7"/>
  <c r="AR236" i="7"/>
  <c r="AR237" i="7"/>
  <c r="AR238" i="7"/>
  <c r="AR239" i="7"/>
  <c r="AR240" i="7"/>
  <c r="AR241" i="7"/>
  <c r="AR242" i="7"/>
  <c r="AR243" i="7"/>
  <c r="AR244" i="7"/>
  <c r="AR245" i="7"/>
  <c r="AR246" i="7"/>
  <c r="AR247" i="7"/>
  <c r="AR248" i="7"/>
  <c r="AR249" i="7"/>
  <c r="AR250" i="7"/>
  <c r="AR251" i="7"/>
  <c r="AR252" i="7"/>
  <c r="AR253" i="7"/>
  <c r="AR254" i="7"/>
  <c r="AR255" i="7"/>
  <c r="AR256" i="7"/>
  <c r="AR257" i="7"/>
  <c r="AR258" i="7"/>
  <c r="AR259" i="7"/>
  <c r="AR260" i="7"/>
  <c r="AR261" i="7"/>
  <c r="AR262" i="7"/>
  <c r="AR263" i="7"/>
  <c r="AR264" i="7"/>
  <c r="AR265" i="7"/>
  <c r="AR266" i="7"/>
  <c r="AR267" i="7"/>
  <c r="AR268" i="7"/>
  <c r="AR269" i="7"/>
  <c r="AR270" i="7"/>
  <c r="AR271" i="7"/>
  <c r="AR272" i="7"/>
  <c r="AR273" i="7"/>
  <c r="AR274" i="7"/>
  <c r="AR275" i="7"/>
  <c r="AR276" i="7"/>
  <c r="AR277" i="7"/>
  <c r="AR278" i="7"/>
  <c r="AR279" i="7"/>
  <c r="AR280" i="7"/>
  <c r="AR281" i="7"/>
  <c r="AR282" i="7"/>
  <c r="AR283" i="7"/>
  <c r="AR284" i="7"/>
  <c r="AR285" i="7"/>
  <c r="AR286" i="7"/>
  <c r="AR287" i="7"/>
  <c r="AR288" i="7"/>
  <c r="AR289" i="7"/>
  <c r="AR290" i="7"/>
  <c r="AR291" i="7"/>
  <c r="AR292" i="7"/>
  <c r="AR293" i="7"/>
  <c r="AR294" i="7"/>
  <c r="AR295" i="7"/>
  <c r="AR296" i="7"/>
  <c r="AR297" i="7"/>
  <c r="AR298" i="7"/>
  <c r="AR299" i="7"/>
  <c r="AR300" i="7"/>
  <c r="AR301" i="7"/>
  <c r="AR302" i="7"/>
  <c r="AR303" i="7"/>
  <c r="AR304" i="7"/>
  <c r="AR305" i="7"/>
  <c r="AR306" i="7"/>
  <c r="AR307" i="7"/>
  <c r="AR308" i="7"/>
  <c r="AR309" i="7"/>
  <c r="AR310" i="7"/>
  <c r="AR311" i="7"/>
  <c r="AR312" i="7"/>
  <c r="AR313" i="7"/>
  <c r="AR314" i="7"/>
  <c r="AR315" i="7"/>
  <c r="AR316" i="7"/>
  <c r="AR317" i="7"/>
  <c r="AR318" i="7"/>
  <c r="AR319" i="7"/>
  <c r="AR320" i="7"/>
  <c r="AR5" i="7"/>
  <c r="AI201" i="7"/>
  <c r="J53" i="1"/>
  <c r="J52" i="1"/>
  <c r="J51" i="1"/>
  <c r="J50" i="1"/>
  <c r="J49" i="1"/>
  <c r="J48" i="1"/>
  <c r="J47" i="1"/>
  <c r="G53" i="1"/>
  <c r="G52" i="1"/>
  <c r="G51" i="1"/>
  <c r="G50" i="1"/>
  <c r="G49" i="1"/>
  <c r="G48" i="1"/>
  <c r="G47" i="1"/>
  <c r="R22" i="1"/>
  <c r="P22" i="1"/>
  <c r="O22" i="1"/>
  <c r="Q22" i="1" s="1"/>
  <c r="R21" i="1"/>
  <c r="P21" i="1"/>
  <c r="O21" i="1"/>
  <c r="Q21" i="1" s="1"/>
  <c r="R20" i="1"/>
  <c r="P20" i="1"/>
  <c r="O20" i="1"/>
  <c r="Q20" i="1" s="1"/>
  <c r="R19" i="1"/>
  <c r="P19" i="1"/>
  <c r="O19" i="1"/>
  <c r="Q19" i="1" s="1"/>
  <c r="R18" i="1"/>
  <c r="P18" i="1"/>
  <c r="O18" i="1"/>
  <c r="Q18" i="1" s="1"/>
  <c r="R17" i="1"/>
  <c r="P17" i="1"/>
  <c r="O17" i="1"/>
  <c r="Q17" i="1" s="1"/>
  <c r="R16" i="1"/>
  <c r="P16" i="1"/>
  <c r="O16" i="1"/>
  <c r="Q16" i="1" s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AC47" i="3"/>
  <c r="AD47" i="3"/>
  <c r="AE47" i="3"/>
  <c r="AC48" i="3"/>
  <c r="AD48" i="3"/>
  <c r="AE48" i="3"/>
  <c r="AC49" i="3"/>
  <c r="AD49" i="3"/>
  <c r="AE49" i="3"/>
  <c r="AC50" i="3"/>
  <c r="AD50" i="3"/>
  <c r="AE50" i="3"/>
  <c r="AC51" i="3"/>
  <c r="AD51" i="3"/>
  <c r="AE51" i="3"/>
  <c r="AC52" i="3"/>
  <c r="AD52" i="3"/>
  <c r="AE52" i="3"/>
  <c r="AC53" i="3"/>
  <c r="AD53" i="3"/>
  <c r="AE53" i="3"/>
  <c r="AC54" i="3"/>
  <c r="AD54" i="3"/>
  <c r="AE54" i="3"/>
  <c r="AC55" i="3"/>
  <c r="AD55" i="3"/>
  <c r="AE55" i="3"/>
  <c r="AC56" i="3"/>
  <c r="AD56" i="3"/>
  <c r="AE56" i="3"/>
  <c r="AC57" i="3"/>
  <c r="AD57" i="3"/>
  <c r="AE57" i="3"/>
  <c r="AC58" i="3"/>
  <c r="AD58" i="3"/>
  <c r="AE58" i="3"/>
  <c r="M47" i="3"/>
  <c r="M48" i="3"/>
  <c r="M49" i="3"/>
  <c r="M50" i="3"/>
  <c r="M51" i="3"/>
  <c r="M52" i="3"/>
  <c r="M53" i="3"/>
  <c r="M54" i="3"/>
  <c r="M55" i="3"/>
  <c r="M56" i="3"/>
  <c r="M57" i="3"/>
  <c r="M58" i="3"/>
  <c r="AH201" i="7" l="1"/>
  <c r="AC46" i="3"/>
  <c r="AD46" i="3"/>
  <c r="AE46" i="3"/>
  <c r="M46" i="3"/>
  <c r="H36" i="1" l="1"/>
  <c r="I36" i="1"/>
  <c r="K36" i="1"/>
  <c r="L36" i="1"/>
  <c r="AC44" i="3" l="1"/>
  <c r="AD44" i="3"/>
  <c r="AE44" i="3"/>
  <c r="AC45" i="3"/>
  <c r="AD45" i="3"/>
  <c r="AE45" i="3"/>
  <c r="M45" i="3"/>
  <c r="M44" i="3"/>
  <c r="M51" i="2" l="1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E38" i="2" l="1"/>
  <c r="E41" i="2"/>
  <c r="E42" i="2"/>
  <c r="E43" i="2"/>
  <c r="E44" i="2"/>
  <c r="E45" i="2"/>
  <c r="E46" i="2"/>
  <c r="E47" i="2"/>
  <c r="E48" i="2"/>
  <c r="E49" i="2"/>
  <c r="E50" i="2"/>
  <c r="E51" i="2"/>
  <c r="O41" i="2"/>
  <c r="P41" i="2"/>
  <c r="Q41" i="2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C42" i="3"/>
  <c r="AD42" i="3"/>
  <c r="AE42" i="3"/>
  <c r="AC43" i="3"/>
  <c r="AD43" i="3"/>
  <c r="AE43" i="3"/>
  <c r="M8" i="7"/>
  <c r="L8" i="7"/>
  <c r="K8" i="7"/>
  <c r="J8" i="7"/>
  <c r="I8" i="7"/>
  <c r="H8" i="7"/>
  <c r="G8" i="7"/>
  <c r="F8" i="7"/>
  <c r="E8" i="7"/>
  <c r="L33" i="5"/>
  <c r="K33" i="5"/>
  <c r="J33" i="5"/>
  <c r="I33" i="5"/>
  <c r="H33" i="5"/>
  <c r="G33" i="5"/>
  <c r="F33" i="5"/>
  <c r="E33" i="5"/>
  <c r="D33" i="5"/>
  <c r="E40" i="2" l="1"/>
  <c r="F18" i="1"/>
  <c r="F16" i="1"/>
  <c r="N20" i="1"/>
  <c r="F19" i="1"/>
  <c r="N19" i="1"/>
  <c r="N18" i="1"/>
  <c r="N22" i="1"/>
  <c r="F21" i="1"/>
  <c r="F17" i="1"/>
  <c r="F22" i="1"/>
  <c r="F20" i="1"/>
  <c r="N16" i="1"/>
  <c r="N21" i="1"/>
  <c r="N17" i="1"/>
  <c r="M7" i="7"/>
  <c r="L7" i="7"/>
  <c r="K7" i="7"/>
  <c r="J7" i="7"/>
  <c r="I7" i="7"/>
  <c r="H7" i="7"/>
  <c r="G7" i="7"/>
  <c r="F7" i="7"/>
  <c r="E18" i="1" l="1"/>
  <c r="E16" i="1"/>
  <c r="E17" i="1"/>
  <c r="E22" i="1"/>
  <c r="E19" i="1"/>
  <c r="E21" i="1"/>
  <c r="E20" i="1"/>
  <c r="O17" i="7"/>
  <c r="L16" i="7"/>
  <c r="H16" i="7"/>
  <c r="I16" i="7"/>
  <c r="K16" i="7"/>
  <c r="G16" i="7"/>
  <c r="E16" i="7"/>
  <c r="J16" i="7"/>
  <c r="F16" i="7"/>
  <c r="M16" i="7"/>
  <c r="D8" i="7"/>
  <c r="E7" i="7"/>
  <c r="D7" i="7" s="1"/>
  <c r="C32" i="5"/>
  <c r="P17" i="7" l="1"/>
  <c r="O18" i="7" s="1"/>
  <c r="G17" i="7"/>
  <c r="J17" i="7"/>
  <c r="F17" i="7"/>
  <c r="I17" i="7"/>
  <c r="E17" i="7"/>
  <c r="H17" i="7" l="1"/>
  <c r="K17" i="7"/>
  <c r="M17" i="7"/>
  <c r="L17" i="7"/>
  <c r="P18" i="7"/>
  <c r="O19" i="7" s="1"/>
  <c r="I18" i="7"/>
  <c r="H18" i="7" l="1"/>
  <c r="L18" i="7"/>
  <c r="K18" i="7"/>
  <c r="G18" i="7"/>
  <c r="E18" i="7"/>
  <c r="M18" i="7"/>
  <c r="F18" i="7"/>
  <c r="J18" i="7"/>
  <c r="P19" i="7"/>
  <c r="O20" i="7" s="1"/>
  <c r="D2" i="5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8" i="2"/>
  <c r="C38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M28" i="3"/>
  <c r="M27" i="3"/>
  <c r="M26" i="3"/>
  <c r="AE25" i="3"/>
  <c r="AD25" i="3"/>
  <c r="AC25" i="3"/>
  <c r="M25" i="3"/>
  <c r="AE24" i="3"/>
  <c r="AD24" i="3"/>
  <c r="AC24" i="3"/>
  <c r="M24" i="3"/>
  <c r="AE23" i="3"/>
  <c r="AD23" i="3"/>
  <c r="AC23" i="3"/>
  <c r="M23" i="3"/>
  <c r="AE22" i="3"/>
  <c r="AD22" i="3"/>
  <c r="AC22" i="3"/>
  <c r="M22" i="3"/>
  <c r="AE21" i="3"/>
  <c r="AD21" i="3"/>
  <c r="AC21" i="3"/>
  <c r="M21" i="3"/>
  <c r="AE20" i="3"/>
  <c r="AD20" i="3"/>
  <c r="AC20" i="3"/>
  <c r="M20" i="3"/>
  <c r="AE19" i="3"/>
  <c r="AD19" i="3"/>
  <c r="AC19" i="3"/>
  <c r="M19" i="3"/>
  <c r="AE18" i="3"/>
  <c r="AD18" i="3"/>
  <c r="AC18" i="3"/>
  <c r="M18" i="3"/>
  <c r="AE17" i="3"/>
  <c r="AD17" i="3"/>
  <c r="AC17" i="3"/>
  <c r="M17" i="3"/>
  <c r="AE16" i="3"/>
  <c r="AD16" i="3"/>
  <c r="AC16" i="3"/>
  <c r="M16" i="3"/>
  <c r="AE15" i="3"/>
  <c r="AD15" i="3"/>
  <c r="AC15" i="3"/>
  <c r="M15" i="3"/>
  <c r="AE14" i="3"/>
  <c r="AD14" i="3"/>
  <c r="AC14" i="3"/>
  <c r="M14" i="3"/>
  <c r="AE13" i="3"/>
  <c r="AD13" i="3"/>
  <c r="AC13" i="3"/>
  <c r="M13" i="3"/>
  <c r="AE12" i="3"/>
  <c r="AD12" i="3"/>
  <c r="AC12" i="3"/>
  <c r="M12" i="3"/>
  <c r="AE11" i="3"/>
  <c r="E36" i="2" s="1"/>
  <c r="AD11" i="3"/>
  <c r="D36" i="2" s="1"/>
  <c r="AC11" i="3"/>
  <c r="C36" i="2" s="1"/>
  <c r="M11" i="3"/>
  <c r="AE10" i="3"/>
  <c r="AD10" i="3"/>
  <c r="AC10" i="3"/>
  <c r="M10" i="3"/>
  <c r="AE9" i="3"/>
  <c r="AD9" i="3"/>
  <c r="AC9" i="3"/>
  <c r="M9" i="3"/>
  <c r="AE8" i="3"/>
  <c r="AD8" i="3"/>
  <c r="AC8" i="3"/>
  <c r="M8" i="3"/>
  <c r="AE7" i="3"/>
  <c r="AD7" i="3"/>
  <c r="AC7" i="3"/>
  <c r="M7" i="3"/>
  <c r="AE6" i="3"/>
  <c r="AD6" i="3"/>
  <c r="AC6" i="3"/>
  <c r="M6" i="3"/>
  <c r="AE5" i="3"/>
  <c r="AD5" i="3"/>
  <c r="AC5" i="3"/>
  <c r="M5" i="3"/>
  <c r="AE4" i="3"/>
  <c r="E39" i="2" s="1"/>
  <c r="AD4" i="3"/>
  <c r="AC4" i="3"/>
  <c r="M4" i="3"/>
  <c r="G19" i="7" l="1"/>
  <c r="F19" i="7"/>
  <c r="D35" i="2"/>
  <c r="E37" i="2"/>
  <c r="E35" i="2"/>
  <c r="C35" i="2"/>
  <c r="C37" i="2"/>
  <c r="D37" i="2"/>
  <c r="D39" i="2"/>
  <c r="C39" i="2"/>
  <c r="D32" i="5"/>
  <c r="P20" i="7"/>
  <c r="O21" i="7" s="1"/>
  <c r="L20" i="7"/>
  <c r="K20" i="7"/>
  <c r="E19" i="7"/>
  <c r="H19" i="7"/>
  <c r="I19" i="7"/>
  <c r="K19" i="7"/>
  <c r="J19" i="7"/>
  <c r="L19" i="7"/>
  <c r="M19" i="7"/>
  <c r="E2" i="5"/>
  <c r="C8" i="5"/>
  <c r="M20" i="7" l="1"/>
  <c r="F20" i="7"/>
  <c r="G20" i="7"/>
  <c r="P21" i="7"/>
  <c r="O22" i="7" s="1"/>
  <c r="J20" i="7"/>
  <c r="E20" i="7"/>
  <c r="I20" i="7"/>
  <c r="H20" i="7"/>
  <c r="D8" i="5"/>
  <c r="F2" i="5"/>
  <c r="I21" i="7" l="1"/>
  <c r="J21" i="7"/>
  <c r="E32" i="5"/>
  <c r="P22" i="7"/>
  <c r="O23" i="7" s="1"/>
  <c r="L21" i="7"/>
  <c r="G21" i="7"/>
  <c r="M21" i="7"/>
  <c r="H21" i="7"/>
  <c r="E21" i="7"/>
  <c r="F21" i="7"/>
  <c r="K21" i="7"/>
  <c r="E8" i="5"/>
  <c r="G2" i="5"/>
  <c r="F32" i="5" l="1"/>
  <c r="G32" i="5"/>
  <c r="H22" i="7"/>
  <c r="M22" i="7"/>
  <c r="E22" i="7"/>
  <c r="F22" i="7"/>
  <c r="P23" i="7"/>
  <c r="O24" i="7" s="1"/>
  <c r="L22" i="7"/>
  <c r="K22" i="7"/>
  <c r="G22" i="7"/>
  <c r="I22" i="7"/>
  <c r="J22" i="7"/>
  <c r="F8" i="5"/>
  <c r="H2" i="5"/>
  <c r="F23" i="7" l="1"/>
  <c r="L23" i="7"/>
  <c r="G23" i="7"/>
  <c r="E23" i="7"/>
  <c r="K23" i="7"/>
  <c r="I23" i="7"/>
  <c r="J23" i="7"/>
  <c r="H23" i="7"/>
  <c r="M23" i="7"/>
  <c r="P24" i="7"/>
  <c r="O25" i="7" s="1"/>
  <c r="G8" i="5"/>
  <c r="I2" i="5"/>
  <c r="G24" i="7" l="1"/>
  <c r="H32" i="5"/>
  <c r="M24" i="7"/>
  <c r="K24" i="7"/>
  <c r="F24" i="7"/>
  <c r="H24" i="7"/>
  <c r="I24" i="7"/>
  <c r="L24" i="7"/>
  <c r="P25" i="7"/>
  <c r="O26" i="7" s="1"/>
  <c r="J24" i="7"/>
  <c r="E24" i="7"/>
  <c r="H8" i="5"/>
  <c r="J2" i="5"/>
  <c r="I25" i="7" l="1"/>
  <c r="J25" i="7"/>
  <c r="M25" i="7"/>
  <c r="H25" i="7"/>
  <c r="L25" i="7"/>
  <c r="G25" i="7"/>
  <c r="E25" i="7"/>
  <c r="F25" i="7"/>
  <c r="K25" i="7"/>
  <c r="I32" i="5"/>
  <c r="P26" i="7"/>
  <c r="O27" i="7" s="1"/>
  <c r="J26" i="7"/>
  <c r="F26" i="7"/>
  <c r="M26" i="7"/>
  <c r="I26" i="7"/>
  <c r="E26" i="7"/>
  <c r="H26" i="7"/>
  <c r="G26" i="7"/>
  <c r="I8" i="5"/>
  <c r="K2" i="5"/>
  <c r="L26" i="7" l="1"/>
  <c r="K26" i="7"/>
  <c r="J32" i="5"/>
  <c r="K32" i="5"/>
  <c r="P27" i="7"/>
  <c r="O28" i="7" s="1"/>
  <c r="M27" i="7"/>
  <c r="J8" i="5"/>
  <c r="L2" i="5"/>
  <c r="F27" i="7" l="1"/>
  <c r="G27" i="7"/>
  <c r="H27" i="7"/>
  <c r="L27" i="7"/>
  <c r="K27" i="7"/>
  <c r="E27" i="7"/>
  <c r="J27" i="7"/>
  <c r="I27" i="7"/>
  <c r="P28" i="7"/>
  <c r="O29" i="7" s="1"/>
  <c r="K28" i="7"/>
  <c r="K8" i="5"/>
  <c r="F28" i="7" l="1"/>
  <c r="J28" i="7"/>
  <c r="I28" i="7"/>
  <c r="M28" i="7"/>
  <c r="H28" i="7"/>
  <c r="E28" i="7"/>
  <c r="G28" i="7"/>
  <c r="L28" i="7"/>
  <c r="L32" i="5"/>
  <c r="P29" i="7"/>
  <c r="O30" i="7" s="1"/>
  <c r="K29" i="7"/>
  <c r="L8" i="5"/>
  <c r="E29" i="7" l="1"/>
  <c r="G29" i="7"/>
  <c r="M29" i="7"/>
  <c r="F29" i="7"/>
  <c r="H29" i="7"/>
  <c r="J29" i="7"/>
  <c r="I29" i="7"/>
  <c r="L29" i="7"/>
  <c r="J30" i="7"/>
  <c r="F30" i="7"/>
  <c r="M30" i="7"/>
  <c r="M15" i="7" s="1"/>
  <c r="M6" i="7" s="1"/>
  <c r="M5" i="7" s="1"/>
  <c r="I30" i="7"/>
  <c r="E30" i="7"/>
  <c r="E15" i="7" s="1"/>
  <c r="E6" i="7" s="1"/>
  <c r="G30" i="7"/>
  <c r="G15" i="7" s="1"/>
  <c r="G6" i="7" s="1"/>
  <c r="G5" i="7" s="1"/>
  <c r="L30" i="7"/>
  <c r="H30" i="7"/>
  <c r="K30" i="7"/>
  <c r="K15" i="7" s="1"/>
  <c r="K6" i="7" s="1"/>
  <c r="K5" i="7" s="1"/>
  <c r="I51" i="2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F15" i="7" l="1"/>
  <c r="F6" i="7" s="1"/>
  <c r="F5" i="7" s="1"/>
  <c r="I15" i="7"/>
  <c r="I6" i="7" s="1"/>
  <c r="I5" i="7" s="1"/>
  <c r="H15" i="7"/>
  <c r="H6" i="7" s="1"/>
  <c r="H5" i="7" s="1"/>
  <c r="L15" i="7"/>
  <c r="L6" i="7" s="1"/>
  <c r="L5" i="7" s="1"/>
  <c r="J15" i="7"/>
  <c r="J6" i="7" s="1"/>
  <c r="J5" i="7" s="1"/>
  <c r="E5" i="7"/>
  <c r="J36" i="2"/>
  <c r="N36" i="2" s="1"/>
  <c r="C10" i="2" s="1"/>
  <c r="J40" i="2"/>
  <c r="N40" i="2" s="1"/>
  <c r="C14" i="2" s="1"/>
  <c r="J42" i="2"/>
  <c r="N42" i="2" s="1"/>
  <c r="C16" i="2" s="1"/>
  <c r="J16" i="2" s="1"/>
  <c r="J44" i="2"/>
  <c r="R44" i="2" s="1"/>
  <c r="K18" i="2" s="1"/>
  <c r="Q18" i="2" s="1"/>
  <c r="J46" i="2"/>
  <c r="N46" i="2" s="1"/>
  <c r="C20" i="2" s="1"/>
  <c r="J20" i="2" s="1"/>
  <c r="J50" i="2"/>
  <c r="N50" i="2" s="1"/>
  <c r="C24" i="2" s="1"/>
  <c r="J24" i="2" s="1"/>
  <c r="J35" i="2"/>
  <c r="R35" i="2" s="1"/>
  <c r="K9" i="2" s="1"/>
  <c r="Q9" i="2" s="1"/>
  <c r="J39" i="2"/>
  <c r="R39" i="2" s="1"/>
  <c r="K13" i="2" s="1"/>
  <c r="Q13" i="2" s="1"/>
  <c r="J41" i="2"/>
  <c r="N41" i="2" s="1"/>
  <c r="C15" i="2" s="1"/>
  <c r="J43" i="2"/>
  <c r="N43" i="2" s="1"/>
  <c r="C17" i="2" s="1"/>
  <c r="J51" i="2"/>
  <c r="R51" i="2" s="1"/>
  <c r="K25" i="2" s="1"/>
  <c r="Q25" i="2" s="1"/>
  <c r="J47" i="2"/>
  <c r="N47" i="2" s="1"/>
  <c r="C21" i="2" s="1"/>
  <c r="J48" i="2"/>
  <c r="R48" i="2" s="1"/>
  <c r="K22" i="2" s="1"/>
  <c r="Q22" i="2" s="1"/>
  <c r="J38" i="2"/>
  <c r="N38" i="2" s="1"/>
  <c r="C12" i="2" s="1"/>
  <c r="J37" i="2"/>
  <c r="R37" i="2" s="1"/>
  <c r="K11" i="2" s="1"/>
  <c r="Q11" i="2" s="1"/>
  <c r="J45" i="2"/>
  <c r="J49" i="2"/>
  <c r="R40" i="2" l="1"/>
  <c r="K14" i="2" s="1"/>
  <c r="Q14" i="2" s="1"/>
  <c r="R42" i="2"/>
  <c r="K16" i="2" s="1"/>
  <c r="Q16" i="2" s="1"/>
  <c r="R36" i="2"/>
  <c r="K10" i="2" s="1"/>
  <c r="Q10" i="2" s="1"/>
  <c r="D5" i="7"/>
  <c r="D6" i="7"/>
  <c r="D15" i="7"/>
  <c r="G24" i="2"/>
  <c r="R50" i="2"/>
  <c r="K24" i="2" s="1"/>
  <c r="Q24" i="2" s="1"/>
  <c r="R41" i="2"/>
  <c r="K15" i="2" s="1"/>
  <c r="Q15" i="2" s="1"/>
  <c r="G20" i="2"/>
  <c r="R46" i="2"/>
  <c r="K20" i="2" s="1"/>
  <c r="Q20" i="2" s="1"/>
  <c r="G16" i="2"/>
  <c r="N44" i="2"/>
  <c r="C18" i="2" s="1"/>
  <c r="G18" i="2" s="1"/>
  <c r="N39" i="2"/>
  <c r="C13" i="2" s="1"/>
  <c r="J13" i="2" s="1"/>
  <c r="N51" i="2"/>
  <c r="C25" i="2" s="1"/>
  <c r="G25" i="2" s="1"/>
  <c r="R43" i="2"/>
  <c r="K17" i="2" s="1"/>
  <c r="Q17" i="2" s="1"/>
  <c r="R47" i="2"/>
  <c r="K21" i="2" s="1"/>
  <c r="Q21" i="2" s="1"/>
  <c r="G17" i="2"/>
  <c r="J17" i="2"/>
  <c r="J21" i="2"/>
  <c r="G21" i="2"/>
  <c r="N37" i="2"/>
  <c r="C11" i="2" s="1"/>
  <c r="J11" i="2" s="1"/>
  <c r="N48" i="2"/>
  <c r="C22" i="2" s="1"/>
  <c r="J22" i="2" s="1"/>
  <c r="N35" i="2"/>
  <c r="C9" i="2" s="1"/>
  <c r="J9" i="2" s="1"/>
  <c r="R38" i="2"/>
  <c r="K12" i="2" s="1"/>
  <c r="Q12" i="2" s="1"/>
  <c r="G13" i="2"/>
  <c r="J12" i="2"/>
  <c r="G12" i="2"/>
  <c r="J10" i="2"/>
  <c r="G10" i="2"/>
  <c r="R45" i="2"/>
  <c r="K19" i="2" s="1"/>
  <c r="Q19" i="2" s="1"/>
  <c r="N45" i="2"/>
  <c r="C19" i="2" s="1"/>
  <c r="R49" i="2"/>
  <c r="K23" i="2" s="1"/>
  <c r="Q23" i="2" s="1"/>
  <c r="N49" i="2"/>
  <c r="C23" i="2" s="1"/>
  <c r="G15" i="2"/>
  <c r="J15" i="2"/>
  <c r="J14" i="2"/>
  <c r="G14" i="2"/>
  <c r="J18" i="2" l="1"/>
  <c r="J25" i="2"/>
  <c r="G11" i="2"/>
  <c r="G22" i="2"/>
  <c r="G9" i="2"/>
  <c r="G23" i="2"/>
  <c r="J23" i="2"/>
  <c r="G19" i="2"/>
  <c r="J19" i="2"/>
  <c r="G24" i="1" l="1"/>
  <c r="G23" i="1"/>
  <c r="G15" i="1"/>
  <c r="G14" i="1"/>
  <c r="G13" i="1"/>
  <c r="G12" i="1"/>
  <c r="G11" i="1"/>
  <c r="G10" i="1"/>
  <c r="G9" i="1"/>
  <c r="G8" i="1"/>
  <c r="G7" i="1"/>
  <c r="G6" i="1"/>
  <c r="J37" i="1"/>
  <c r="J38" i="1"/>
  <c r="J39" i="1"/>
  <c r="J40" i="1"/>
  <c r="J41" i="1"/>
  <c r="J42" i="1"/>
  <c r="J43" i="1"/>
  <c r="J44" i="1"/>
  <c r="J45" i="1"/>
  <c r="J46" i="1"/>
  <c r="O24" i="1"/>
  <c r="O23" i="1"/>
  <c r="O15" i="1"/>
  <c r="O14" i="1"/>
  <c r="O13" i="1"/>
  <c r="O12" i="1"/>
  <c r="O11" i="1"/>
  <c r="O10" i="1"/>
  <c r="O9" i="1"/>
  <c r="O8" i="1"/>
  <c r="O7" i="1"/>
  <c r="O6" i="1"/>
  <c r="J55" i="1"/>
  <c r="J54" i="1"/>
  <c r="G55" i="1"/>
  <c r="G54" i="1"/>
  <c r="G46" i="1"/>
  <c r="G45" i="1"/>
  <c r="G44" i="1"/>
  <c r="G43" i="1"/>
  <c r="G42" i="1"/>
  <c r="G41" i="1"/>
  <c r="G40" i="1"/>
  <c r="G39" i="1"/>
  <c r="G38" i="1"/>
  <c r="G37" i="1"/>
  <c r="M55" i="1" l="1"/>
  <c r="M54" i="1"/>
  <c r="M53" i="1"/>
  <c r="E53" i="1" s="1"/>
  <c r="M52" i="1"/>
  <c r="E52" i="1" s="1"/>
  <c r="M51" i="1"/>
  <c r="E51" i="1" s="1"/>
  <c r="M50" i="1"/>
  <c r="E50" i="1" s="1"/>
  <c r="M49" i="1"/>
  <c r="E49" i="1" s="1"/>
  <c r="M48" i="1"/>
  <c r="E48" i="1" s="1"/>
  <c r="M47" i="1"/>
  <c r="E47" i="1" s="1"/>
  <c r="M46" i="1"/>
  <c r="M45" i="1"/>
  <c r="M44" i="1"/>
  <c r="M43" i="1"/>
  <c r="M42" i="1"/>
  <c r="M41" i="1"/>
  <c r="M40" i="1"/>
  <c r="M39" i="1"/>
  <c r="M38" i="1"/>
  <c r="M37" i="1"/>
  <c r="R24" i="1" l="1"/>
  <c r="R23" i="1"/>
  <c r="R15" i="1"/>
  <c r="R14" i="1"/>
  <c r="R13" i="1"/>
  <c r="R12" i="1"/>
  <c r="R11" i="1"/>
  <c r="R10" i="1"/>
  <c r="R9" i="1"/>
  <c r="R8" i="1"/>
  <c r="R7" i="1"/>
  <c r="R6" i="1"/>
  <c r="P24" i="1"/>
  <c r="P23" i="1"/>
  <c r="P15" i="1"/>
  <c r="P14" i="1"/>
  <c r="P13" i="1"/>
  <c r="P12" i="1"/>
  <c r="P11" i="1"/>
  <c r="P10" i="1"/>
  <c r="P9" i="1"/>
  <c r="P8" i="1"/>
  <c r="P7" i="1"/>
  <c r="P6" i="1"/>
  <c r="J24" i="1"/>
  <c r="I24" i="1"/>
  <c r="H24" i="1"/>
  <c r="J23" i="1"/>
  <c r="I23" i="1"/>
  <c r="H23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F24" i="1" l="1"/>
  <c r="F14" i="1"/>
  <c r="F15" i="1"/>
  <c r="F23" i="1"/>
  <c r="F6" i="1"/>
  <c r="F7" i="1"/>
  <c r="F8" i="1"/>
  <c r="F9" i="1"/>
  <c r="F10" i="1"/>
  <c r="F11" i="1"/>
  <c r="F12" i="1"/>
  <c r="F13" i="1"/>
  <c r="Q24" i="1"/>
  <c r="Q6" i="1"/>
  <c r="Q8" i="1"/>
  <c r="Q10" i="1"/>
  <c r="Q12" i="1"/>
  <c r="Q14" i="1"/>
  <c r="Q7" i="1"/>
  <c r="N9" i="1"/>
  <c r="Q11" i="1"/>
  <c r="N13" i="1"/>
  <c r="Q15" i="1"/>
  <c r="Q23" i="1"/>
  <c r="Q9" i="1"/>
  <c r="Q13" i="1"/>
  <c r="N6" i="1"/>
  <c r="N10" i="1"/>
  <c r="N14" i="1"/>
  <c r="N7" i="1"/>
  <c r="E7" i="1" s="1"/>
  <c r="N11" i="1"/>
  <c r="N15" i="1"/>
  <c r="N23" i="1"/>
  <c r="N8" i="1"/>
  <c r="N12" i="1"/>
  <c r="N24" i="1"/>
  <c r="E55" i="1"/>
  <c r="E54" i="1"/>
  <c r="E46" i="1"/>
  <c r="E45" i="1"/>
  <c r="E44" i="1"/>
  <c r="E43" i="1"/>
  <c r="E42" i="1"/>
  <c r="E41" i="1"/>
  <c r="E40" i="1"/>
  <c r="E39" i="1"/>
  <c r="E38" i="1"/>
  <c r="E37" i="1"/>
  <c r="M36" i="1"/>
  <c r="J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Q5" i="1"/>
  <c r="E36" i="1"/>
  <c r="E10" i="1"/>
  <c r="E12" i="1"/>
  <c r="E6" i="1"/>
  <c r="E14" i="1"/>
  <c r="E11" i="1"/>
  <c r="E13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<sst xmlns="http://schemas.openxmlformats.org/spreadsheetml/2006/main" count="6755" uniqueCount="1248">
  <si>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</si>
  <si>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</si>
  <si>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</si>
  <si>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</si>
  <si>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</si>
  <si>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</si>
  <si>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</si>
  <si>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</si>
  <si>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</si>
  <si>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</si>
  <si>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</si>
  <si>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</si>
  <si>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</si>
  <si>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</si>
  <si>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</si>
  <si>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</si>
  <si>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</si>
  <si>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</si>
  <si>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</si>
  <si>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</si>
  <si>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</si>
  <si>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</si>
  <si>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</si>
  <si>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</si>
  <si>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</si>
  <si>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07. 상해/국내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</si>
  <si>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</si>
  <si>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</si>
  <si>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</si>
  <si>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</si>
  <si>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</si>
  <si>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</si>
  <si>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</si>
  <si>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</si>
  <si>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</si>
  <si>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</si>
  <si>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</si>
  <si>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</si>
  <si>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</si>
  <si>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</si>
  <si>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</si>
  <si>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</si>
  <si>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03</t>
    <phoneticPr fontId="3" type="noConversion"/>
  </si>
  <si>
    <t>PV_LIAB_RSV</t>
  </si>
  <si>
    <t>일반</t>
    <phoneticPr fontId="3" type="noConversion"/>
  </si>
  <si>
    <t>보험료</t>
    <phoneticPr fontId="3" type="noConversion"/>
  </si>
  <si>
    <t>준비금</t>
    <phoneticPr fontId="3" type="noConversion"/>
  </si>
  <si>
    <t>자동차</t>
    <phoneticPr fontId="3" type="noConversion"/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</si>
  <si>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</si>
  <si>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</si>
  <si>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</si>
  <si>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</si>
  <si>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B005</t>
    <phoneticPr fontId="3" type="noConversion"/>
  </si>
  <si>
    <t>B006</t>
    <phoneticPr fontId="3" type="noConversion"/>
  </si>
  <si>
    <t>B007</t>
    <phoneticPr fontId="3" type="noConversion"/>
  </si>
  <si>
    <t>(테이블 2) 일반손해보험 부채 세부정보</t>
    <phoneticPr fontId="4" type="noConversion"/>
  </si>
  <si>
    <t xml:space="preserve"> </t>
    <phoneticPr fontId="4" type="noConversion"/>
  </si>
  <si>
    <t>구성요소별</t>
    <phoneticPr fontId="4" type="noConversion"/>
  </si>
  <si>
    <t>포트폴리오</t>
    <phoneticPr fontId="4" type="noConversion"/>
  </si>
  <si>
    <t>합계</t>
    <phoneticPr fontId="4" type="noConversion"/>
  </si>
  <si>
    <t>기대미래보험료</t>
    <phoneticPr fontId="4" type="noConversion"/>
  </si>
  <si>
    <t>미래지급보험금</t>
    <phoneticPr fontId="4" type="noConversion"/>
  </si>
  <si>
    <t>손해조사비</t>
    <phoneticPr fontId="4" type="noConversion"/>
  </si>
  <si>
    <t>유지관리비용</t>
  </si>
  <si>
    <t>기타비용</t>
  </si>
  <si>
    <t>[보험미수금]</t>
    <phoneticPr fontId="4" type="noConversion"/>
  </si>
  <si>
    <t>[보험미지급금]</t>
    <phoneticPr fontId="4" type="noConversion"/>
  </si>
  <si>
    <t>개별추산</t>
    <phoneticPr fontId="4" type="noConversion"/>
  </si>
  <si>
    <t>IBNR</t>
    <phoneticPr fontId="4" type="noConversion"/>
  </si>
  <si>
    <t>총량추산</t>
    <phoneticPr fontId="4" type="noConversion"/>
  </si>
  <si>
    <t>장래손해조사비</t>
    <phoneticPr fontId="4" type="noConversion"/>
  </si>
  <si>
    <t>[보험미지급금]</t>
  </si>
  <si>
    <t>3. 일반손해보험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</si>
  <si>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</si>
  <si>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</si>
  <si>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</si>
  <si>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</si>
  <si>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</si>
  <si>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</si>
  <si>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</si>
  <si>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</si>
  <si>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4" type="noConversion"/>
  </si>
  <si>
    <t>재보험자산 평가 요약</t>
    <phoneticPr fontId="4" type="noConversion"/>
  </si>
  <si>
    <t>재보험자산 시가평가</t>
    <phoneticPr fontId="4" type="noConversion"/>
  </si>
  <si>
    <t>포트폴리오</t>
    <phoneticPr fontId="4" type="noConversion"/>
  </si>
  <si>
    <t>시가평가</t>
    <phoneticPr fontId="4" type="noConversion"/>
  </si>
  <si>
    <t>잔여보장</t>
    <phoneticPr fontId="4" type="noConversion"/>
  </si>
  <si>
    <t>발생사고</t>
    <phoneticPr fontId="4" type="noConversion"/>
  </si>
  <si>
    <t>손실조정</t>
  </si>
  <si>
    <t>[재보험미수금]</t>
    <phoneticPr fontId="4" type="noConversion"/>
  </si>
  <si>
    <t>[재보험미지급금]</t>
    <phoneticPr fontId="4" type="noConversion"/>
  </si>
  <si>
    <t>[재보험미수금]</t>
    <phoneticPr fontId="4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</si>
  <si>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</si>
  <si>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4" type="noConversion"/>
  </si>
  <si>
    <t>3. 손실조정은 재보험 거래선별로 평가하여 회수가능액이 있을 경우 산출한다.</t>
    <phoneticPr fontId="4" type="noConversion"/>
  </si>
  <si>
    <t xml:space="preserve">4. 손실조정은 재보험자산의 부치로 작성한다. </t>
    <phoneticPr fontId="4" type="noConversion"/>
  </si>
  <si>
    <t xml:space="preserve">5. 재보험계약의 경계는 출재계약상 권리 및 의무의 종료여부에 따라 판단하고, 미래신계약 현금흐름은 반영하지 않는다. </t>
    <phoneticPr fontId="4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</si>
  <si>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</si>
  <si>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</si>
  <si>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</si>
  <si>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</si>
  <si>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</si>
  <si>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</si>
  <si>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</si>
  <si>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</si>
  <si>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</si>
  <si>
    <t>CNTR_CATG_CD</t>
  </si>
  <si>
    <t>CMSN_DVCD</t>
  </si>
  <si>
    <t>P_NP_DVCD</t>
  </si>
  <si>
    <t>[단위: 천원]</t>
    <phoneticPr fontId="4" type="noConversion"/>
  </si>
  <si>
    <t>1.화재</t>
  </si>
  <si>
    <t>6.책임</t>
    <phoneticPr fontId="4" type="noConversion"/>
  </si>
  <si>
    <t>9.농작물</t>
    <phoneticPr fontId="4" type="noConversion"/>
  </si>
  <si>
    <t>10.기타(일반)</t>
    <phoneticPr fontId="4" type="noConversion"/>
  </si>
  <si>
    <t>11.개인용자동차(인담보)</t>
    <phoneticPr fontId="4" type="noConversion"/>
  </si>
  <si>
    <t>13.업무용자동차(인담보)</t>
    <phoneticPr fontId="4" type="noConversion"/>
  </si>
  <si>
    <t>15.영업용자동차(인담보)</t>
    <phoneticPr fontId="4" type="noConversion"/>
  </si>
  <si>
    <t>17.기타(자동차)</t>
    <phoneticPr fontId="4" type="noConversion"/>
  </si>
  <si>
    <t>[단위: 천원]</t>
    <phoneticPr fontId="4" type="noConversion"/>
  </si>
  <si>
    <t>4-1. 보유기준의 익스포져</t>
    <phoneticPr fontId="4" type="noConversion"/>
  </si>
  <si>
    <t>보장단위 구분</t>
    <phoneticPr fontId="11" type="noConversion"/>
  </si>
  <si>
    <t>보유보험료 익스포져</t>
    <phoneticPr fontId="11" type="noConversion"/>
  </si>
  <si>
    <t>보유지급준비금 익스포져</t>
  </si>
  <si>
    <t>연동</t>
    <phoneticPr fontId="4" type="noConversion"/>
  </si>
  <si>
    <t>비연동</t>
    <phoneticPr fontId="4" type="noConversion"/>
  </si>
  <si>
    <t>보유리스크율</t>
  </si>
  <si>
    <t>비비례</t>
    <phoneticPr fontId="4" type="noConversion"/>
  </si>
  <si>
    <t>보유보험료(비례-연동)</t>
    <phoneticPr fontId="4" type="noConversion"/>
  </si>
  <si>
    <t>원수보험료(비례-연동외)</t>
    <phoneticPr fontId="11" type="noConversion"/>
  </si>
  <si>
    <t>비례수재보험료(비례-비연동)</t>
    <phoneticPr fontId="11" type="noConversion"/>
  </si>
  <si>
    <t>비례출재보험료(비례-비연동)</t>
    <phoneticPr fontId="11" type="noConversion"/>
  </si>
  <si>
    <t>(비례)</t>
    <phoneticPr fontId="4" type="noConversion"/>
  </si>
  <si>
    <t>비비례수재보험료</t>
    <phoneticPr fontId="4" type="noConversion"/>
  </si>
  <si>
    <t>비비례출재보험료</t>
    <phoneticPr fontId="4" type="noConversion"/>
  </si>
  <si>
    <t>보유보험료</t>
    <phoneticPr fontId="4" type="noConversion"/>
  </si>
  <si>
    <t>보유지급준비금(비례-연동)</t>
  </si>
  <si>
    <t>원수지급준비금(비례-연동외)</t>
    <phoneticPr fontId="4" type="noConversion"/>
  </si>
  <si>
    <t>비례수재지급준비금(비연동)</t>
  </si>
  <si>
    <t>비례출재지급준비금(비연동)</t>
  </si>
  <si>
    <t>비비례수재지급준비금</t>
  </si>
  <si>
    <t>비비례출재지급준비금</t>
  </si>
  <si>
    <t>보유지급준비금</t>
  </si>
  <si>
    <t>2.기술</t>
    <phoneticPr fontId="4" type="noConversion"/>
  </si>
  <si>
    <t>3.종합</t>
    <phoneticPr fontId="4" type="noConversion"/>
  </si>
  <si>
    <t>4.해상</t>
    <phoneticPr fontId="4" type="noConversion"/>
  </si>
  <si>
    <t>5.근재</t>
    <phoneticPr fontId="4" type="noConversion"/>
  </si>
  <si>
    <t>7.상해</t>
    <phoneticPr fontId="4" type="noConversion"/>
  </si>
  <si>
    <t>8.외국인상해</t>
    <phoneticPr fontId="4" type="noConversion"/>
  </si>
  <si>
    <t>12.개인용자동차(물담보)</t>
    <phoneticPr fontId="4" type="noConversion"/>
  </si>
  <si>
    <t>14.업무용자동차(물담보)</t>
    <phoneticPr fontId="4" type="noConversion"/>
  </si>
  <si>
    <t>16.영업용자동차(물담보)</t>
    <phoneticPr fontId="4" type="noConversion"/>
  </si>
  <si>
    <r>
      <t xml:space="preserve">4-2. 재보험수수료가 손해율에 </t>
    </r>
    <r>
      <rPr>
        <b/>
        <u/>
        <sz val="11"/>
        <rFont val="굴림체"/>
        <family val="3"/>
        <charset val="129"/>
      </rPr>
      <t>연동되는</t>
    </r>
    <r>
      <rPr>
        <b/>
        <sz val="11"/>
        <rFont val="굴림체"/>
        <family val="3"/>
        <charset val="129"/>
      </rPr>
      <t xml:space="preserve"> 경우의 익스포져</t>
    </r>
    <phoneticPr fontId="4" type="noConversion"/>
  </si>
  <si>
    <t>연동_보유익스포져를 산출하기 위한 보유리스크율(비례-연동)</t>
  </si>
  <si>
    <t>연동_보유보험료 익스포져</t>
    <phoneticPr fontId="4" type="noConversion"/>
  </si>
  <si>
    <t>연동_보유지급준비금 익스포져</t>
  </si>
  <si>
    <t>보장단위 구분 및 보증세부</t>
    <phoneticPr fontId="4" type="noConversion"/>
  </si>
  <si>
    <r>
      <t xml:space="preserve">위험계수적용법 </t>
    </r>
    <r>
      <rPr>
        <sz val="11"/>
        <rFont val="굴림체"/>
        <family val="3"/>
        <charset val="129"/>
      </rPr>
      <t>(A)</t>
    </r>
    <phoneticPr fontId="11" type="noConversion"/>
  </si>
  <si>
    <r>
      <t xml:space="preserve">손해율분포법 </t>
    </r>
    <r>
      <rPr>
        <sz val="11"/>
        <rFont val="굴림체"/>
        <family val="3"/>
        <charset val="129"/>
      </rPr>
      <t>(B)</t>
    </r>
    <phoneticPr fontId="11" type="noConversion"/>
  </si>
  <si>
    <t>보유리스크율(연동)</t>
    <phoneticPr fontId="4" type="noConversion"/>
  </si>
  <si>
    <t>경과보험료</t>
    <phoneticPr fontId="11" type="noConversion"/>
  </si>
  <si>
    <r>
      <t>보유보험료</t>
    </r>
    <r>
      <rPr>
        <sz val="11"/>
        <rFont val="굴림체"/>
        <family val="3"/>
        <charset val="129"/>
      </rPr>
      <t>(비례-연동)</t>
    </r>
    <phoneticPr fontId="4" type="noConversion"/>
  </si>
  <si>
    <t>지급준비금</t>
    <phoneticPr fontId="11" type="noConversion"/>
  </si>
  <si>
    <r>
      <t>보유지급준비금</t>
    </r>
    <r>
      <rPr>
        <sz val="11"/>
        <rFont val="굴림체"/>
        <family val="3"/>
        <charset val="129"/>
      </rPr>
      <t>(비례-연동)</t>
    </r>
    <phoneticPr fontId="4" type="noConversion"/>
  </si>
  <si>
    <r>
      <t>원수</t>
    </r>
    <r>
      <rPr>
        <sz val="11"/>
        <rFont val="굴림"/>
        <family val="3"/>
        <charset val="129"/>
      </rPr>
      <t>∙</t>
    </r>
    <r>
      <rPr>
        <sz val="11"/>
        <rFont val="굴림체"/>
        <family val="3"/>
        <charset val="129"/>
      </rPr>
      <t>수재손실증감액</t>
    </r>
    <phoneticPr fontId="4" type="noConversion"/>
  </si>
  <si>
    <t>보유손실증감액</t>
    <phoneticPr fontId="4" type="noConversion"/>
  </si>
  <si>
    <t>출재수수료 등 증감액</t>
    <phoneticPr fontId="11" type="noConversion"/>
  </si>
  <si>
    <t>보유리스크율(연동-계수법)</t>
    <phoneticPr fontId="4" type="noConversion"/>
  </si>
  <si>
    <t>출재전 예상손실액</t>
  </si>
  <si>
    <t>출재후 예상손실액</t>
  </si>
  <si>
    <t>보유리스크율(연동-분포법)</t>
    <phoneticPr fontId="4" type="noConversion"/>
  </si>
  <si>
    <t>(MAX(A,B))</t>
    <phoneticPr fontId="4" type="noConversion"/>
  </si>
  <si>
    <t>원수보험료(비례-연동)</t>
    <phoneticPr fontId="11" type="noConversion"/>
  </si>
  <si>
    <t>비례수재보험료(비례-연동)</t>
    <phoneticPr fontId="11" type="noConversion"/>
  </si>
  <si>
    <t>비례출재보험료(비례-연동)</t>
    <phoneticPr fontId="11" type="noConversion"/>
  </si>
  <si>
    <t>원수지급준비금(비례-연동)</t>
    <phoneticPr fontId="11" type="noConversion"/>
  </si>
  <si>
    <t>비례수재지급준비금(비례-연동)</t>
    <phoneticPr fontId="11" type="noConversion"/>
  </si>
  <si>
    <t>비례출재지급준비금(비례-연동)</t>
    <phoneticPr fontId="11" type="noConversion"/>
  </si>
  <si>
    <t>2.기술</t>
  </si>
  <si>
    <t>3.종합</t>
  </si>
  <si>
    <t>4.해상</t>
  </si>
  <si>
    <t>5.근재</t>
  </si>
  <si>
    <t>6.책임</t>
  </si>
  <si>
    <t>7.상해</t>
  </si>
  <si>
    <t>8.외국인상해</t>
  </si>
  <si>
    <t>9.농작물</t>
  </si>
  <si>
    <t>10.기타(일반)</t>
  </si>
  <si>
    <t>11.개인용자동차(인담보)</t>
  </si>
  <si>
    <t>12.개인용자동차(물담보)</t>
  </si>
  <si>
    <t>13.업무용자동차(인담보)</t>
  </si>
  <si>
    <t>14.업무용자동차(물담보)</t>
  </si>
  <si>
    <t>15.영업용자동차(인담보)</t>
  </si>
  <si>
    <t>16.영업용자동차(물담보)</t>
  </si>
  <si>
    <t>17.기타(자동차)</t>
  </si>
  <si>
    <t>#</t>
    <phoneticPr fontId="3" type="noConversion"/>
  </si>
  <si>
    <t>P</t>
    <phoneticPr fontId="3" type="noConversion"/>
  </si>
  <si>
    <t>N</t>
    <phoneticPr fontId="3" type="noConversion"/>
  </si>
  <si>
    <t>N</t>
    <phoneticPr fontId="3" type="noConversion"/>
  </si>
  <si>
    <t>CMSN_DVCD</t>
    <phoneticPr fontId="3" type="noConversion"/>
  </si>
  <si>
    <t>02</t>
    <phoneticPr fontId="3" type="noConversion"/>
  </si>
  <si>
    <t>보험가격</t>
    <phoneticPr fontId="3" type="noConversion"/>
  </si>
  <si>
    <t>ELP_PRM</t>
    <phoneticPr fontId="3" type="noConversion"/>
  </si>
  <si>
    <t>2. 보장단위 정보</t>
    <phoneticPr fontId="4" type="noConversion"/>
  </si>
  <si>
    <t>7. 충격전후 재보험수수료</t>
    <phoneticPr fontId="4" type="noConversion"/>
  </si>
  <si>
    <t>9. 산출결과</t>
    <phoneticPr fontId="4" type="noConversion"/>
  </si>
  <si>
    <t>UY</t>
    <phoneticPr fontId="4" type="noConversion"/>
  </si>
  <si>
    <t>Max</t>
    <phoneticPr fontId="4" type="noConversion"/>
  </si>
  <si>
    <t>충격전 예상손실액</t>
  </si>
  <si>
    <t>충격후 예상손실액</t>
  </si>
  <si>
    <t>충격전후 증감액</t>
  </si>
  <si>
    <t>충격전 수수료</t>
  </si>
  <si>
    <t>충격후 수수료</t>
  </si>
  <si>
    <t>충격전 손실분담금</t>
  </si>
  <si>
    <t>충격후 손실분담금</t>
  </si>
  <si>
    <t>출재수수료 등 증감액</t>
  </si>
  <si>
    <t>구분</t>
    <phoneticPr fontId="4" type="noConversion"/>
  </si>
  <si>
    <t>1. 재보험 정보</t>
    <phoneticPr fontId="4" type="noConversion"/>
  </si>
  <si>
    <t>3. 충격전후 손해율</t>
    <phoneticPr fontId="4" type="noConversion"/>
  </si>
  <si>
    <t>4. 재보험 수수료 구조 : 기울기*(a-손해율)+b</t>
    <phoneticPr fontId="4" type="noConversion"/>
  </si>
  <si>
    <r>
      <t>5. 원수∙수재손실증감액</t>
    </r>
    <r>
      <rPr>
        <sz val="11"/>
        <rFont val="맑은 고딕"/>
        <family val="3"/>
        <charset val="129"/>
        <scheme val="minor"/>
      </rPr>
      <t>(출재전)</t>
    </r>
    <phoneticPr fontId="4" type="noConversion"/>
  </si>
  <si>
    <r>
      <t>6. 보유손실증감액</t>
    </r>
    <r>
      <rPr>
        <sz val="11"/>
        <rFont val="맑은 고딕"/>
        <family val="3"/>
        <charset val="129"/>
        <scheme val="minor"/>
      </rPr>
      <t>(출재후)</t>
    </r>
    <phoneticPr fontId="4" type="noConversion"/>
  </si>
  <si>
    <t>8. 충격전후 손실분담금</t>
    <phoneticPr fontId="4" type="noConversion"/>
  </si>
  <si>
    <t>8. 비고</t>
    <phoneticPr fontId="4" type="noConversion"/>
  </si>
  <si>
    <r>
      <t xml:space="preserve">특약명
</t>
    </r>
    <r>
      <rPr>
        <sz val="11"/>
        <rFont val="맑은 고딕"/>
        <family val="3"/>
        <charset val="129"/>
        <scheme val="minor"/>
      </rPr>
      <t>(또는 특약코드)</t>
    </r>
    <phoneticPr fontId="4" type="noConversion"/>
  </si>
  <si>
    <t>리딩 재보험사</t>
    <phoneticPr fontId="4" type="noConversion"/>
  </si>
  <si>
    <t>지역구분</t>
    <phoneticPr fontId="4" type="noConversion"/>
  </si>
  <si>
    <t>(종목)
원수보험료</t>
    <phoneticPr fontId="4" type="noConversion"/>
  </si>
  <si>
    <t>(종목)
수재보험료</t>
    <phoneticPr fontId="4" type="noConversion"/>
  </si>
  <si>
    <t>(종목)
출재보험료</t>
    <phoneticPr fontId="4" type="noConversion"/>
  </si>
  <si>
    <r>
      <t xml:space="preserve">충격전 손해율
</t>
    </r>
    <r>
      <rPr>
        <sz val="11"/>
        <rFont val="맑은 고딕"/>
        <family val="3"/>
        <charset val="129"/>
        <scheme val="minor"/>
      </rPr>
      <t>(직전3년 평균)</t>
    </r>
    <phoneticPr fontId="4" type="noConversion"/>
  </si>
  <si>
    <t>조정위험계수</t>
    <phoneticPr fontId="4" type="noConversion"/>
  </si>
  <si>
    <r>
      <t xml:space="preserve">충격후 손해율
</t>
    </r>
    <r>
      <rPr>
        <sz val="11"/>
        <rFont val="맑은 고딕"/>
        <family val="3"/>
        <charset val="129"/>
        <scheme val="minor"/>
      </rPr>
      <t>(1+조정위험계수)</t>
    </r>
    <phoneticPr fontId="4" type="noConversion"/>
  </si>
  <si>
    <t>기울기</t>
    <phoneticPr fontId="4" type="noConversion"/>
  </si>
  <si>
    <t>a</t>
    <phoneticPr fontId="4" type="noConversion"/>
  </si>
  <si>
    <t>b</t>
    <phoneticPr fontId="4" type="noConversion"/>
  </si>
  <si>
    <t>Min</t>
    <phoneticPr fontId="4" type="noConversion"/>
  </si>
  <si>
    <t>원수∙수재손실증감액</t>
    <phoneticPr fontId="4" type="noConversion"/>
  </si>
  <si>
    <t>보유손실증감액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</si>
  <si>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</si>
  <si>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</si>
  <si>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2. 특약전체 정보</t>
    <phoneticPr fontId="4" type="noConversion"/>
  </si>
  <si>
    <t>3. 보장단위 정보</t>
    <phoneticPr fontId="4" type="noConversion"/>
  </si>
  <si>
    <t>5. 산출결과</t>
    <phoneticPr fontId="4" type="noConversion"/>
  </si>
  <si>
    <t>6. 비고</t>
    <phoneticPr fontId="4" type="noConversion"/>
  </si>
  <si>
    <t>지역구분</t>
    <phoneticPr fontId="4" type="noConversion"/>
  </si>
  <si>
    <t>(특약 전체)
원수보험료</t>
    <phoneticPr fontId="4" type="noConversion"/>
  </si>
  <si>
    <t>(특약 전체)
출재보험료</t>
    <phoneticPr fontId="4" type="noConversion"/>
  </si>
  <si>
    <t>(특약 전체)
원수 손해액</t>
    <phoneticPr fontId="4" type="noConversion"/>
  </si>
  <si>
    <t>(특약 전체)
출재 손해액</t>
    <phoneticPr fontId="4" type="noConversion"/>
  </si>
  <si>
    <t>(종목)
출재보험료</t>
    <phoneticPr fontId="4" type="noConversion"/>
  </si>
  <si>
    <t>(종목)
원수 손해액</t>
    <phoneticPr fontId="4" type="noConversion"/>
  </si>
  <si>
    <t>(종목)
출재 손해액</t>
    <phoneticPr fontId="4" type="noConversion"/>
  </si>
  <si>
    <t>(종목)
손해율 평균</t>
    <phoneticPr fontId="4" type="noConversion"/>
  </si>
  <si>
    <t>(종목)
손해율 표준편차</t>
    <phoneticPr fontId="4" type="noConversion"/>
  </si>
  <si>
    <t>a</t>
    <phoneticPr fontId="4" type="noConversion"/>
  </si>
  <si>
    <t>b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</si>
  <si>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</si>
  <si>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</si>
  <si>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BASE</t>
    <phoneticPr fontId="4" type="noConversion"/>
  </si>
  <si>
    <t>평균회귀</t>
    <phoneticPr fontId="4" type="noConversion"/>
  </si>
  <si>
    <t>금리상승</t>
    <phoneticPr fontId="4" type="noConversion"/>
  </si>
  <si>
    <t>금리하락</t>
    <phoneticPr fontId="4" type="noConversion"/>
  </si>
  <si>
    <t>금리평탄</t>
    <phoneticPr fontId="4" type="noConversion"/>
  </si>
  <si>
    <t>금리경사</t>
    <phoneticPr fontId="4" type="noConversion"/>
  </si>
  <si>
    <t>금리 민감도 Case 1</t>
    <phoneticPr fontId="4" type="noConversion"/>
  </si>
  <si>
    <t>금리 민감도 Case 2</t>
    <phoneticPr fontId="4" type="noConversion"/>
  </si>
  <si>
    <t>금리 민감도 Case 3</t>
  </si>
  <si>
    <t>금리 민감도 Case 4</t>
  </si>
  <si>
    <t xml:space="preserve">      재보험자산</t>
    <phoneticPr fontId="4" type="noConversion"/>
  </si>
  <si>
    <t>구분</t>
    <phoneticPr fontId="4" type="noConversion"/>
  </si>
  <si>
    <t>금리 민감도 Case 1</t>
    <phoneticPr fontId="4" type="noConversion"/>
  </si>
  <si>
    <t>금리 민감도 Case 2</t>
  </si>
  <si>
    <t>일반손해보험</t>
    <phoneticPr fontId="4" type="noConversion"/>
  </si>
  <si>
    <t>01. 화재/국내</t>
  </si>
  <si>
    <t>02. 기술/국내</t>
  </si>
  <si>
    <t>03. 종합/국내</t>
  </si>
  <si>
    <t>04. 해상/국내</t>
  </si>
  <si>
    <t>05. 근재/국내</t>
  </si>
  <si>
    <t>06. 책임/국내</t>
  </si>
  <si>
    <t>07. 상해/국내</t>
  </si>
  <si>
    <t>08. 외국인상해/국내</t>
  </si>
  <si>
    <t>09. 농작물재해보상/국내</t>
  </si>
  <si>
    <t>PV_LIAB</t>
    <phoneticPr fontId="3" type="noConversion"/>
  </si>
  <si>
    <t>KICS_SCEN_NO</t>
    <phoneticPr fontId="3" type="noConversion"/>
  </si>
  <si>
    <t>부채평가금액 (구성요소 단위)</t>
    <phoneticPr fontId="4" type="noConversion"/>
  </si>
  <si>
    <t>구분</t>
    <phoneticPr fontId="4" type="noConversion"/>
  </si>
  <si>
    <t xml:space="preserve">   보험료부채</t>
    <phoneticPr fontId="4" type="noConversion"/>
  </si>
  <si>
    <t xml:space="preserve">   준비금부채</t>
    <phoneticPr fontId="4" type="noConversion"/>
  </si>
  <si>
    <t>일반손해보험</t>
    <phoneticPr fontId="4" type="noConversion"/>
  </si>
  <si>
    <t>BASE</t>
  </si>
  <si>
    <t>평균회귀</t>
  </si>
  <si>
    <t>금리상승</t>
  </si>
  <si>
    <t>금리하락</t>
  </si>
  <si>
    <t>금리평탄</t>
  </si>
  <si>
    <t>금리경사</t>
  </si>
  <si>
    <t>금리 민감도 Case 1</t>
  </si>
  <si>
    <t>구 분</t>
    <phoneticPr fontId="4" type="noConversion"/>
  </si>
  <si>
    <t>1등급</t>
    <phoneticPr fontId="4" type="noConversion"/>
  </si>
  <si>
    <t>2등급</t>
    <phoneticPr fontId="4" type="noConversion"/>
  </si>
  <si>
    <t>3등급</t>
  </si>
  <si>
    <t>4등급</t>
  </si>
  <si>
    <t>5등급</t>
  </si>
  <si>
    <t>6등급</t>
  </si>
  <si>
    <t>7등급</t>
  </si>
  <si>
    <t>무등급</t>
    <phoneticPr fontId="4" type="noConversion"/>
  </si>
  <si>
    <t>디폴트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</si>
  <si>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</si>
  <si>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</si>
  <si>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</si>
  <si>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재보험자산</t>
    <phoneticPr fontId="4" type="noConversion"/>
  </si>
  <si>
    <t>재보험자산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</si>
  <si>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</si>
  <si>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</si>
  <si>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</si>
  <si>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0-1년</t>
  </si>
  <si>
    <t>1-2년</t>
  </si>
  <si>
    <t>2-3년</t>
  </si>
  <si>
    <t>3-4년</t>
  </si>
  <si>
    <t>4-5년</t>
  </si>
  <si>
    <t>5-6년</t>
  </si>
  <si>
    <t>6-7년</t>
  </si>
  <si>
    <t>7-8년</t>
  </si>
  <si>
    <t>8-9년</t>
  </si>
  <si>
    <t>9-10년</t>
  </si>
  <si>
    <t>10-11년</t>
  </si>
  <si>
    <t>11-12년</t>
  </si>
  <si>
    <t>12-13년</t>
  </si>
  <si>
    <t>13-14년</t>
  </si>
  <si>
    <t>14년+</t>
  </si>
  <si>
    <t>구 분</t>
    <phoneticPr fontId="4" type="noConversion"/>
  </si>
  <si>
    <t>합계</t>
    <phoneticPr fontId="4" type="noConversion"/>
  </si>
  <si>
    <t>K-ICS 등급별 익스포져</t>
    <phoneticPr fontId="4" type="noConversion"/>
  </si>
  <si>
    <t>1등급</t>
  </si>
  <si>
    <t>2등급</t>
  </si>
  <si>
    <t>무등급</t>
  </si>
  <si>
    <t>디폴트</t>
  </si>
  <si>
    <t>재보험자산(공정가치평가금액)</t>
    <phoneticPr fontId="4" type="noConversion"/>
  </si>
  <si>
    <t>일반손해보험</t>
    <phoneticPr fontId="4" type="noConversion"/>
  </si>
  <si>
    <t>직전1년 출재보험료</t>
    <phoneticPr fontId="4" type="noConversion"/>
  </si>
  <si>
    <t>일반손해보험</t>
  </si>
  <si>
    <t>주) 출재보험료 = 비례출재보험료 + 비비례출재보험료×1.5</t>
    <phoneticPr fontId="4" type="noConversion"/>
  </si>
  <si>
    <t>테이블 2. 재보험자별 재보험자산 신용위험액 산출</t>
    <phoneticPr fontId="4" type="noConversion"/>
  </si>
  <si>
    <t>전 체</t>
    <phoneticPr fontId="4" type="noConversion"/>
  </si>
  <si>
    <t>4등급</t>
    <phoneticPr fontId="4" type="noConversion"/>
  </si>
  <si>
    <t>6등급</t>
    <phoneticPr fontId="4" type="noConversion"/>
  </si>
  <si>
    <t>디폴트</t>
    <phoneticPr fontId="4" type="noConversion"/>
  </si>
  <si>
    <t>공정가치평가금액</t>
    <phoneticPr fontId="3" type="noConversion"/>
  </si>
  <si>
    <t>합 계</t>
    <phoneticPr fontId="4" type="noConversion"/>
  </si>
  <si>
    <t>유
효
만
기</t>
    <phoneticPr fontId="4" type="noConversion"/>
  </si>
  <si>
    <t>구 분</t>
    <phoneticPr fontId="4" type="noConversion"/>
  </si>
  <si>
    <t>2등급</t>
    <phoneticPr fontId="4" type="noConversion"/>
  </si>
  <si>
    <t>3등급</t>
    <phoneticPr fontId="4" type="noConversion"/>
  </si>
  <si>
    <t>5등급</t>
    <phoneticPr fontId="4" type="noConversion"/>
  </si>
  <si>
    <t>7등급</t>
    <phoneticPr fontId="4" type="noConversion"/>
  </si>
  <si>
    <t>2. 운영리스크 산출 상세</t>
    <phoneticPr fontId="4" type="noConversion"/>
  </si>
  <si>
    <t>구  분</t>
    <phoneticPr fontId="4" type="noConversion"/>
  </si>
  <si>
    <t>익스포져</t>
    <phoneticPr fontId="4" type="noConversion"/>
  </si>
  <si>
    <t>보 험 료</t>
    <phoneticPr fontId="4" type="noConversion"/>
  </si>
  <si>
    <t>직전1년간
납입된보험료</t>
    <phoneticPr fontId="4" type="noConversion"/>
  </si>
  <si>
    <t>직전1년간 초과
납입된보험료</t>
    <phoneticPr fontId="4" type="noConversion"/>
  </si>
  <si>
    <t>역외출재경과보험료</t>
    <phoneticPr fontId="4" type="noConversion"/>
  </si>
  <si>
    <t>주) 직전1년간 납입된보험료, 직전1년간 초과납입된 보험료 작성기준은 원보험과 수재보험에 대하여 현행 RBC 운영리스크 익스포저로 사용하는 수입보험료 작성기준 적용(보험회사 위험기준 자기자본(RBC)제도 해설서 참고)</t>
    <phoneticPr fontId="4" type="noConversion"/>
  </si>
  <si>
    <t xml:space="preserve">    역외출재경과보험료는 지급여력 측정시점에 보유하고 있는 역외출재계약의 경과보험료</t>
    <phoneticPr fontId="4" type="noConversion"/>
  </si>
  <si>
    <t>CRD_GRD_CD</t>
    <phoneticPr fontId="3" type="noConversion"/>
  </si>
  <si>
    <t>EFF_MAT</t>
    <phoneticPr fontId="3" type="noConversion"/>
  </si>
  <si>
    <t>[</t>
    <phoneticPr fontId="3" type="noConversion"/>
  </si>
  <si>
    <t>)</t>
    <phoneticPr fontId="3" type="noConversion"/>
  </si>
  <si>
    <t>KICS_CRD_GRD</t>
    <phoneticPr fontId="3" type="noConversion"/>
  </si>
  <si>
    <t>P</t>
  </si>
  <si>
    <t>N</t>
  </si>
  <si>
    <t>RINSC_CD</t>
    <phoneticPr fontId="3" type="noConversion"/>
  </si>
  <si>
    <t>3</t>
  </si>
  <si>
    <t>121005</t>
  </si>
  <si>
    <t>121017</t>
  </si>
  <si>
    <t>121018</t>
  </si>
  <si>
    <t>121028</t>
  </si>
  <si>
    <t>121034</t>
  </si>
  <si>
    <t>121075</t>
  </si>
  <si>
    <t>122008</t>
  </si>
  <si>
    <t>2</t>
  </si>
  <si>
    <t>122038</t>
  </si>
  <si>
    <t>122041</t>
  </si>
  <si>
    <t>122048</t>
  </si>
  <si>
    <t>122050</t>
  </si>
  <si>
    <t>99</t>
  </si>
  <si>
    <t>122053</t>
  </si>
  <si>
    <t>122059</t>
  </si>
  <si>
    <t>122061</t>
  </si>
  <si>
    <t>122063</t>
  </si>
  <si>
    <t>122066</t>
  </si>
  <si>
    <t>122069</t>
  </si>
  <si>
    <t>122072</t>
  </si>
  <si>
    <t>122073</t>
  </si>
  <si>
    <t>122076</t>
  </si>
  <si>
    <t>122081</t>
  </si>
  <si>
    <t>122086</t>
  </si>
  <si>
    <t>122088</t>
  </si>
  <si>
    <t>122089</t>
  </si>
  <si>
    <t>122095</t>
  </si>
  <si>
    <t>122099</t>
  </si>
  <si>
    <t>122102</t>
  </si>
  <si>
    <t>123006</t>
  </si>
  <si>
    <t>123014</t>
  </si>
  <si>
    <t>123015</t>
  </si>
  <si>
    <t>124003</t>
  </si>
  <si>
    <t>124004</t>
  </si>
  <si>
    <t>124009</t>
  </si>
  <si>
    <t>124012</t>
  </si>
  <si>
    <t>124014</t>
  </si>
  <si>
    <t>124016</t>
  </si>
  <si>
    <t>124017</t>
  </si>
  <si>
    <t>124018</t>
  </si>
  <si>
    <t>124019</t>
  </si>
  <si>
    <t>124030</t>
  </si>
  <si>
    <t>124031</t>
  </si>
  <si>
    <t>124032</t>
  </si>
  <si>
    <t>124034</t>
  </si>
  <si>
    <t>124035</t>
  </si>
  <si>
    <t>124054</t>
  </si>
  <si>
    <t>124060</t>
  </si>
  <si>
    <t>124082</t>
  </si>
  <si>
    <t>124096</t>
  </si>
  <si>
    <t>124106</t>
  </si>
  <si>
    <t>124109</t>
  </si>
  <si>
    <t>124110</t>
  </si>
  <si>
    <t>125001</t>
  </si>
  <si>
    <t>127004</t>
  </si>
  <si>
    <t>146003</t>
  </si>
  <si>
    <t>152008</t>
  </si>
  <si>
    <t>152010</t>
  </si>
  <si>
    <t>164001</t>
  </si>
  <si>
    <t>4</t>
  </si>
  <si>
    <t>164004</t>
  </si>
  <si>
    <t>183012</t>
  </si>
  <si>
    <t>183018</t>
  </si>
  <si>
    <t>183022</t>
  </si>
  <si>
    <t>184031</t>
  </si>
  <si>
    <t>185021</t>
  </si>
  <si>
    <t>185030</t>
  </si>
  <si>
    <t>185034</t>
  </si>
  <si>
    <t>185039</t>
  </si>
  <si>
    <t>185043</t>
  </si>
  <si>
    <t>185054</t>
  </si>
  <si>
    <t>185055</t>
  </si>
  <si>
    <t>185056</t>
  </si>
  <si>
    <t>185063</t>
  </si>
  <si>
    <t>185066</t>
  </si>
  <si>
    <t>185067</t>
  </si>
  <si>
    <t>185069</t>
  </si>
  <si>
    <t>185072</t>
  </si>
  <si>
    <t>185082</t>
  </si>
  <si>
    <t>185083</t>
  </si>
  <si>
    <t>185089</t>
  </si>
  <si>
    <t>185090</t>
  </si>
  <si>
    <t>185092</t>
  </si>
  <si>
    <t>185093</t>
  </si>
  <si>
    <t>185097</t>
  </si>
  <si>
    <t>185101</t>
  </si>
  <si>
    <t>185104</t>
  </si>
  <si>
    <t>185105</t>
  </si>
  <si>
    <t>185106</t>
  </si>
  <si>
    <t>185109</t>
  </si>
  <si>
    <t>185110</t>
  </si>
  <si>
    <t>185112</t>
  </si>
  <si>
    <t>185113</t>
  </si>
  <si>
    <t>185114</t>
  </si>
  <si>
    <t>185115</t>
  </si>
  <si>
    <t>185116</t>
  </si>
  <si>
    <t>185119</t>
  </si>
  <si>
    <t>185120</t>
  </si>
  <si>
    <t>185121</t>
  </si>
  <si>
    <t>185122</t>
  </si>
  <si>
    <t>185124</t>
  </si>
  <si>
    <t>185127</t>
  </si>
  <si>
    <t>185128</t>
  </si>
  <si>
    <t>202012</t>
  </si>
  <si>
    <t>202019</t>
  </si>
  <si>
    <t>1</t>
  </si>
  <si>
    <t>313026</t>
  </si>
  <si>
    <t>313033</t>
  </si>
  <si>
    <t>313040</t>
  </si>
  <si>
    <t>313063</t>
  </si>
  <si>
    <t>313068</t>
  </si>
  <si>
    <t>313069</t>
  </si>
  <si>
    <t>313085</t>
  </si>
  <si>
    <t>313087</t>
  </si>
  <si>
    <t>313117</t>
  </si>
  <si>
    <t>313121</t>
  </si>
  <si>
    <t>313127</t>
  </si>
  <si>
    <t>327022</t>
  </si>
  <si>
    <t>327030</t>
  </si>
  <si>
    <t>327033</t>
  </si>
  <si>
    <t>327037</t>
  </si>
  <si>
    <t>327038</t>
  </si>
  <si>
    <t>327046</t>
  </si>
  <si>
    <t>327065</t>
  </si>
  <si>
    <t>330005</t>
  </si>
  <si>
    <t>373003</t>
  </si>
  <si>
    <t>511053</t>
  </si>
  <si>
    <t>511085</t>
  </si>
  <si>
    <t>511087</t>
  </si>
  <si>
    <t>511088</t>
  </si>
  <si>
    <t>511089</t>
  </si>
  <si>
    <t>511093</t>
  </si>
  <si>
    <t>511096</t>
  </si>
  <si>
    <t>511098</t>
  </si>
  <si>
    <t>511100</t>
  </si>
  <si>
    <t>511102</t>
  </si>
  <si>
    <t>511104</t>
  </si>
  <si>
    <t>511109</t>
  </si>
  <si>
    <t>511110</t>
  </si>
  <si>
    <t>511113</t>
  </si>
  <si>
    <t>511116</t>
  </si>
  <si>
    <t>511119</t>
  </si>
  <si>
    <t>511122</t>
  </si>
  <si>
    <t>511123</t>
  </si>
  <si>
    <t>511124</t>
  </si>
  <si>
    <t>511126</t>
  </si>
  <si>
    <t>511132</t>
  </si>
  <si>
    <t>511133</t>
  </si>
  <si>
    <t>511137</t>
  </si>
  <si>
    <t>511138</t>
  </si>
  <si>
    <t>511140</t>
  </si>
  <si>
    <t>511142</t>
  </si>
  <si>
    <t>511147</t>
  </si>
  <si>
    <t>511155</t>
  </si>
  <si>
    <t>511156</t>
  </si>
  <si>
    <t>511157</t>
  </si>
  <si>
    <t>511163</t>
  </si>
  <si>
    <t>511168</t>
  </si>
  <si>
    <t>511171</t>
  </si>
  <si>
    <t>511173</t>
  </si>
  <si>
    <t>511174</t>
  </si>
  <si>
    <t>511175</t>
  </si>
  <si>
    <t>511188</t>
  </si>
  <si>
    <t>511189</t>
  </si>
  <si>
    <t>511191</t>
  </si>
  <si>
    <t>511192</t>
  </si>
  <si>
    <t>511193</t>
  </si>
  <si>
    <t>511195</t>
  </si>
  <si>
    <t>511202</t>
  </si>
  <si>
    <t>511203</t>
  </si>
  <si>
    <t>511204</t>
  </si>
  <si>
    <t>511205</t>
  </si>
  <si>
    <t>511216</t>
  </si>
  <si>
    <t>511220</t>
  </si>
  <si>
    <t>511223</t>
  </si>
  <si>
    <t>511225</t>
  </si>
  <si>
    <t>511228</t>
  </si>
  <si>
    <t>511229</t>
  </si>
  <si>
    <t>511231</t>
  </si>
  <si>
    <t>511239</t>
  </si>
  <si>
    <t>511247</t>
  </si>
  <si>
    <t>511252</t>
  </si>
  <si>
    <t>511253</t>
  </si>
  <si>
    <t>511254</t>
  </si>
  <si>
    <t>511255</t>
  </si>
  <si>
    <t>511260</t>
  </si>
  <si>
    <t>511261</t>
  </si>
  <si>
    <t>511262</t>
  </si>
  <si>
    <t>511264</t>
  </si>
  <si>
    <t>511266</t>
  </si>
  <si>
    <t>511269</t>
  </si>
  <si>
    <t>511274</t>
  </si>
  <si>
    <t>511277</t>
  </si>
  <si>
    <t>511278</t>
  </si>
  <si>
    <t>511279</t>
  </si>
  <si>
    <t>511280</t>
  </si>
  <si>
    <t>511281</t>
  </si>
  <si>
    <t>511282</t>
  </si>
  <si>
    <t>511283</t>
  </si>
  <si>
    <t>511285</t>
  </si>
  <si>
    <t>511286</t>
  </si>
  <si>
    <t>511288</t>
  </si>
  <si>
    <t>511289</t>
  </si>
  <si>
    <t>511290</t>
  </si>
  <si>
    <t>511295</t>
  </si>
  <si>
    <t>511296</t>
  </si>
  <si>
    <t>511297</t>
  </si>
  <si>
    <t>511298</t>
  </si>
  <si>
    <t>511299</t>
  </si>
  <si>
    <t>512009</t>
  </si>
  <si>
    <t>525003</t>
  </si>
  <si>
    <t>525005</t>
  </si>
  <si>
    <t>525006</t>
  </si>
  <si>
    <t>526011</t>
  </si>
  <si>
    <t>528007</t>
  </si>
  <si>
    <t>528010</t>
  </si>
  <si>
    <t>542006</t>
  </si>
  <si>
    <t>542017</t>
  </si>
  <si>
    <t>542018</t>
  </si>
  <si>
    <t>542021</t>
  </si>
  <si>
    <t>542029</t>
  </si>
  <si>
    <t>542031</t>
  </si>
  <si>
    <t>542035</t>
  </si>
  <si>
    <t>542047</t>
  </si>
  <si>
    <t>543008</t>
  </si>
  <si>
    <t>543011</t>
  </si>
  <si>
    <t>543012</t>
  </si>
  <si>
    <t>543013</t>
  </si>
  <si>
    <t>543017</t>
  </si>
  <si>
    <t>545004</t>
  </si>
  <si>
    <t>545011</t>
  </si>
  <si>
    <t>545018</t>
  </si>
  <si>
    <t>545023</t>
  </si>
  <si>
    <t>545028</t>
  </si>
  <si>
    <t>554001</t>
  </si>
  <si>
    <t>559003</t>
  </si>
  <si>
    <t>586002</t>
  </si>
  <si>
    <t>999A11</t>
  </si>
  <si>
    <t>999A12</t>
  </si>
  <si>
    <t>999A21</t>
  </si>
  <si>
    <t>999A22</t>
  </si>
  <si>
    <t>999S21</t>
  </si>
  <si>
    <t>122032</t>
  </si>
  <si>
    <t>122047</t>
  </si>
  <si>
    <t>122051</t>
  </si>
  <si>
    <t>122062</t>
  </si>
  <si>
    <t>122074</t>
  </si>
  <si>
    <t>122080</t>
  </si>
  <si>
    <t>122090</t>
  </si>
  <si>
    <t>122092</t>
  </si>
  <si>
    <t>122101</t>
  </si>
  <si>
    <t>124021</t>
  </si>
  <si>
    <t>127009</t>
  </si>
  <si>
    <t>141005</t>
  </si>
  <si>
    <t>183009</t>
  </si>
  <si>
    <t>183013</t>
  </si>
  <si>
    <t>185058</t>
  </si>
  <si>
    <t>185062</t>
  </si>
  <si>
    <t>185065</t>
  </si>
  <si>
    <t>185088</t>
  </si>
  <si>
    <t>185099</t>
  </si>
  <si>
    <t>185107</t>
  </si>
  <si>
    <t>185108</t>
  </si>
  <si>
    <t>185111</t>
  </si>
  <si>
    <t>185123</t>
  </si>
  <si>
    <t>313027</t>
  </si>
  <si>
    <t>313032</t>
  </si>
  <si>
    <t>313051</t>
  </si>
  <si>
    <t>313053</t>
  </si>
  <si>
    <t>313067</t>
  </si>
  <si>
    <t>313095</t>
  </si>
  <si>
    <t>313113</t>
  </si>
  <si>
    <t>313122</t>
  </si>
  <si>
    <t>327021</t>
  </si>
  <si>
    <t>327058</t>
  </si>
  <si>
    <t>511114</t>
  </si>
  <si>
    <t>511128</t>
  </si>
  <si>
    <t>511149</t>
  </si>
  <si>
    <t>511172</t>
  </si>
  <si>
    <t>511182</t>
  </si>
  <si>
    <t>511183</t>
  </si>
  <si>
    <t>511184</t>
  </si>
  <si>
    <t>511207</t>
  </si>
  <si>
    <t>511270</t>
  </si>
  <si>
    <t>511276</t>
  </si>
  <si>
    <t>511292</t>
  </si>
  <si>
    <t>511294</t>
  </si>
  <si>
    <t>512006</t>
  </si>
  <si>
    <t>527006</t>
  </si>
  <si>
    <t>545019</t>
  </si>
  <si>
    <t>545024</t>
  </si>
  <si>
    <t>545026</t>
  </si>
  <si>
    <t>999S13</t>
  </si>
  <si>
    <t>999S14</t>
  </si>
  <si>
    <t>999S23</t>
  </si>
  <si>
    <t>PV_LIAB_LOSS_ADJ</t>
  </si>
  <si>
    <t>AUSTRALIAN REINSURANCE POOL CORPORATION</t>
  </si>
  <si>
    <t>GENERAL REINSURANCE AG (HONG KONG BRANCH)</t>
  </si>
  <si>
    <t>SWISS REINSURANCE COMPANY (HONG KONG BRANCH)</t>
  </si>
  <si>
    <t>ZURICH INSURANCE COMPANY LTD (HONG KONG BRANCH)</t>
  </si>
  <si>
    <t>XL INSURANCE COMPANY SE (HONG KONG BRANCH)</t>
  </si>
  <si>
    <t>BERKSHIRE HATHAWAY SPECIALTY INSURANCE COMPANY (HONG KONG BRANCH)</t>
  </si>
  <si>
    <t>ACE AMERICAN INSURANCE COMPANY (KOREA BRANCH)</t>
  </si>
  <si>
    <t>SAMSUNG FIRE &amp; MARINE INSURANCE COMPANY LTD</t>
  </si>
  <si>
    <t>MUNICH REINSURANCE COMPANY (KOREA BRANCH, SEOUL)</t>
  </si>
  <si>
    <t>SWISS REINSURANCE COMPANY (KOREA BRANCH, SEOUL)</t>
  </si>
  <si>
    <t>GENERAL REINSURANCE AG (SEOUL BRANCH)</t>
  </si>
  <si>
    <t>SCOR REINSURANCE ASIA-PACIFIC PTE LTD (KOREA BRANCH, SEOUL)</t>
  </si>
  <si>
    <t>HANNOVER RUECK SE (KOREA BRANCH, SEOUL)</t>
  </si>
  <si>
    <t>ALLIANZ GLOBAL CORPORATE &amp; SPECIALTY SE (KOREA BRANCH)</t>
  </si>
  <si>
    <t>HANNOVER RUECK SE (MALAYSIAN BRANCH)</t>
  </si>
  <si>
    <t>SWISS REINSURANCE COMPANY (SINGAPORE BRANCH)</t>
  </si>
  <si>
    <t>MUNICH REINSURANCE COMPANY (SINGAPORE BRANCH)</t>
  </si>
  <si>
    <t>XL INSURANCE COMPANY SE (SINGAPORE BRANCH)</t>
  </si>
  <si>
    <t>SCOR REINSURANCE ASIA-PACIFIC PTE LTD</t>
  </si>
  <si>
    <t>CHUBB INSURANCE SINGAPORE LTD</t>
  </si>
  <si>
    <t>ALLIANZ SOCIETAS EUROPAEA (ALLIANZ SE) (REINSURANCE BRANCH ASIA PACIFIC)</t>
  </si>
  <si>
    <t>ALLIANZ GLOBAL CORPORATE &amp; SPECIALTY SE (SINGAPORE BRANCH)</t>
  </si>
  <si>
    <t>ZURICH INSURANCE COMPANY LTD (SINGAPORE BRANCH)</t>
  </si>
  <si>
    <t>BERKSHIRE HATHAWAY SPECIALTY INSURANCE COMPANY (SINGAPORE BRANCH)</t>
  </si>
  <si>
    <t>SWISS RE INTERNATIONAL SE (SINGAPORE BRANCH)</t>
  </si>
  <si>
    <t>ACE AMERICAN INSURANCE COMPANY</t>
  </si>
  <si>
    <t>MUNICH REINSURANCE AMERICA INC</t>
  </si>
  <si>
    <t>SWISS REINSURANCE AMERICA CORPORATION</t>
  </si>
  <si>
    <t>HANNOVER RE (BERMUDA) LTD</t>
  </si>
  <si>
    <t>MUNICH REINSURANCE COMPANY (UK BRANCH, LONDON)</t>
  </si>
  <si>
    <t>BERKSHIRE HATHAWAY INTERNATIONAL INSURANCE LTD</t>
  </si>
  <si>
    <t>ALLIANZ GLOBAL CORPORATE &amp; SPECIALTY SE (UK BRANCH, LONDON)</t>
  </si>
  <si>
    <t>CHUBB EUROPEAN GROUP LTD</t>
  </si>
  <si>
    <t>GREAT LAKES INSURANCE SE</t>
  </si>
  <si>
    <t>SCOR UK COMPANY LTD</t>
  </si>
  <si>
    <t>XL INSURANCE COMPANY SE</t>
  </si>
  <si>
    <t>ZURICH INSURANCE PLC</t>
  </si>
  <si>
    <t>SWISS RE INTERNATIONAL SE</t>
  </si>
  <si>
    <t>SCOR S.E.</t>
  </si>
  <si>
    <t>ALLIANZ GLOBAL CORPORATE &amp; SPECIALTY SE (FRANCE BRANCH, PARIS)</t>
  </si>
  <si>
    <t>AXA FRANCE VIE</t>
  </si>
  <si>
    <t>MMA IARD SA</t>
  </si>
  <si>
    <t>HANNOVER RUECK SE</t>
  </si>
  <si>
    <t>MUNICH REINSURANCE COMPANY</t>
  </si>
  <si>
    <t>R+V VERSICHERUNG AG</t>
  </si>
  <si>
    <t>ALLIANZ GLOBAL CORPORATE &amp; SPECIALTY SE</t>
  </si>
  <si>
    <t>SWISS REINSURANCE COMPANY LTD</t>
  </si>
  <si>
    <t>ALLIANZ RISK TRANSFER AG</t>
  </si>
  <si>
    <t>TASA_GANSA AM_A++</t>
  </si>
  <si>
    <t>TASA_GANSA AM_A+</t>
  </si>
  <si>
    <t>SCOR REINSURANCE COMPANY (ASIA) LTD</t>
  </si>
  <si>
    <t>ALLIANZ GLOBAL CORPORATE &amp; SPECIALTY SE (HONG KONG BRANCH)</t>
  </si>
  <si>
    <t>CHUBB INSURANCE HONG KONG LTD</t>
  </si>
  <si>
    <t>FEDERAL INSURANCE COMPANY (KOREA BRANCH, SEOUL)</t>
  </si>
  <si>
    <t>R+V VERSICHERUNG AG (SINGAPORE BRANCH)</t>
  </si>
  <si>
    <t>NEW REINSURANCE COMPANY LTD</t>
  </si>
  <si>
    <t>XL BERMUDA LTD (SINGAPORE BRANCH)</t>
  </si>
  <si>
    <t>CATLIN INSURANCE COMPANY LTD (SINGAPORE BRANCH)</t>
  </si>
  <si>
    <t>GREAT EASTERN GENERAL INSURANCE LIMITED</t>
  </si>
  <si>
    <t>SCOR REINSURANCE COMPANY (US)</t>
  </si>
  <si>
    <t>CATLIN INSURANCE COMPANY (UK) LTD</t>
  </si>
  <si>
    <t>XL RE EUROPE SE (SWITZERLAND BRANCH, ZURICH)</t>
  </si>
  <si>
    <t>TASA_GANSA SP_AA</t>
  </si>
  <si>
    <t>TASA_GANSA SP_AA-</t>
  </si>
  <si>
    <t>STARR PROPERTY &amp; CASUALTY INSURANCE (CHINA) COMPANY, LIMITED</t>
  </si>
  <si>
    <t>PICC PROPERTY AND CASUALTY COMPANY LTD</t>
  </si>
  <si>
    <t>SOMPO JAPAN NIPPONKOA INSURANCE (CHINA) COMPANY LTD</t>
  </si>
  <si>
    <t>CHINA REINSURANCE (GROUP) CORPORATION (CHINA RE)</t>
  </si>
  <si>
    <t>TAIPING REINSURANCE COMPANY LTD (BEIJING BRANCH)</t>
  </si>
  <si>
    <t>QIANHAI REINSURANCE COMPANY LIMITED</t>
  </si>
  <si>
    <t>TRANSATLANTIC REINSURANCE COMPANY (HONG KONG BRANCH)</t>
  </si>
  <si>
    <t>TAIPING REINSURANCE COMPANY LTD</t>
  </si>
  <si>
    <t>ASSICURAZIONI GENERALI S.P.A (HONG KONG BRANCH)</t>
  </si>
  <si>
    <t>LIBERTY SPECIALTY MARKETS HONG KONG LIMITED</t>
  </si>
  <si>
    <t>BERKLEY INSURANCE COMPANY (HONG KONG BRANCH) (BERKLEY RE ASIA)</t>
  </si>
  <si>
    <t>LLOYD'S SYNDICATE #2003(CATLIN, HONG KONG BRANCH)</t>
  </si>
  <si>
    <t>BANK OF CHINA GROUP INSURANCE COMPANY LTD</t>
  </si>
  <si>
    <t>CHINA TAIPING INSURANCE (HK) COMPANY LTD</t>
  </si>
  <si>
    <t>HDI GLOBAL SE (HONG KONG BRANCH)</t>
  </si>
  <si>
    <t>ALLIED WORLD ASSURANCE COMPANY LTD (HONG KONG BRANCH)</t>
  </si>
  <si>
    <t>PEAK REINSURANCE COMPANY LTD</t>
  </si>
  <si>
    <t>STARR INTERNATIONAL INSURANCE (ASIA) LTD</t>
  </si>
  <si>
    <t>AIG INSURANCE HONG KONG LTD</t>
  </si>
  <si>
    <t>CHINA PACIFIC INSURANCE COMPANY, (H.K.) LTD.</t>
  </si>
  <si>
    <t>DAH SING INSURANCE COMPANY(19767) LTD</t>
  </si>
  <si>
    <t>MITSUI SUMITOMO INSURANCE COMPANY LTD</t>
  </si>
  <si>
    <t>TOKIO MARINE &amp; NICHIDO FIRE INSURANCE CO. LTD.</t>
  </si>
  <si>
    <t>SOMPO JAPAN NIPPONKOA INSURANCE INC</t>
  </si>
  <si>
    <t>HYUNDAI MARINE &amp; FIRE INSURANCE COMPANY LTD</t>
  </si>
  <si>
    <t>KOREAN REINSURANCE COMPANY</t>
  </si>
  <si>
    <t>KB INSURANCE COMPANY LTD</t>
  </si>
  <si>
    <t>MERITZ FIRE &amp; MARINE INSURANCE COMPANY LTD</t>
  </si>
  <si>
    <t>SEOUL GUARANTEE INSURANCE COMPANY</t>
  </si>
  <si>
    <t>HANWHA GENERAL INSURANCE COMPANY LTD</t>
  </si>
  <si>
    <t>NONGHYUP PROPERTY AND CASUALTY INSURANCE COMPANY LIMITED</t>
  </si>
  <si>
    <t>TOKIO MARINE &amp; NICHIDO FIRE INSURANCE CO. LTD. (KOREA BRANCH)</t>
  </si>
  <si>
    <t>MITSUI SUMITOMO INSURANCE COMPANY LTD (KOREA BRANCH, SEOUL)</t>
  </si>
  <si>
    <t>AIG KOREA INC</t>
  </si>
  <si>
    <t>ASIA INSURANCE COMPANY LTD</t>
  </si>
  <si>
    <t>CENTRAL REINSURANCE CORPORATION</t>
  </si>
  <si>
    <t>KUWAIT REINSURANCE COMPANY KSC</t>
  </si>
  <si>
    <t>EMIRATES INSURANCE COMPANY (PSC)</t>
  </si>
  <si>
    <t>OMAN INSURANCE COMPANY (PSC)</t>
  </si>
  <si>
    <t>LABUAN REINSURANCE (L) LTD</t>
  </si>
  <si>
    <t>KUWAIT REINSURANCE COMPANY KSC (MALAYSIA BRANCH, LABUAN)</t>
  </si>
  <si>
    <t>MAPFRE RE COMPANIA DE REASEGUROS, S.A. (PHILIPPINES BRANCH, MANILA)</t>
  </si>
  <si>
    <t>KOREAN REINSURANCE COMPANY (SINGAPORE BRANCH)</t>
  </si>
  <si>
    <t>QBE INSURANCE (INTERNATIONAL) LTD (SINGAPORE BRANCH)</t>
  </si>
  <si>
    <t>SINGAPORE REINSURANCE CORPORATION LTD</t>
  </si>
  <si>
    <t>ODYSSEY REINSURANCE COMPANY (SINGAPORE BRANCH)</t>
  </si>
  <si>
    <t>SIRIUS INTERNATIONAL INSURANCE CORPORATION(PUBL) (ASIA BRANCH, SINGAPORE)</t>
  </si>
  <si>
    <t>EVEREST REINSURANCE COMPANY (SINGAPORE BRANCH)</t>
  </si>
  <si>
    <t>LLOYD'S SYNDICATE #2003(CATLIN, SINGAPORE BRANCH)</t>
  </si>
  <si>
    <t>MS FIRST CAPITAL INSURANCE LIMITED</t>
  </si>
  <si>
    <t>INDIA INTERNATIONAL INSURANCE PTE LTD</t>
  </si>
  <si>
    <t>LIBERTY MUTUAL INSURANCE EUROPE LTD (SINGAPORE BRANCH)</t>
  </si>
  <si>
    <t>PARTNER REINSURANCE ASIA PTE. LTD.</t>
  </si>
  <si>
    <t>AXIS SPECIALTY LTD (SINGAPORE BRANCH)</t>
  </si>
  <si>
    <t>BERKLEY INSURANCE COMPANY (SINGAPORE BRANCH)</t>
  </si>
  <si>
    <t>SAMSUNG REINSURANCE PTE LTD</t>
  </si>
  <si>
    <t>STARR INTERNATIONAL INSURANCE (SINGAPORE) PTE LTD</t>
  </si>
  <si>
    <t>RENAISSANCE REINSURANCE LTD (SINGAPORE BRANCH)</t>
  </si>
  <si>
    <t>ALLIED WORLD ASSURANCE COMPANY LTD (SINGAPORE BRANCH)</t>
  </si>
  <si>
    <t>HELVETIA SCHWEIZERISCHE VERSICHERUNGSGESELLSCHAFT AG (SINGAPORE BRANCH)</t>
  </si>
  <si>
    <t>GREAT AMERICAN INSURANCE COMPANY (SINGAPORE BRANCH)</t>
  </si>
  <si>
    <t>MAPFRE RE COMPANIA DE REASEGUROS, S.A. (SINGAPORE BRANCH)</t>
  </si>
  <si>
    <t>CHINA REINSURANCE (GROUP) CORPORATION (CHINA RE) (SINGAPORE BRANCH)</t>
  </si>
  <si>
    <t>AIG ASIA PACIFIC INSURANCE PTE LTD</t>
  </si>
  <si>
    <t>LIBERTY SPECIALTY MARKETS SINGAPORE PTE LIMITED</t>
  </si>
  <si>
    <t>TOKIO MARINE INSURANCE SINGAPORE LTD</t>
  </si>
  <si>
    <t>QBE INSURANCE(SINGAPORE) PTE LTD</t>
  </si>
  <si>
    <t>QBE INSURANCE (INTERNATIONAL) LTD</t>
  </si>
  <si>
    <t>NAVIGATORS INSURANCE COMPANY</t>
  </si>
  <si>
    <t>VIRGINIA SURETY COMPANY INC</t>
  </si>
  <si>
    <t>CONTINENTAL CASUALTY COMPANY</t>
  </si>
  <si>
    <t>EVEREST REINSURANCE COMPANY</t>
  </si>
  <si>
    <t>FACTORY MUTUAL INSURANCE COMPANY</t>
  </si>
  <si>
    <t>LIBERTY MUTUAL INSURANCE COMPANY</t>
  </si>
  <si>
    <t>SIRIUS AMERICA INSURANCE COMPANY</t>
  </si>
  <si>
    <t>AEGIS SECURITY INSURANCE COMPANY</t>
  </si>
  <si>
    <t>LANCASHIRE INSURANCE COMPANY LTD</t>
  </si>
  <si>
    <t>ARCH REINSURANCE LTD</t>
  </si>
  <si>
    <t>AXIS SPECIALTY LTD</t>
  </si>
  <si>
    <t>GARD MARINE &amp; ENERGY LTD</t>
  </si>
  <si>
    <t>MS AMLIN AG (BERMUDA BRANCH)</t>
  </si>
  <si>
    <t>THIRD POINT REINSURANCE COMPANY LTD.</t>
  </si>
  <si>
    <t>BEST MERIDIAN INTERNATIONAL INSURANCE COMPANY SPC</t>
  </si>
  <si>
    <t>IRB-BRASIL RESSEGUROS S.A. (IRB-BRASIL RE)</t>
  </si>
  <si>
    <t>ROYAL &amp; SUN ALLIANCE INSURANCE PLC</t>
  </si>
  <si>
    <t>LLOYD'S SYNDICATE #0457(WATKINS)</t>
  </si>
  <si>
    <t>LLOYD'S SYNDICATE #2488(ACE)</t>
  </si>
  <si>
    <t>LLOYD'S SYNDICATE #1036(COPPING)</t>
  </si>
  <si>
    <t>LLOYD'S SYNDICATE #0609(ATRIUM)</t>
  </si>
  <si>
    <t>LLOYD'S SYNDICATE #1209(XL CATLIN)</t>
  </si>
  <si>
    <t>LLOYD'S SYNDICATE #0033(HISCOX)</t>
  </si>
  <si>
    <t>LLOYD'S SYNDICATE #4444(CANOPIUS)</t>
  </si>
  <si>
    <t>LLOYD'S SYNDICATE #1414(ASCOT)</t>
  </si>
  <si>
    <t>TOKIO MARINE KILN INSURANCE LTD</t>
  </si>
  <si>
    <t>LLOYD'S SYNDICATE #0623(BEAZLEY)</t>
  </si>
  <si>
    <t>LLOYD'S SYNDICATE #1183(TALBOT)</t>
  </si>
  <si>
    <t>LLOYD'S SYNDICATE #2001(AMLIN)</t>
  </si>
  <si>
    <t>LLOYD'S SYNDICATE #4711(ASPEN RE)</t>
  </si>
  <si>
    <t>LLOYD'S SYNDICATE #0382(HARDY)</t>
  </si>
  <si>
    <t>LLOYD'S SYNDICATE #0510(TOKIO MARINE KILN COMB)</t>
  </si>
  <si>
    <t>LLOYD'S SYNDICATE #1200(ARGO)</t>
  </si>
  <si>
    <t>LLOYD'S SYNDICATE #2000(QBE)</t>
  </si>
  <si>
    <t>LLOYD'S SYNDICATE #2121(ARGENTA)</t>
  </si>
  <si>
    <t>LLOYD'S SYNDICATE #3000(MARKEL)</t>
  </si>
  <si>
    <t>LLOYD'S SYNDICATE #1218(NEWLINE)</t>
  </si>
  <si>
    <t>LLOYD'S SYNDICATE #1225(AES)</t>
  </si>
  <si>
    <t>LLOYD'S SYNDICATE #2623(BEAZLEY)</t>
  </si>
  <si>
    <t>HDI GLOBAL SPECIALTY SE</t>
  </si>
  <si>
    <t>LLOYD'S SYNDICATE #2987(BRIT)</t>
  </si>
  <si>
    <t>LLOYD'S SYNDICATE #0435(FARADAY)</t>
  </si>
  <si>
    <t>LLOYD'S SYNDICATE #1206(AMTRUST)</t>
  </si>
  <si>
    <t>LLOYD'S SYNDICATE #1084(CHAUCER)</t>
  </si>
  <si>
    <t>LLOYD'S SYNDICATE #4472(LIBERTY)</t>
  </si>
  <si>
    <t>LLOYD'S SYNDICATE #1221(NAVIGATORS/MILLENIUM)</t>
  </si>
  <si>
    <t>LLOYD'S SYNDICATE #4000(HAMILTON)</t>
  </si>
  <si>
    <t>LLOYD'S SYNDICATE #2003(CATLIN)</t>
  </si>
  <si>
    <t>LLOYD'S SYNDICATE #5000(TRAVELERS)</t>
  </si>
  <si>
    <t>LLOYD'S SYNDICATE #2010(LANCASHIRE)</t>
  </si>
  <si>
    <t>LANCASHIRE INSURANCE COMPANY (UK) LTD</t>
  </si>
  <si>
    <t>LLOYD'S SYNDICATE #1919(C V STARR)</t>
  </si>
  <si>
    <t>LLOYD'S SYNDICATE #2007(NOVAE)</t>
  </si>
  <si>
    <t>MITSUI SUMITOMO INSURANCE COMPANY (EUROPE) LTD</t>
  </si>
  <si>
    <t>LLOYD'S SYNDICATE #1274(ANTARES)</t>
  </si>
  <si>
    <t>LLOYD'S SYNDICATE #4020(ARK)</t>
  </si>
  <si>
    <t>LLOYD'S SYNDICATE #1945(SIRIUS)</t>
  </si>
  <si>
    <t>AXIS SPECIALTY EUROPE SE (UK BRANCH, LONDON)</t>
  </si>
  <si>
    <t>ENDURANCE WORLDWIDE INSURANCE LTD</t>
  </si>
  <si>
    <t>FM INSURANCE COMPANY LTD</t>
  </si>
  <si>
    <t>HCC INTERNATIONAL INSURANCE COMPANY PLC</t>
  </si>
  <si>
    <t>HOUSTON CASUALTY COMPANY (UK BRANCH, LONDON)</t>
  </si>
  <si>
    <t>LIBERTY MUTUAL INSURANCE EUROPE LTD</t>
  </si>
  <si>
    <t>LLOYD'S SYNDICATE #2012(ARCH)</t>
  </si>
  <si>
    <t>LLOYD'S SYNDICATE #1969(APOLLO)</t>
  </si>
  <si>
    <t>LLOYD'S SYNDICATE #1967(WRB)</t>
  </si>
  <si>
    <t>LLOYD'S SYNDICATE #2232(AWH)</t>
  </si>
  <si>
    <t>INTERNATIONAL GENERAL INSURANCE COMPANY (UK) LTD</t>
  </si>
  <si>
    <t>LLOYD'S SYNDICATE #2015(THE CHANNEL)</t>
  </si>
  <si>
    <t>LLOYD'S SYNDICATE #1880(TOKIO MARINE KILN)</t>
  </si>
  <si>
    <t>LLOYD'S SYNDICATE #5820(ANV)</t>
  </si>
  <si>
    <t>LLOYD'S SYNDICATE #3010(CATHEDRAL)</t>
  </si>
  <si>
    <t>LLOYD'S SYNDICATE #1897(SKULD)</t>
  </si>
  <si>
    <t>LLOYD'S SYNDICATE #5151(ENH)</t>
  </si>
  <si>
    <t>LLOYD'S SYNDICATE #2014(PEMBROKE ACAPPELLA SYNDICATE)</t>
  </si>
  <si>
    <t>LLOYD'S SYNDICATE #1729(DUW)</t>
  </si>
  <si>
    <t>LLOYD'S SYNDICATE #1884(THE STANDARD SYNDICATE)</t>
  </si>
  <si>
    <t>LLOYD'S SYNDICATE #1686(AXIS)</t>
  </si>
  <si>
    <t>LLOYD'S SYNDICATE #1886(QBE)</t>
  </si>
  <si>
    <t>LLOYD'S SYNDICATE #1980(LIBERTY)</t>
  </si>
  <si>
    <t>LLOYD'S SYNDICATE #3334(HAM)</t>
  </si>
  <si>
    <t>LLOYD'S SYNDICATE #3624(HISCOX)</t>
  </si>
  <si>
    <t>LLOYD'S SYNDICATE #3902(ARK)</t>
  </si>
  <si>
    <t>LLOYD'S SYNDICATE #2786(EVEREST)</t>
  </si>
  <si>
    <t>RENAISSANCE RE EUROPE AG (UK BRANCH)</t>
  </si>
  <si>
    <t>LLOYD'S SYNDICATE #3623(BEAZLEY)</t>
  </si>
  <si>
    <t>QATAR REINSURANCE COMPANY LIMITED (U.K BRANCH)</t>
  </si>
  <si>
    <t>AMERICAN INTERNATIONAL GROUP UK LIMITED (AIG UK)</t>
  </si>
  <si>
    <t>LLOYD'S SYNDICATE #1975(COVERYS)</t>
  </si>
  <si>
    <t>STARR INSURANCE &amp; REINSURANCE LTD(UK BRANCH, LONDON)</t>
  </si>
  <si>
    <t>AIG EUROPE S.A</t>
  </si>
  <si>
    <t>THE WEST OF ENGLAND SHIP OWNERS MUTUAL INSURANCE ASSOCIATION(LUXEMBOURG)</t>
  </si>
  <si>
    <t>ATRADIUS CREDITO Y CAUCION S.A. DE SEGUROS Y REASEGUROS</t>
  </si>
  <si>
    <t>SIRIUS INTERNATIONAL INSURANCE CORPORATION</t>
  </si>
  <si>
    <t>LANSFORSAKRINGAR SAK FORSAKRINGS AB (PUBL)</t>
  </si>
  <si>
    <t>PARTNER REINSURANCE EUROPE SE (FRANCE BRANCH, PARIS)</t>
  </si>
  <si>
    <t>CCR RE</t>
  </si>
  <si>
    <t>GENERALI IARD</t>
  </si>
  <si>
    <t>HDI GLOBAL SE</t>
  </si>
  <si>
    <t>HELVETIA SCHWEIZERISCHE VERSICHERUNGSGESELLSCHAFT AG</t>
  </si>
  <si>
    <t>PARTNER REINSURANCE EUROPE SE (SWITZERLAND BRANCH, ZURICH)</t>
  </si>
  <si>
    <t>QATAR REINSURANCE COMPANY LIMITED (ZURICH BRANCH)</t>
  </si>
  <si>
    <t>ASSICURAZIONI GENERALI S.P.A</t>
  </si>
  <si>
    <t>MAPFRE RE COMPANIA DE REASEGUROS, S.A.</t>
  </si>
  <si>
    <t>POZAVAROVALNICA SAVA D.D.</t>
  </si>
  <si>
    <t>TASA_GANSA AM_A</t>
  </si>
  <si>
    <t>TASA_GANSA AM_A-</t>
  </si>
  <si>
    <t>TASA_GANSA SP_A+</t>
  </si>
  <si>
    <t>SOMPO INSURANCE (HONG KONG) COMPANY LTD</t>
  </si>
  <si>
    <t>TOA REINSURANCE COMPANY LTD (THE) (HONG KONG BRANCH)</t>
  </si>
  <si>
    <t>LLOYD'S SYNDICATE (KILN ASIA LTD HONGKONG)</t>
  </si>
  <si>
    <t>FALCON INSURANCE COMPANY (HK) LTD</t>
  </si>
  <si>
    <t>TT CLUB MUTUAL INSURANCE LTD (HONG KONG BRANCH)</t>
  </si>
  <si>
    <t>QBE HONGKONG &amp; SHANGHAI INSURANCE LTD</t>
  </si>
  <si>
    <t>FUBON INSURANCE COMPANY LTD</t>
  </si>
  <si>
    <t>MALAYSIAN REINSURANCE BERHAD</t>
  </si>
  <si>
    <t>TOKIO MILLENNIUM RE AG (UK BRANCH)</t>
  </si>
  <si>
    <t>LLOYD'S SYNDICATE (KILN ASIA LTD, SINGAPORE)</t>
  </si>
  <si>
    <t>ENDURANCE SPECIALTY INSURANCE LTD (SINGAPORE BRANCH)</t>
  </si>
  <si>
    <t>ASPEN INSURANCE UK LTD (SINGAPORE BRANCH)</t>
  </si>
  <si>
    <t>ODYSSEY REINSURANCE COMPANY</t>
  </si>
  <si>
    <t>AMERICAN HOME ASSURANCE COMPANY</t>
  </si>
  <si>
    <t>ALLIED WORLD INSURANCE COMPANY</t>
  </si>
  <si>
    <t>AMERICAN AGRICULTURAL INSURANCE COMPANY</t>
  </si>
  <si>
    <t>EMPLOYERS MUTUAL CASUALTY COMPANY</t>
  </si>
  <si>
    <t>AMERICAN STANDARD INSURANCE COMPANY OF WISCONSIN</t>
  </si>
  <si>
    <t>SHELTER MUTUAL INSURANCE COMPANY</t>
  </si>
  <si>
    <t>ENDURANCE SPECIALTY INSURANCE LTD</t>
  </si>
  <si>
    <t>VALIDUS REINSURANCE LTD</t>
  </si>
  <si>
    <t>ASSICURAZIONI GENERALI S.P.A (UK BRANCH, LONDON)</t>
  </si>
  <si>
    <t>TT CLUB MUTUAL INSURANCE LTD</t>
  </si>
  <si>
    <t>LLOYD'S SYNDICATE #1861(Canopius)</t>
  </si>
  <si>
    <t>LLOYD'S SYNDICATE #0727(SAM)</t>
  </si>
  <si>
    <t>AIG EUROPE LTD</t>
  </si>
  <si>
    <t>ODYSSEY REINSURANCE COMPANY (UK BRANCH, LONDON)</t>
  </si>
  <si>
    <t>LLOYD'S SYNDICATE #0566(STN)</t>
  </si>
  <si>
    <t>LLOYD'S SYNDICATE #0958(CANOPIUS MARINE &amp; ENERGY)</t>
  </si>
  <si>
    <t>LLOYD'S SYNDICATE #2357(NEPHILA)</t>
  </si>
  <si>
    <t>LLOYD'S SYNDICATE #3268(AGORA)</t>
  </si>
  <si>
    <t>HDI GLOBAL SE (NORWAY BRANCH, OSLO)</t>
  </si>
  <si>
    <t>SIRIUS INTERNATIONAL INSURANCE CORPORATION(PUBL) (SWITZERLAND BRANCH, ZURICH)</t>
  </si>
  <si>
    <t>TASA_GANSA SP_A-</t>
  </si>
  <si>
    <t>GENERAL INSURANCE CORPORATION OF INDIA</t>
  </si>
  <si>
    <t>NEW INDIA ASSURANCE COMPANY LTD</t>
  </si>
  <si>
    <t>NEW INDIA ASSURANCE COMPANY LTD (UK BRANCH, LONDON)</t>
  </si>
  <si>
    <t>AXA CORPORATE SOLUTIONS ASSURANCE (HONG KONG BRANCH)</t>
  </si>
  <si>
    <t>LOTTE INSURANCE COMPANY LTD</t>
  </si>
  <si>
    <t>KEITI (KOREA ENVIRONMENTAL INDUSTRY &amp; TECHNOLOGY INSTITUTE)</t>
  </si>
  <si>
    <t>ASIA CAPITAL REINSURANCE GROUP PTE LTD (KOREA BRANCH)</t>
  </si>
  <si>
    <t>ASIA CAPITAL REINSURANCE GROUP PTE. LTD</t>
  </si>
  <si>
    <t>AXA CORPORATE SOLUTIONS ASSURANCE (SINGAPORE BRANCH)</t>
  </si>
  <si>
    <t>AXA CORPORATE SOLUTIONS ASSURANCE</t>
  </si>
  <si>
    <t>ARAB INSURANCE GROUP (B.S.C.)</t>
  </si>
  <si>
    <t>FINANCIAL INSURANCE CO LTD</t>
  </si>
  <si>
    <t>MARKEL EUROPE PLC</t>
  </si>
  <si>
    <t>PV_LIAB_PRM_LOSS_ADJ</t>
  </si>
  <si>
    <t>PV_LIAB_RSV_LOSS_ADJ</t>
  </si>
  <si>
    <t>KICS_CRD_GRD</t>
    <phoneticPr fontId="3" type="noConversion"/>
  </si>
  <si>
    <t>P_NP_DVCD</t>
    <phoneticPr fontId="3" type="noConversion"/>
  </si>
  <si>
    <t>ELP_PRM</t>
    <phoneticPr fontId="3" type="noConversion"/>
  </si>
  <si>
    <t>근재보험특약</t>
  </si>
  <si>
    <t>기술보험특약</t>
  </si>
  <si>
    <t>재물보험특약</t>
  </si>
  <si>
    <t>배상책임보험특약</t>
  </si>
  <si>
    <t>해외PST</t>
  </si>
  <si>
    <t>2014</t>
  </si>
  <si>
    <t>2015</t>
  </si>
  <si>
    <t>2016</t>
  </si>
  <si>
    <t>2017</t>
  </si>
  <si>
    <t>2018</t>
  </si>
  <si>
    <t>2019</t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</si>
  <si>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</si>
  <si>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</si>
  <si>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</si>
  <si>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</si>
  <si>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121031</t>
  </si>
  <si>
    <t>152005</t>
  </si>
  <si>
    <t>182016</t>
  </si>
  <si>
    <t>183021</t>
  </si>
  <si>
    <t>185117</t>
  </si>
  <si>
    <t>313057</t>
  </si>
  <si>
    <t>313058</t>
  </si>
  <si>
    <t>325005</t>
  </si>
  <si>
    <t>327012</t>
  </si>
  <si>
    <t>327066</t>
  </si>
  <si>
    <t>511164</t>
  </si>
  <si>
    <t>511215</t>
  </si>
  <si>
    <t>511248</t>
  </si>
  <si>
    <t>511259</t>
  </si>
  <si>
    <t>511300</t>
  </si>
  <si>
    <t>511301</t>
  </si>
  <si>
    <t>527008</t>
  </si>
  <si>
    <t>527012</t>
  </si>
  <si>
    <t>542050</t>
  </si>
  <si>
    <t>554016</t>
  </si>
  <si>
    <t>581003</t>
  </si>
  <si>
    <t>586003</t>
  </si>
  <si>
    <t>313050</t>
  </si>
  <si>
    <t>511257</t>
  </si>
  <si>
    <t>576002</t>
  </si>
  <si>
    <t>PING AN PROPERTY &amp; CASUALTY INSURANCE COMPANY OF CHINA LTD</t>
  </si>
  <si>
    <t>ABU DHABI NATIONAL INSURANCE COMPANY</t>
  </si>
  <si>
    <t>PT TUGU PRATAMA INDONESIA</t>
  </si>
  <si>
    <t>HELVETIA SCHWEIZERISCHE VERSICHERUNGSGESELLSCHAFT AG (LABUAN BRANCH)</t>
  </si>
  <si>
    <t>LIBERTY SPECIALTY MARKETS BERMUDA LTD (SINGAPORE BRANCH)</t>
  </si>
  <si>
    <t>AXIS REINSURANCE COMPANY</t>
  </si>
  <si>
    <t>BERKLEY INSURANCE COMPANY</t>
  </si>
  <si>
    <t>OCEAN INTERNATIONAL REINSURANCE COMPANY LIMITED</t>
  </si>
  <si>
    <t>TRADERS INSURANCE LIMITED</t>
  </si>
  <si>
    <t>LLOYD'S SYNDICATE #2999(QBE)</t>
  </si>
  <si>
    <t>AXA INSURANCE U.K. PLC</t>
  </si>
  <si>
    <t>XL RE EUROPE SE (UK BRANCH, LONDON)</t>
  </si>
  <si>
    <t>LLOYD'S SYNDICATE #5555(QBE)</t>
  </si>
  <si>
    <t>FIDELIS UNDERWRITING LIMITED</t>
  </si>
  <si>
    <t>CONVEX INSURANCE UK LIMITED</t>
  </si>
  <si>
    <t>NORWEGIAN HULL CLUB</t>
  </si>
  <si>
    <t>ASSURANCEFORENINGEN SKULD(GJENSIDIG)</t>
  </si>
  <si>
    <t>SMA S.A.</t>
  </si>
  <si>
    <t>SIAT-SOCIETA ITALIAN ASSICURAZIONI E RIASSICURAZIONI</t>
  </si>
  <si>
    <t>LIBERTY MUTUAL INSURANCE EUROPE SE</t>
  </si>
  <si>
    <t>TRIGLAV RE REINSURANCE COMPANY LTD</t>
  </si>
  <si>
    <t>ALLIANZ GLOBAL RISKS US INSURANCE COMPANY</t>
  </si>
  <si>
    <t>LLOYD'S SYNDICATE #1458(RENAISSANCE RE)</t>
  </si>
  <si>
    <t>VIG RE ZAJISTOVNA, A.S.</t>
  </si>
  <si>
    <t>KICS_CRD_GRD</t>
    <phoneticPr fontId="3" type="noConversion"/>
  </si>
  <si>
    <t>RINSC_NM</t>
    <phoneticPr fontId="3" type="noConversion"/>
  </si>
  <si>
    <t>PV_LIAB_LOSS_ADJ</t>
    <phoneticPr fontId="3" type="noConversion"/>
  </si>
  <si>
    <t>EFF_MAT</t>
    <phoneticPr fontId="3" type="noConversion"/>
  </si>
  <si>
    <t>2020</t>
  </si>
  <si>
    <t>코리안리</t>
    <phoneticPr fontId="3" type="noConversion"/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</si>
  <si>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</si>
  <si>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</si>
  <si>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</si>
  <si>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</si>
  <si>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국내</t>
  </si>
  <si>
    <t>미국&amp;캐나다</t>
  </si>
  <si>
    <t>기타선진국</t>
  </si>
  <si>
    <t>신흥국</t>
  </si>
  <si>
    <t>유럽&amp;스위스</t>
  </si>
  <si>
    <t>일본</t>
  </si>
  <si>
    <t>중국</t>
  </si>
  <si>
    <t>상해보험특약</t>
  </si>
  <si>
    <t>B001</t>
  </si>
  <si>
    <t>B002</t>
  </si>
  <si>
    <t>B003</t>
  </si>
  <si>
    <t>B004</t>
  </si>
  <si>
    <t>B007</t>
  </si>
  <si>
    <t>자동차비례특약</t>
    <phoneticPr fontId="3" type="noConversion"/>
  </si>
  <si>
    <t>B005</t>
  </si>
  <si>
    <t>B006</t>
  </si>
  <si>
    <t>LIAB</t>
  </si>
  <si>
    <t>RINSC_CD</t>
  </si>
  <si>
    <t>KICS_CRD_GRD</t>
  </si>
  <si>
    <t>EFF_MAT</t>
  </si>
  <si>
    <t>자동차</t>
    <phoneticPr fontId="3" type="noConversion"/>
  </si>
  <si>
    <t>1</t>
    <phoneticPr fontId="3" type="noConversion"/>
  </si>
  <si>
    <t>121008</t>
  </si>
  <si>
    <t>121019</t>
  </si>
  <si>
    <t>121027</t>
  </si>
  <si>
    <t>122003</t>
  </si>
  <si>
    <t>122006</t>
  </si>
  <si>
    <t>122042</t>
  </si>
  <si>
    <t>122056</t>
  </si>
  <si>
    <t>122064</t>
  </si>
  <si>
    <t>122068</t>
  </si>
  <si>
    <t>123019</t>
  </si>
  <si>
    <t>124013</t>
  </si>
  <si>
    <t>124020</t>
  </si>
  <si>
    <t>124027</t>
  </si>
  <si>
    <t>124033</t>
  </si>
  <si>
    <t>127021</t>
  </si>
  <si>
    <t>141004</t>
  </si>
  <si>
    <t>145006</t>
  </si>
  <si>
    <t>148000</t>
  </si>
  <si>
    <t>149001</t>
  </si>
  <si>
    <t>152015</t>
  </si>
  <si>
    <t>164007</t>
  </si>
  <si>
    <t>182007</t>
  </si>
  <si>
    <t>184029</t>
  </si>
  <si>
    <t>185010</t>
  </si>
  <si>
    <t>185013</t>
  </si>
  <si>
    <t>185016</t>
  </si>
  <si>
    <t>185050</t>
  </si>
  <si>
    <t>185057</t>
  </si>
  <si>
    <t>185059</t>
  </si>
  <si>
    <t>185070</t>
  </si>
  <si>
    <t>185076</t>
  </si>
  <si>
    <t>185098</t>
  </si>
  <si>
    <t>185125</t>
  </si>
  <si>
    <t>202017</t>
  </si>
  <si>
    <t>313002</t>
  </si>
  <si>
    <t>313013</t>
  </si>
  <si>
    <t>313024</t>
  </si>
  <si>
    <t>313042</t>
  </si>
  <si>
    <t>313071</t>
  </si>
  <si>
    <t>313077</t>
  </si>
  <si>
    <t>313089</t>
  </si>
  <si>
    <t>313101</t>
  </si>
  <si>
    <t>313111</t>
  </si>
  <si>
    <t>313123</t>
  </si>
  <si>
    <t>327013</t>
  </si>
  <si>
    <t>327015</t>
  </si>
  <si>
    <t>327019</t>
  </si>
  <si>
    <t>327020</t>
  </si>
  <si>
    <t>327024</t>
  </si>
  <si>
    <t>327028</t>
  </si>
  <si>
    <t>327034</t>
  </si>
  <si>
    <t>330001</t>
  </si>
  <si>
    <t>345004</t>
  </si>
  <si>
    <t>429001</t>
  </si>
  <si>
    <t>429007</t>
  </si>
  <si>
    <t>442002</t>
  </si>
  <si>
    <t>466007</t>
  </si>
  <si>
    <t>511037</t>
  </si>
  <si>
    <t>511072</t>
  </si>
  <si>
    <t>511073</t>
  </si>
  <si>
    <t>511079</t>
  </si>
  <si>
    <t>511086</t>
  </si>
  <si>
    <t>511105</t>
  </si>
  <si>
    <t>511106</t>
  </si>
  <si>
    <t>511117</t>
  </si>
  <si>
    <t>511121</t>
  </si>
  <si>
    <t>511127</t>
  </si>
  <si>
    <t>511129</t>
  </si>
  <si>
    <t>511136</t>
  </si>
  <si>
    <t>511145</t>
  </si>
  <si>
    <t>511166</t>
  </si>
  <si>
    <t>511169</t>
  </si>
  <si>
    <t>511179</t>
  </si>
  <si>
    <t>511186</t>
  </si>
  <si>
    <t>511206</t>
  </si>
  <si>
    <t>511212</t>
  </si>
  <si>
    <t>511213</t>
  </si>
  <si>
    <t>511249</t>
  </si>
  <si>
    <t>511268</t>
  </si>
  <si>
    <t>511273</t>
  </si>
  <si>
    <t>512004</t>
  </si>
  <si>
    <t>512021</t>
  </si>
  <si>
    <t>521006</t>
  </si>
  <si>
    <t>521010</t>
  </si>
  <si>
    <t>522003</t>
  </si>
  <si>
    <t>526009</t>
  </si>
  <si>
    <t>526008</t>
  </si>
  <si>
    <t>526014</t>
  </si>
  <si>
    <t>527007</t>
  </si>
  <si>
    <t>527009</t>
  </si>
  <si>
    <t>542028</t>
  </si>
  <si>
    <t>542044</t>
  </si>
  <si>
    <t>5</t>
  </si>
  <si>
    <t>543002</t>
  </si>
  <si>
    <t>543030</t>
  </si>
  <si>
    <t>544004</t>
  </si>
  <si>
    <t>545001</t>
  </si>
  <si>
    <t>545002</t>
  </si>
  <si>
    <t>545009</t>
  </si>
  <si>
    <t>545013</t>
  </si>
  <si>
    <t>545025</t>
  </si>
  <si>
    <t>LLOYD'S SYNDICATE #0318(MSF PRITCHARD)</t>
  </si>
  <si>
    <t>LLOYD'S SYNDICATE #0382(HDU)</t>
  </si>
  <si>
    <t>ALLIED WORLD ASSURANCE COMPANY (EUROPE) LTD</t>
  </si>
  <si>
    <t>IRONSHORE EUROPE LTD</t>
  </si>
  <si>
    <t>AXA ROYALE BELGE S.A.</t>
  </si>
  <si>
    <t>AVIABEL CIE. BELGE D'ASSURANCES AVIATION S.A</t>
  </si>
  <si>
    <t>TRYG-BALTICA INT'L, BALLERUP</t>
  </si>
  <si>
    <t>SNS REAAL N.V. NETHERLAND</t>
  </si>
  <si>
    <t>AMLIN INSURANCE SE</t>
  </si>
  <si>
    <t>DELTA LLOYD SCHADEVERZEKERING N.V.</t>
  </si>
  <si>
    <t>ASSURANCEFORENINGEN GARD-GJENSIDIG- (GARD NORWAY)</t>
  </si>
  <si>
    <t>NEMI FORSIKRING ASA</t>
  </si>
  <si>
    <t>GROUPEMENT D'ASSURANCES DE RISQUES EXEPTIONNELS (GAREX)</t>
  </si>
  <si>
    <t>GAN EUROCOURTAGE</t>
  </si>
  <si>
    <t>AXA COLONIA VERSICHERUNGS AG</t>
  </si>
  <si>
    <t>VHV ALLGEMEINE VERSICHERUNG AG</t>
  </si>
  <si>
    <t>STARSTONE INSURANCE EUROPE AG</t>
  </si>
  <si>
    <t>BASLER VERSICHERUNG AG</t>
  </si>
  <si>
    <t>GERLING GLOBAL REINSURANCE GROUP</t>
  </si>
  <si>
    <t>ALLIANZ SUISSE VERSICHERUNGS - GESELLSCHAFT</t>
  </si>
  <si>
    <t>INFRASSURE LTD</t>
  </si>
  <si>
    <t>HCC INTERNATIONAL INSURANCE COMPANY PLC (SWISS BRANCH, ZURICH)</t>
  </si>
  <si>
    <t>CHINA PROPERTY &amp; CASUALTY REINSURANCE COMPANY LTD (CPCR)</t>
  </si>
  <si>
    <t>CHINA LIFE REINSURANCE COMPANY LTD (CHINA LIFE RE)</t>
  </si>
  <si>
    <t>ARAB INSURANCE GROUP(B.S.C.) (HONG KONG BRANCH)</t>
  </si>
  <si>
    <t>TUGU INSURANCE COMPANY LTD</t>
  </si>
  <si>
    <t>GROUPAMA TRANSPORT (HONG KONG BRANCH)</t>
  </si>
  <si>
    <t>LLOYD'S SYNDICATE (SART UNDERWRITING LIMITED)</t>
  </si>
  <si>
    <t>NISSHIN FIRE &amp; MARINE INSURANCE COMPANY LTD</t>
  </si>
  <si>
    <t>MG NON LIFE INSURANCE COMPANY LTD</t>
  </si>
  <si>
    <t>HEUNGKUK FIRE &amp; MARINE INSURANCE COMPANY LTD</t>
  </si>
  <si>
    <t>HOWDEN, KOREA</t>
  </si>
  <si>
    <t>TAIWAN FIRE AND MARINE INSURANCE COMPANY LTD</t>
  </si>
  <si>
    <t>TRUST INTERNATIONAL INSURANCE &amp; REINSURANCE COMPANY BSC (TRUST RE)</t>
  </si>
  <si>
    <t>INTERNATIONAL GENERAL INSURANCE COMPANY LTD (JORDAN BRANCH, AMMAN)</t>
  </si>
  <si>
    <t>OMAN</t>
  </si>
  <si>
    <t>QATAR INSURANCE COMPANY S.A.Q.</t>
  </si>
  <si>
    <t>ORIENT INSURANCE COMPANY (PJSC)</t>
  </si>
  <si>
    <t>PT LIG INSURANCE INDONESIA</t>
  </si>
  <si>
    <t>MAPFRE ASIAN INSURANCE CORPORATION</t>
  </si>
  <si>
    <t>GENERAL REINSURANCE AG (SINGAPORE BRANCH)</t>
  </si>
  <si>
    <t>COPENHAGEN REINSURANCE COMPANY SINGAPORE</t>
  </si>
  <si>
    <t>LLOYD'S SYNDICATE (DANRE 1400 SINGAPORE PTE LTD)</t>
  </si>
  <si>
    <t>LE MANS RE, SINGAPORE</t>
  </si>
  <si>
    <t>LLOYD'S SYNDICATE (WATKINS SYNDICATE,SINGAPORE)</t>
  </si>
  <si>
    <t>ARAB INSURANCE GROUP(B.S.C.) (SINGAPORE BRANCH)</t>
  </si>
  <si>
    <t>SCOR GLOBAL LIFE SE (SINGAPORE BRANCH)</t>
  </si>
  <si>
    <t>TRANSATLANTIC REINSURANCE COMPANY (SINGAPORE BRANCH)</t>
  </si>
  <si>
    <t>ACE INSURANCE LTD (AUSTRALIA)</t>
  </si>
  <si>
    <t>AMERICAN INTERNATIONAL GROUP</t>
  </si>
  <si>
    <t>MUNICH AMERICAN REASSURANCE COMPANY</t>
  </si>
  <si>
    <t>RELIANCE INTERNATIONAL UNDERWRITERS LTD</t>
  </si>
  <si>
    <t>ALLIANZ GLOBAL CORPORATE &amp; SPECIALTY SE (US BRANCH, IL)</t>
  </si>
  <si>
    <t>FEDERAL INSURANCE COMPANY</t>
  </si>
  <si>
    <t>GREAT AMERICAN INSURANCE COMPANY</t>
  </si>
  <si>
    <t>NATIONAL UNION FIRE INSURANCE COMPANY OF PITTSBURGH PA</t>
  </si>
  <si>
    <t>TRANSATLANTIC REINSURANCE COMPANY</t>
  </si>
  <si>
    <t>MAIDEN REINSURANCE NORTH AMERICA INC</t>
  </si>
  <si>
    <t>AMERICAN BANKERS INSURANCE COMPANY OF FLORIDA</t>
  </si>
  <si>
    <t>PARTNER REINSURANCE COMPANY LTD</t>
  </si>
  <si>
    <t>AMTRUST INTERNATIONAL INSURANCE LTD</t>
  </si>
  <si>
    <t>INTERNATIONAL GENERAL INSURANCE COMPANY LTD</t>
  </si>
  <si>
    <t>PMG ASSURANCE LTD</t>
  </si>
  <si>
    <t>ALLIED WORLD ASSURANCE COMPANY LTD</t>
  </si>
  <si>
    <t>CATLIN INSURANCE COMPANY LTD</t>
  </si>
  <si>
    <t>CAYMAN GENERAL INSURANCE COMPANY LTD</t>
  </si>
  <si>
    <t>BARENTS RE REINSURANCE COMPANY</t>
  </si>
  <si>
    <t>AFRICAN INSURANCE COMPANY LTD</t>
  </si>
  <si>
    <t>AFRICAN REINSURANCE CORPORATION</t>
  </si>
  <si>
    <t>MISR INSURANCE COMPANY</t>
  </si>
  <si>
    <t>SANTAM LTD</t>
  </si>
  <si>
    <t>LLOYD'S SYNDICATE #0636</t>
  </si>
  <si>
    <t>ZURICH REINSURANCE COMPANY, UK</t>
  </si>
  <si>
    <t>CHIYODA FIRE &amp; MARINE INSURANCE, U.K.</t>
  </si>
  <si>
    <t>LLOYD'S SYNDICATE #0807(KILN MAT)</t>
  </si>
  <si>
    <t>LLOYD'S SYNDICATE #2021(GOS)</t>
  </si>
  <si>
    <t>LLOYD'S SYNDICATE #0282(LSM)</t>
  </si>
  <si>
    <t>BALOISE INSURANCE COMPANY, UK</t>
  </si>
  <si>
    <t>LLOYD'S SYNDICATE (O'FARRELL)</t>
  </si>
  <si>
    <t>LLOYD'S SYNDICATE #2791(MAP)</t>
  </si>
  <si>
    <t>LLOYD'S SYNDICATE #1301(STARSTONE)</t>
  </si>
  <si>
    <t>QBE INSURANCE (EUROPE) LTD</t>
  </si>
  <si>
    <t>LLOYD'S SYNDICATE #0386(DAC)</t>
  </si>
  <si>
    <t>LLOYD'S SYNDICATE #1965(ASIAN MARINE)</t>
  </si>
  <si>
    <t>LLOYD'S SYNDICATE #0318(BEAUFORT)</t>
  </si>
  <si>
    <t>LLOYD'S SYNDICATE #3210(MITSUI)</t>
  </si>
  <si>
    <t>ZURICH INSURANCE PLC (UK BRANCH, HAMPSHIRE)</t>
  </si>
  <si>
    <t>TOKIO MARINE GLOBAL LTD, LONDON</t>
  </si>
  <si>
    <t>STARSTONE INSURANCE SE</t>
  </si>
  <si>
    <t>ASPEN INSURANCE UK LTD</t>
  </si>
  <si>
    <t>AVIVA INSURANCE LTD</t>
  </si>
  <si>
    <t>LLOYD'S SYNDICATE #1110(PROSIGHT)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</si>
</sst>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_ ;[Red]\-#,##0\ "/>
    <numFmt numFmtId="179" formatCode="#,##0.0"/>
    <numFmt numFmtId="180" formatCode="#,##0.0000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scheme val="minor"/>
    </font>
    <font>
      <u/>
      <sz val="11"/>
      <name val="굴림체"/>
      <family val="3"/>
      <charset val="129"/>
    </font>
    <font>
      <sz val="8"/>
      <name val="돋움"/>
      <family val="3"/>
      <charset val="129"/>
    </font>
    <font>
      <b/>
      <u/>
      <sz val="11"/>
      <name val="굴림체"/>
      <family val="3"/>
      <charset val="129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굴림체"/>
      <family val="3"/>
      <charset val="129"/>
    </font>
    <font>
      <b/>
      <sz val="11"/>
      <color rgb="FFFF0000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auto="1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378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3" borderId="20" xfId="0" applyFill="1" applyBorder="1"/>
    <xf numFmtId="0" fontId="6" fillId="4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2" fillId="0" borderId="5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Continuous" vertical="center"/>
    </xf>
    <xf numFmtId="0" fontId="2" fillId="0" borderId="9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11" xfId="0" applyNumberFormat="1" applyFont="1" applyFill="1" applyBorder="1" applyAlignment="1">
      <alignment horizontal="left" vertical="center" indent="1"/>
    </xf>
    <xf numFmtId="176" fontId="2" fillId="0" borderId="13" xfId="0" applyNumberFormat="1" applyFont="1" applyFill="1" applyBorder="1" applyAlignment="1">
      <alignment horizontal="left" vertical="center" indent="1"/>
    </xf>
    <xf numFmtId="176" fontId="2" fillId="0" borderId="24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 indent="2"/>
    </xf>
    <xf numFmtId="176" fontId="5" fillId="0" borderId="27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176" fontId="5" fillId="2" borderId="28" xfId="0" applyNumberFormat="1" applyFont="1" applyFill="1" applyBorder="1" applyAlignment="1">
      <alignment vertical="center"/>
    </xf>
    <xf numFmtId="176" fontId="5" fillId="2" borderId="29" xfId="0" applyNumberFormat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6" fontId="5" fillId="0" borderId="16" xfId="0" applyNumberFormat="1" applyFont="1" applyFill="1" applyBorder="1" applyAlignment="1">
      <alignment horizontal="left" vertical="center" indent="2"/>
    </xf>
    <xf numFmtId="176" fontId="5" fillId="0" borderId="30" xfId="0" applyNumberFormat="1" applyFont="1" applyFill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5" fillId="0" borderId="21" xfId="0" applyNumberFormat="1" applyFont="1" applyBorder="1" applyAlignment="1">
      <alignment vertical="center"/>
    </xf>
    <xf numFmtId="176" fontId="5" fillId="0" borderId="16" xfId="0" applyNumberFormat="1" applyFont="1" applyBorder="1" applyAlignment="1">
      <alignment vertical="center"/>
    </xf>
    <xf numFmtId="176" fontId="5" fillId="2" borderId="31" xfId="0" applyNumberFormat="1" applyFont="1" applyFill="1" applyBorder="1" applyAlignment="1">
      <alignment vertical="center"/>
    </xf>
    <xf numFmtId="176" fontId="5" fillId="2" borderId="32" xfId="0" applyNumberFormat="1" applyFont="1" applyFill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33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25" xfId="0" applyNumberFormat="1" applyFont="1" applyBorder="1" applyAlignment="1">
      <alignment vertical="center"/>
    </xf>
    <xf numFmtId="176" fontId="5" fillId="0" borderId="36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176" fontId="5" fillId="2" borderId="14" xfId="0" applyNumberFormat="1" applyFont="1" applyFill="1" applyBorder="1" applyAlignment="1">
      <alignment vertical="center"/>
    </xf>
    <xf numFmtId="176" fontId="5" fillId="2" borderId="37" xfId="0" applyNumberFormat="1" applyFont="1" applyFill="1" applyBorder="1" applyAlignment="1">
      <alignment vertical="center"/>
    </xf>
    <xf numFmtId="176" fontId="5" fillId="0" borderId="17" xfId="0" applyNumberFormat="1" applyFont="1" applyBorder="1" applyAlignment="1">
      <alignment vertical="center"/>
    </xf>
    <xf numFmtId="176" fontId="5" fillId="2" borderId="16" xfId="0" applyNumberFormat="1" applyFont="1" applyFill="1" applyBorder="1" applyAlignment="1">
      <alignment vertical="center"/>
    </xf>
    <xf numFmtId="176" fontId="5" fillId="2" borderId="38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5" fillId="2" borderId="28" xfId="0" applyNumberFormat="1" applyFont="1" applyFill="1" applyBorder="1" applyAlignment="1">
      <alignment vertical="center"/>
    </xf>
    <xf numFmtId="3" fontId="5" fillId="2" borderId="31" xfId="0" applyNumberFormat="1" applyFont="1" applyFill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3" fontId="5" fillId="0" borderId="16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centerContinuous" vertical="center"/>
    </xf>
    <xf numFmtId="3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Continuous" vertical="center"/>
    </xf>
    <xf numFmtId="0" fontId="5" fillId="0" borderId="2" xfId="0" applyFont="1" applyFill="1" applyBorder="1" applyAlignment="1">
      <alignment horizontal="centerContinuous" vertical="center"/>
    </xf>
    <xf numFmtId="0" fontId="5" fillId="0" borderId="41" xfId="0" applyFont="1" applyFill="1" applyBorder="1" applyAlignment="1">
      <alignment horizontal="center" vertical="center" wrapText="1"/>
    </xf>
    <xf numFmtId="3" fontId="5" fillId="0" borderId="20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3" fontId="5" fillId="0" borderId="21" xfId="0" applyNumberFormat="1" applyFont="1" applyFill="1" applyBorder="1" applyAlignment="1">
      <alignment horizontal="right" vertical="center"/>
    </xf>
    <xf numFmtId="3" fontId="2" fillId="0" borderId="16" xfId="0" applyNumberFormat="1" applyFont="1" applyFill="1" applyBorder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5" fillId="2" borderId="45" xfId="0" applyNumberFormat="1" applyFont="1" applyFill="1" applyBorder="1" applyAlignment="1">
      <alignment horizontal="right" vertical="center"/>
    </xf>
    <xf numFmtId="3" fontId="5" fillId="2" borderId="48" xfId="0" applyNumberFormat="1" applyFont="1" applyFill="1" applyBorder="1" applyAlignment="1">
      <alignment horizontal="right" vertical="center"/>
    </xf>
    <xf numFmtId="3" fontId="5" fillId="2" borderId="2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7" fontId="5" fillId="0" borderId="0" xfId="1" applyNumberFormat="1" applyFont="1">
      <alignment vertical="center"/>
    </xf>
    <xf numFmtId="10" fontId="10" fillId="0" borderId="0" xfId="0" applyNumberFormat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shrinkToFi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2" borderId="28" xfId="0" applyNumberFormat="1" applyFont="1" applyFill="1" applyBorder="1" applyAlignment="1">
      <alignment horizontal="right" vertical="center"/>
    </xf>
    <xf numFmtId="3" fontId="5" fillId="2" borderId="44" xfId="0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right" vertical="center"/>
    </xf>
    <xf numFmtId="3" fontId="5" fillId="2" borderId="29" xfId="0" applyNumberFormat="1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3" fontId="5" fillId="0" borderId="18" xfId="0" applyNumberFormat="1" applyFont="1" applyFill="1" applyBorder="1" applyAlignment="1">
      <alignment horizontal="right" vertical="center"/>
    </xf>
    <xf numFmtId="3" fontId="5" fillId="2" borderId="31" xfId="0" applyNumberFormat="1" applyFont="1" applyFill="1" applyBorder="1" applyAlignment="1">
      <alignment horizontal="right" vertical="center"/>
    </xf>
    <xf numFmtId="3" fontId="5" fillId="2" borderId="46" xfId="0" applyNumberFormat="1" applyFont="1" applyFill="1" applyBorder="1" applyAlignment="1">
      <alignment horizontal="right" vertical="center"/>
    </xf>
    <xf numFmtId="177" fontId="5" fillId="0" borderId="18" xfId="1" applyNumberFormat="1" applyFont="1" applyFill="1" applyBorder="1" applyAlignment="1">
      <alignment horizontal="right" vertical="center"/>
    </xf>
    <xf numFmtId="3" fontId="5" fillId="2" borderId="32" xfId="0" applyNumberFormat="1" applyFont="1" applyFill="1" applyBorder="1" applyAlignment="1">
      <alignment horizontal="right" vertical="center"/>
    </xf>
    <xf numFmtId="3" fontId="2" fillId="0" borderId="1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Continuous" vertical="center"/>
    </xf>
    <xf numFmtId="0" fontId="5" fillId="0" borderId="47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 wrapText="1"/>
    </xf>
    <xf numFmtId="0" fontId="2" fillId="0" borderId="6" xfId="0" applyFont="1" applyFill="1" applyBorder="1" applyAlignment="1">
      <alignment horizontal="centerContinuous" vertical="center" shrinkToFi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shrinkToFit="1"/>
    </xf>
    <xf numFmtId="0" fontId="5" fillId="0" borderId="4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5" fillId="2" borderId="43" xfId="0" applyNumberFormat="1" applyFont="1" applyFill="1" applyBorder="1" applyAlignment="1">
      <alignment horizontal="right" vertical="center"/>
    </xf>
    <xf numFmtId="3" fontId="5" fillId="2" borderId="39" xfId="0" applyNumberFormat="1" applyFont="1" applyFill="1" applyBorder="1" applyAlignment="1">
      <alignment horizontal="right" vertical="center"/>
    </xf>
    <xf numFmtId="3" fontId="5" fillId="2" borderId="40" xfId="0" applyNumberFormat="1" applyFont="1" applyFill="1" applyBorder="1" applyAlignment="1">
      <alignment horizontal="right" vertical="center"/>
    </xf>
    <xf numFmtId="177" fontId="5" fillId="0" borderId="10" xfId="1" applyNumberFormat="1" applyFont="1" applyFill="1" applyBorder="1" applyAlignment="1" applyProtection="1">
      <alignment vertical="center"/>
      <protection locked="0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177" fontId="2" fillId="0" borderId="10" xfId="1" applyNumberFormat="1" applyFont="1" applyFill="1" applyBorder="1" applyAlignment="1" applyProtection="1">
      <alignment vertical="center"/>
      <protection locked="0"/>
    </xf>
    <xf numFmtId="3" fontId="5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177" fontId="5" fillId="0" borderId="20" xfId="1" applyNumberFormat="1" applyFont="1" applyFill="1" applyBorder="1" applyAlignment="1" applyProtection="1">
      <alignment vertical="center"/>
      <protection locked="0"/>
    </xf>
    <xf numFmtId="3" fontId="5" fillId="2" borderId="14" xfId="0" applyNumberFormat="1" applyFont="1" applyFill="1" applyBorder="1" applyAlignment="1">
      <alignment horizontal="right" vertical="center"/>
    </xf>
    <xf numFmtId="177" fontId="2" fillId="0" borderId="20" xfId="1" applyNumberFormat="1" applyFont="1" applyFill="1" applyBorder="1" applyAlignment="1" applyProtection="1">
      <alignment vertical="center"/>
      <protection locked="0"/>
    </xf>
    <xf numFmtId="3" fontId="5" fillId="2" borderId="6" xfId="0" applyNumberFormat="1" applyFont="1" applyFill="1" applyBorder="1" applyAlignment="1">
      <alignment horizontal="right" vertical="center"/>
    </xf>
    <xf numFmtId="3" fontId="2" fillId="0" borderId="6" xfId="0" applyNumberFormat="1" applyFont="1" applyBorder="1" applyAlignment="1">
      <alignment vertical="center"/>
    </xf>
    <xf numFmtId="177" fontId="5" fillId="0" borderId="21" xfId="1" applyNumberFormat="1" applyFont="1" applyFill="1" applyBorder="1" applyAlignment="1" applyProtection="1">
      <alignment vertical="center"/>
      <protection locked="0"/>
    </xf>
    <xf numFmtId="3" fontId="5" fillId="2" borderId="19" xfId="0" applyNumberFormat="1" applyFont="1" applyFill="1" applyBorder="1" applyAlignment="1">
      <alignment horizontal="right" vertical="center"/>
    </xf>
    <xf numFmtId="177" fontId="2" fillId="0" borderId="21" xfId="1" applyNumberFormat="1" applyFont="1" applyFill="1" applyBorder="1" applyAlignment="1" applyProtection="1">
      <alignment vertical="center"/>
      <protection locked="0"/>
    </xf>
    <xf numFmtId="3" fontId="2" fillId="0" borderId="19" xfId="0" applyNumberFormat="1" applyFont="1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 wrapText="1"/>
    </xf>
    <xf numFmtId="178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7" fontId="15" fillId="2" borderId="21" xfId="1" applyNumberFormat="1" applyFont="1" applyFill="1" applyBorder="1">
      <alignment vertical="center"/>
    </xf>
    <xf numFmtId="177" fontId="15" fillId="0" borderId="21" xfId="1" applyNumberFormat="1" applyFont="1" applyFill="1" applyBorder="1">
      <alignment vertical="center"/>
    </xf>
    <xf numFmtId="177" fontId="15" fillId="2" borderId="1" xfId="1" applyNumberFormat="1" applyFont="1" applyFill="1" applyBorder="1">
      <alignment vertical="center"/>
    </xf>
    <xf numFmtId="0" fontId="16" fillId="2" borderId="1" xfId="0" applyFont="1" applyFill="1" applyBorder="1" applyAlignment="1">
      <alignment vertical="center" wrapText="1"/>
    </xf>
    <xf numFmtId="176" fontId="17" fillId="2" borderId="1" xfId="0" applyNumberFormat="1" applyFont="1" applyFill="1" applyBorder="1" applyAlignment="1">
      <alignment horizontal="center" vertical="center"/>
    </xf>
    <xf numFmtId="177" fontId="17" fillId="2" borderId="1" xfId="1" applyNumberFormat="1" applyFont="1" applyFill="1" applyBorder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vertical="center"/>
    </xf>
    <xf numFmtId="177" fontId="17" fillId="0" borderId="0" xfId="1" applyNumberFormat="1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/>
    </xf>
    <xf numFmtId="0" fontId="5" fillId="6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3" fontId="8" fillId="0" borderId="20" xfId="0" applyNumberFormat="1" applyFont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3" fontId="8" fillId="2" borderId="20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3" fontId="8" fillId="2" borderId="21" xfId="0" applyNumberFormat="1" applyFont="1" applyFill="1" applyBorder="1" applyAlignment="1">
      <alignment vertical="center"/>
    </xf>
    <xf numFmtId="0" fontId="5" fillId="0" borderId="0" xfId="0" applyFont="1" applyAlignment="1" applyProtection="1">
      <alignment horizontal="right" vertical="center"/>
      <protection locked="0"/>
    </xf>
    <xf numFmtId="0" fontId="2" fillId="6" borderId="56" xfId="0" applyFont="1" applyFill="1" applyBorder="1" applyAlignment="1" applyProtection="1">
      <alignment horizontal="center" vertical="center"/>
      <protection locked="0"/>
    </xf>
    <xf numFmtId="0" fontId="2" fillId="6" borderId="57" xfId="0" applyFont="1" applyFill="1" applyBorder="1" applyAlignment="1" applyProtection="1">
      <alignment horizontal="center" vertical="center"/>
      <protection locked="0"/>
    </xf>
    <xf numFmtId="0" fontId="2" fillId="6" borderId="58" xfId="0" applyFont="1" applyFill="1" applyBorder="1" applyAlignment="1" applyProtection="1">
      <alignment horizontal="center" vertical="center"/>
      <protection locked="0"/>
    </xf>
    <xf numFmtId="0" fontId="5" fillId="7" borderId="56" xfId="0" applyFont="1" applyFill="1" applyBorder="1" applyAlignment="1" applyProtection="1">
      <alignment vertical="center"/>
      <protection locked="0"/>
    </xf>
    <xf numFmtId="0" fontId="5" fillId="7" borderId="57" xfId="0" applyFont="1" applyFill="1" applyBorder="1" applyAlignment="1" applyProtection="1">
      <alignment vertical="center"/>
      <protection locked="0"/>
    </xf>
    <xf numFmtId="0" fontId="5" fillId="7" borderId="58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53" xfId="0" applyFont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5" fillId="0" borderId="61" xfId="0" applyFont="1" applyBorder="1" applyAlignment="1" applyProtection="1">
      <alignment vertical="center"/>
      <protection locked="0"/>
    </xf>
    <xf numFmtId="0" fontId="5" fillId="0" borderId="62" xfId="0" applyFont="1" applyBorder="1" applyAlignment="1" applyProtection="1">
      <alignment vertical="center"/>
      <protection locked="0"/>
    </xf>
    <xf numFmtId="0" fontId="5" fillId="0" borderId="64" xfId="0" applyFont="1" applyBorder="1" applyAlignment="1" applyProtection="1">
      <alignment vertical="center"/>
      <protection locked="0"/>
    </xf>
    <xf numFmtId="0" fontId="5" fillId="0" borderId="65" xfId="0" applyFont="1" applyBorder="1" applyAlignment="1" applyProtection="1">
      <alignment vertical="center"/>
      <protection locked="0"/>
    </xf>
    <xf numFmtId="0" fontId="5" fillId="0" borderId="66" xfId="0" applyFont="1" applyBorder="1" applyAlignment="1" applyProtection="1">
      <alignment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5" fillId="0" borderId="67" xfId="0" applyFont="1" applyBorder="1" applyAlignment="1" applyProtection="1">
      <alignment vertical="center"/>
      <protection locked="0"/>
    </xf>
    <xf numFmtId="0" fontId="5" fillId="0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5" fillId="0" borderId="0" xfId="0" applyFont="1" applyFill="1" applyAlignment="1">
      <alignment horizontal="right" wrapText="1"/>
    </xf>
    <xf numFmtId="0" fontId="5" fillId="6" borderId="5" xfId="0" applyFont="1" applyFill="1" applyBorder="1" applyAlignment="1">
      <alignment horizontal="centerContinuous" wrapText="1"/>
    </xf>
    <xf numFmtId="0" fontId="5" fillId="6" borderId="3" xfId="0" applyFont="1" applyFill="1" applyBorder="1" applyAlignment="1">
      <alignment horizontal="centerContinuous" vertical="center" wrapText="1"/>
    </xf>
    <xf numFmtId="0" fontId="8" fillId="6" borderId="9" xfId="0" applyFont="1" applyFill="1" applyBorder="1" applyAlignment="1">
      <alignment horizontal="centerContinuous" vertical="center" wrapText="1"/>
    </xf>
    <xf numFmtId="0" fontId="8" fillId="6" borderId="7" xfId="0" applyFont="1" applyFill="1" applyBorder="1" applyAlignment="1">
      <alignment horizontal="centerContinuous" vertical="center" wrapText="1"/>
    </xf>
    <xf numFmtId="0" fontId="8" fillId="6" borderId="2" xfId="0" applyFont="1" applyFill="1" applyBorder="1" applyAlignment="1">
      <alignment horizontal="centerContinuous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Continuous" vertical="center"/>
    </xf>
    <xf numFmtId="0" fontId="8" fillId="6" borderId="4" xfId="0" applyFont="1" applyFill="1" applyBorder="1" applyAlignment="1">
      <alignment horizontal="centerContinuous" vertical="center"/>
    </xf>
    <xf numFmtId="3" fontId="8" fillId="2" borderId="22" xfId="0" applyNumberFormat="1" applyFont="1" applyFill="1" applyBorder="1" applyAlignment="1">
      <alignment vertical="center" wrapText="1"/>
    </xf>
    <xf numFmtId="3" fontId="8" fillId="2" borderId="42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6" borderId="4" xfId="0" applyFont="1" applyFill="1" applyBorder="1" applyAlignment="1">
      <alignment horizontal="centerContinuous" wrapText="1"/>
    </xf>
    <xf numFmtId="0" fontId="8" fillId="6" borderId="52" xfId="0" applyFont="1" applyFill="1" applyBorder="1" applyAlignment="1">
      <alignment horizontal="center" vertical="center" wrapText="1"/>
    </xf>
    <xf numFmtId="3" fontId="8" fillId="2" borderId="41" xfId="0" applyNumberFormat="1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6" fillId="4" borderId="1" xfId="0" applyFont="1" applyFill="1" applyBorder="1" applyAlignment="1">
      <alignment vertical="top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3" fontId="5" fillId="7" borderId="57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179" fontId="5" fillId="7" borderId="58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3" fontId="5" fillId="2" borderId="63" xfId="0" applyNumberFormat="1" applyFont="1" applyFill="1" applyBorder="1" applyAlignment="1" applyProtection="1">
      <alignment vertical="center"/>
      <protection locked="0"/>
    </xf>
    <xf numFmtId="3" fontId="5" fillId="2" borderId="59" xfId="0" applyNumberFormat="1" applyFont="1" applyFill="1" applyBorder="1" applyAlignment="1" applyProtection="1">
      <alignment vertical="center"/>
      <protection locked="0"/>
    </xf>
    <xf numFmtId="3" fontId="5" fillId="2" borderId="60" xfId="0" applyNumberFormat="1" applyFont="1" applyFill="1" applyBorder="1" applyAlignment="1" applyProtection="1">
      <alignment vertical="center"/>
      <protection locked="0"/>
    </xf>
    <xf numFmtId="3" fontId="2" fillId="0" borderId="1" xfId="0" applyNumberFormat="1" applyFont="1" applyBorder="1" applyAlignment="1" applyProtection="1">
      <alignment vertical="center"/>
      <protection locked="0"/>
    </xf>
    <xf numFmtId="3" fontId="5" fillId="0" borderId="3" xfId="0" applyNumberFormat="1" applyFont="1" applyBorder="1" applyAlignment="1" applyProtection="1">
      <alignment vertical="center"/>
      <protection locked="0"/>
    </xf>
    <xf numFmtId="3" fontId="5" fillId="0" borderId="20" xfId="0" applyNumberFormat="1" applyFont="1" applyBorder="1" applyAlignment="1" applyProtection="1">
      <alignment vertical="center"/>
      <protection locked="0"/>
    </xf>
    <xf numFmtId="3" fontId="5" fillId="0" borderId="60" xfId="0" applyNumberFormat="1" applyFont="1" applyBorder="1" applyAlignment="1" applyProtection="1">
      <alignment vertical="center"/>
      <protection locked="0"/>
    </xf>
    <xf numFmtId="179" fontId="0" fillId="3" borderId="20" xfId="0" applyNumberFormat="1" applyFill="1" applyBorder="1"/>
    <xf numFmtId="3" fontId="5" fillId="0" borderId="10" xfId="0" applyNumberFormat="1" applyFont="1" applyBorder="1" applyAlignment="1" applyProtection="1">
      <alignment vertical="center"/>
      <protection locked="0"/>
    </xf>
    <xf numFmtId="3" fontId="0" fillId="0" borderId="0" xfId="0" applyNumberFormat="1"/>
    <xf numFmtId="3" fontId="15" fillId="2" borderId="1" xfId="0" applyNumberFormat="1" applyFont="1" applyFill="1" applyBorder="1" applyAlignment="1">
      <alignment vertical="center"/>
    </xf>
    <xf numFmtId="3" fontId="17" fillId="2" borderId="1" xfId="0" applyNumberFormat="1" applyFont="1" applyFill="1" applyBorder="1" applyAlignment="1">
      <alignment vertical="center"/>
    </xf>
    <xf numFmtId="3" fontId="15" fillId="2" borderId="21" xfId="1" applyNumberFormat="1" applyFont="1" applyFill="1" applyBorder="1" applyAlignment="1">
      <alignment vertical="center"/>
    </xf>
    <xf numFmtId="3" fontId="15" fillId="0" borderId="1" xfId="1" applyNumberFormat="1" applyFont="1" applyFill="1" applyBorder="1" applyAlignment="1">
      <alignment vertical="center"/>
    </xf>
    <xf numFmtId="0" fontId="5" fillId="8" borderId="20" xfId="0" applyFont="1" applyFill="1" applyBorder="1" applyAlignment="1" applyProtection="1">
      <alignment vertical="center"/>
      <protection locked="0"/>
    </xf>
    <xf numFmtId="3" fontId="8" fillId="2" borderId="16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6" borderId="10" xfId="0" applyNumberFormat="1" applyFont="1" applyFill="1" applyBorder="1" applyAlignment="1">
      <alignment horizontal="center" vertical="center" wrapText="1"/>
    </xf>
    <xf numFmtId="3" fontId="8" fillId="0" borderId="10" xfId="0" applyNumberFormat="1" applyFon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3" fontId="8" fillId="2" borderId="6" xfId="0" applyNumberFormat="1" applyFont="1" applyFill="1" applyBorder="1" applyAlignment="1">
      <alignment vertical="center"/>
    </xf>
    <xf numFmtId="3" fontId="8" fillId="2" borderId="19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176" fontId="0" fillId="0" borderId="0" xfId="0" applyNumberFormat="1"/>
    <xf numFmtId="3" fontId="5" fillId="8" borderId="20" xfId="0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3" fontId="5" fillId="0" borderId="0" xfId="0" applyNumberFormat="1" applyFont="1" applyAlignment="1">
      <alignment vertical="center"/>
    </xf>
    <xf numFmtId="176" fontId="5" fillId="0" borderId="0" xfId="0" applyNumberFormat="1" applyFont="1" applyFill="1" applyAlignment="1">
      <alignment vertical="center"/>
    </xf>
    <xf numFmtId="177" fontId="17" fillId="2" borderId="1" xfId="1" applyNumberFormat="1" applyFont="1" applyFill="1" applyBorder="1" applyAlignment="1">
      <alignment horizontal="right" vertical="center"/>
    </xf>
    <xf numFmtId="180" fontId="5" fillId="8" borderId="20" xfId="0" applyNumberFormat="1" applyFont="1" applyFill="1" applyBorder="1" applyAlignment="1" applyProtection="1">
      <alignment vertical="center"/>
      <protection locked="0"/>
    </xf>
    <xf numFmtId="49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 vertical="top"/>
    </xf>
    <xf numFmtId="0" fontId="6" fillId="4" borderId="18" xfId="0" applyFont="1" applyFill="1" applyBorder="1" applyAlignment="1">
      <alignment horizontal="center" vertical="top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14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20" fillId="6" borderId="5" xfId="0" applyFont="1" applyFill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 applyProtection="1">
      <alignment horizontal="center"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</cellXfs>
  <cellStyles count="4">
    <cellStyle name="40% - 강조색5" xfId="2" builtinId="47"/>
    <cellStyle name="백분율" xfId="1" builtinId="5"/>
    <cellStyle name="표준" xfId="0" builtinId="0"/>
    <cellStyle name="하이퍼링크 4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zoomScale="85" zoomScaleNormal="85" workbookViewId="0">
      <selection activeCell="B19" sqref="B19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style="316" bestFit="1" customWidth="1"/>
    <col min="32" max="32" width="15.875" style="316" bestFit="1" customWidth="1"/>
    <col min="33" max="36" width="15.875" style="316" customWidth="1"/>
    <col min="37" max="37" width="13.25" bestFit="1" customWidth="1"/>
    <col min="38" max="38" width="13.375" bestFit="1" customWidth="1"/>
    <col min="40" max="40" width="16.75" bestFit="1" customWidth="1"/>
    <col min="41" max="41" width="15.5" bestFit="1" customWidth="1"/>
    <col min="42" max="44" width="15.25" customWidth="1"/>
  </cols>
  <sheetData>
    <row r="1" spans="1:44" x14ac:dyDescent="0.3">
      <c r="A1" s="11"/>
      <c r="B1" s="12" t="s">
        <v>55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339" t="s">
        <v>44</v>
      </c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  <c r="AR1" s="339"/>
    </row>
    <row r="2" spans="1:44" x14ac:dyDescent="0.3">
      <c r="A2" s="11"/>
      <c r="B2" s="15" t="s">
        <v>56</v>
      </c>
      <c r="C2" s="16"/>
      <c r="D2" s="16"/>
      <c r="E2" s="17" t="s">
        <v>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339" t="s">
        <v>45</v>
      </c>
      <c r="AC2" s="339"/>
      <c r="AD2" s="339"/>
      <c r="AE2" s="339"/>
      <c r="AF2" s="339"/>
      <c r="AG2" s="339"/>
      <c r="AH2" s="339"/>
      <c r="AI2" s="339"/>
      <c r="AJ2" s="339"/>
      <c r="AK2" s="339" t="s">
        <v>46</v>
      </c>
      <c r="AL2" s="339"/>
      <c r="AM2" s="339"/>
      <c r="AN2" s="339"/>
      <c r="AO2" s="339"/>
      <c r="AP2" s="339"/>
      <c r="AQ2" s="339"/>
      <c r="AR2" s="339"/>
    </row>
    <row r="3" spans="1:44" x14ac:dyDescent="0.3">
      <c r="A3" s="11"/>
      <c r="B3" s="20" t="s">
        <v>58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97</v>
      </c>
      <c r="AF3" s="10" t="s">
        <v>98</v>
      </c>
      <c r="AG3" s="10" t="s">
        <v>99</v>
      </c>
      <c r="AH3" s="10" t="s">
        <v>100</v>
      </c>
      <c r="AI3" s="10" t="s">
        <v>3</v>
      </c>
      <c r="AJ3" s="10" t="s">
        <v>101</v>
      </c>
      <c r="AK3" s="10" t="s">
        <v>0</v>
      </c>
      <c r="AL3" s="10" t="s">
        <v>1</v>
      </c>
      <c r="AM3" s="10" t="s">
        <v>2</v>
      </c>
      <c r="AN3" s="10" t="s">
        <v>102</v>
      </c>
      <c r="AO3" s="10" t="s">
        <v>103</v>
      </c>
      <c r="AP3" s="10" t="s">
        <v>104</v>
      </c>
      <c r="AQ3" s="10" t="s">
        <v>43</v>
      </c>
      <c r="AR3" s="10" t="s">
        <v>105</v>
      </c>
    </row>
    <row r="4" spans="1:44" x14ac:dyDescent="0.3">
      <c r="A4" s="26"/>
      <c r="B4" s="27"/>
      <c r="C4" s="28"/>
      <c r="D4" s="28"/>
      <c r="E4" s="29"/>
      <c r="F4" s="30" t="s">
        <v>59</v>
      </c>
      <c r="G4" s="31" t="s">
        <v>60</v>
      </c>
      <c r="H4" s="31" t="s">
        <v>61</v>
      </c>
      <c r="I4" s="31" t="s">
        <v>62</v>
      </c>
      <c r="J4" s="31" t="s">
        <v>63</v>
      </c>
      <c r="K4" s="31" t="s">
        <v>64</v>
      </c>
      <c r="L4" s="32" t="s">
        <v>65</v>
      </c>
      <c r="M4" s="33" t="s">
        <v>66</v>
      </c>
      <c r="N4" s="30" t="s">
        <v>22</v>
      </c>
      <c r="O4" s="31" t="s">
        <v>67</v>
      </c>
      <c r="P4" s="31" t="s">
        <v>68</v>
      </c>
      <c r="Q4" s="31" t="s">
        <v>69</v>
      </c>
      <c r="R4" s="31" t="s">
        <v>70</v>
      </c>
      <c r="S4" s="32" t="s">
        <v>65</v>
      </c>
      <c r="T4" s="34" t="s">
        <v>71</v>
      </c>
      <c r="AB4" s="9" t="s">
        <v>4</v>
      </c>
      <c r="AC4" s="9" t="s">
        <v>6</v>
      </c>
      <c r="AD4" s="9" t="s">
        <v>8</v>
      </c>
      <c r="AE4" s="101">
        <v>0</v>
      </c>
      <c r="AF4" s="101">
        <v>3146446198.852932</v>
      </c>
      <c r="AG4" s="101">
        <v>112706806.7524166</v>
      </c>
      <c r="AH4" s="101">
        <v>291127241.2149502</v>
      </c>
      <c r="AI4" s="101">
        <v>3550280246.8202982</v>
      </c>
      <c r="AJ4" s="101">
        <v>1794861.736870707</v>
      </c>
      <c r="AK4" s="9" t="s">
        <v>4</v>
      </c>
      <c r="AL4" s="9" t="s">
        <v>6</v>
      </c>
      <c r="AM4" s="9" t="s">
        <v>8</v>
      </c>
      <c r="AN4" s="101">
        <v>5190560278.499773</v>
      </c>
      <c r="AO4" s="101">
        <v>0</v>
      </c>
      <c r="AP4" s="101">
        <v>92963845.12452732</v>
      </c>
      <c r="AQ4" s="101">
        <v>5283524123.6242981</v>
      </c>
      <c r="AR4" s="101">
        <v>2409124.674716332</v>
      </c>
    </row>
    <row r="5" spans="1:44" x14ac:dyDescent="0.3">
      <c r="A5" s="35"/>
      <c r="B5" s="36" t="s">
        <v>72</v>
      </c>
      <c r="C5" s="37"/>
      <c r="D5" s="38"/>
      <c r="E5" s="39">
        <f>SUM(E6:E24)</f>
        <v>3622915585.8626637</v>
      </c>
      <c r="F5" s="40">
        <f t="shared" ref="F5:P5" si="0">SUM(F6:F24)</f>
        <v>1920481082.9431841</v>
      </c>
      <c r="G5" s="41">
        <f t="shared" si="0"/>
        <v>223129344.2942555</v>
      </c>
      <c r="H5" s="41">
        <f t="shared" si="0"/>
        <v>2048592044.2740664</v>
      </c>
      <c r="I5" s="41">
        <f t="shared" si="0"/>
        <v>26757496.760762632</v>
      </c>
      <c r="J5" s="41">
        <f t="shared" si="0"/>
        <v>68260886.202610359</v>
      </c>
      <c r="K5" s="41">
        <f>SUM(K6:K24)</f>
        <v>0</v>
      </c>
      <c r="L5" s="42">
        <f>SUM(L6:L24)</f>
        <v>165750333.31300002</v>
      </c>
      <c r="M5" s="43">
        <f>SUM(M6:M24)</f>
        <v>0</v>
      </c>
      <c r="N5" s="40">
        <f t="shared" si="0"/>
        <v>1702434502.9194806</v>
      </c>
      <c r="O5" s="41">
        <f t="shared" si="0"/>
        <v>1177012470.3301783</v>
      </c>
      <c r="P5" s="41">
        <f t="shared" si="0"/>
        <v>485850730.49714673</v>
      </c>
      <c r="Q5" s="41">
        <f>SUM(Q6:Q24)</f>
        <v>1662863200.8273253</v>
      </c>
      <c r="R5" s="41">
        <f>SUM(R6:R24)</f>
        <v>39571302.092155367</v>
      </c>
      <c r="S5" s="42">
        <f>SUM(S6:S24)</f>
        <v>27223941.733000003</v>
      </c>
      <c r="T5" s="44">
        <f>SUM(T6:T24)</f>
        <v>47232570.471999995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101">
        <v>704808059.47957063</v>
      </c>
      <c r="AF5" s="101">
        <v>7536109059.5426998</v>
      </c>
      <c r="AG5" s="101">
        <v>445486742.05557537</v>
      </c>
      <c r="AH5" s="101">
        <v>495040487.11056203</v>
      </c>
      <c r="AI5" s="101">
        <v>7771828229.2292709</v>
      </c>
      <c r="AJ5" s="101">
        <v>3169207.919425074</v>
      </c>
      <c r="AK5" s="9" t="s">
        <v>4</v>
      </c>
      <c r="AL5" s="9" t="s">
        <v>6</v>
      </c>
      <c r="AM5" s="9" t="s">
        <v>9</v>
      </c>
      <c r="AN5" s="101">
        <v>17313905857.048939</v>
      </c>
      <c r="AO5" s="101">
        <v>1003755289.402262</v>
      </c>
      <c r="AP5" s="101">
        <v>571079504.81476378</v>
      </c>
      <c r="AQ5" s="101">
        <v>18888740651.265961</v>
      </c>
      <c r="AR5" s="101">
        <v>7345076.073383891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33756877.823876582</v>
      </c>
      <c r="F6" s="95">
        <f>H6+I6+J6-G6</f>
        <v>16258883.19540851</v>
      </c>
      <c r="G6" s="50">
        <f>SUMIFS(AE:AE,$AB:$AB,$W6,$AC:$AC,$X6,$AD:$AD,$Y6)/1000+L6-M6</f>
        <v>312682.603</v>
      </c>
      <c r="H6" s="50">
        <f t="shared" ref="H6:J6" si="2">SUMIFS(AF:AF,$AB:$AB,$W6,$AC:$AC,$X6,$AD:$AD,$Y6)/1000</f>
        <v>14637634.74679064</v>
      </c>
      <c r="I6" s="50">
        <f t="shared" si="2"/>
        <v>585509.67147493514</v>
      </c>
      <c r="J6" s="50">
        <f t="shared" si="2"/>
        <v>1348421.3801429351</v>
      </c>
      <c r="K6" s="50">
        <v>0</v>
      </c>
      <c r="L6" s="51">
        <v>312682.603</v>
      </c>
      <c r="M6" s="52">
        <v>0</v>
      </c>
      <c r="N6" s="49">
        <f>O6+P6+R6</f>
        <v>17497994.628468074</v>
      </c>
      <c r="O6" s="93">
        <f>SUMIFS(AN:AN,$AK:$AK,$W6,$AL:$AL,$X6,$AM:$AM,$Y6)/1000+T6-S6</f>
        <v>17144181.36320588</v>
      </c>
      <c r="P6" s="93">
        <f t="shared" ref="P6:P24" si="3">SUMIFS(AO:AO,$AK:$AK,$W6,$AL:$AL,$X6,$AM:$AM,$Y6)/1000</f>
        <v>0</v>
      </c>
      <c r="Q6" s="93">
        <f>O6+P6</f>
        <v>17144181.36320588</v>
      </c>
      <c r="R6" s="93">
        <f>SUMIFS(AP:AP,$AK:$AK,$W6,$AL:$AL,$X6,$AM:$AM,$Y6)/1000</f>
        <v>353813.26526219526</v>
      </c>
      <c r="S6" s="51">
        <v>545276.81000000006</v>
      </c>
      <c r="T6" s="53">
        <v>-1075.7249999999999</v>
      </c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101">
        <v>2724905811.6114779</v>
      </c>
      <c r="AF6" s="101">
        <v>30852495079.483521</v>
      </c>
      <c r="AG6" s="101">
        <v>1950001567.308841</v>
      </c>
      <c r="AH6" s="101">
        <v>2096903749.276695</v>
      </c>
      <c r="AI6" s="101">
        <v>32174494584.457569</v>
      </c>
      <c r="AJ6" s="101">
        <v>15119871.312128941</v>
      </c>
      <c r="AK6" s="9" t="s">
        <v>4</v>
      </c>
      <c r="AL6" s="9" t="s">
        <v>6</v>
      </c>
      <c r="AM6" s="9" t="s">
        <v>10</v>
      </c>
      <c r="AN6" s="101">
        <v>66073659189.648552</v>
      </c>
      <c r="AO6" s="101">
        <v>1278786009.083055</v>
      </c>
      <c r="AP6" s="101">
        <v>2168884689.5006828</v>
      </c>
      <c r="AQ6" s="101">
        <v>69521329888.232208</v>
      </c>
      <c r="AR6" s="101">
        <v>41476786.693330899</v>
      </c>
    </row>
    <row r="7" spans="1:44" x14ac:dyDescent="0.3">
      <c r="A7" s="35"/>
      <c r="B7" s="45"/>
      <c r="C7" s="46" t="s">
        <v>23</v>
      </c>
      <c r="D7" s="47"/>
      <c r="E7" s="48">
        <f t="shared" si="1"/>
        <v>45293412.619155146</v>
      </c>
      <c r="F7" s="95">
        <f t="shared" ref="F7:F24" si="4">H7+I7+J7-G7</f>
        <v>11813894.88808915</v>
      </c>
      <c r="G7" s="50">
        <f t="shared" ref="G7:G24" si="5">SUMIFS(AE:AE,$AB:$AB,$W7,$AC:$AC,$X7,$AD:$AD,$Y7)/1000+L7-M7</f>
        <v>4223237.0370397652</v>
      </c>
      <c r="H7" s="50">
        <f t="shared" ref="H7:H24" si="6">SUMIFS(AF:AF,$AB:$AB,$W7,$AC:$AC,$X7,$AD:$AD,$Y7)/1000</f>
        <v>14323538.62272137</v>
      </c>
      <c r="I7" s="50">
        <f t="shared" ref="I7:I24" si="7">SUMIFS(AG:AG,$AB:$AB,$W7,$AC:$AC,$X7,$AD:$AD,$Y7)/1000</f>
        <v>767662.35456051922</v>
      </c>
      <c r="J7" s="50">
        <f t="shared" ref="J7:J24" si="8">SUMIFS(AH:AH,$AB:$AB,$W7,$AC:$AC,$X7,$AD:$AD,$Y7)/1000</f>
        <v>945930.94784702489</v>
      </c>
      <c r="K7" s="50">
        <v>0</v>
      </c>
      <c r="L7" s="51">
        <v>3220582.4709999999</v>
      </c>
      <c r="M7" s="52">
        <v>0</v>
      </c>
      <c r="N7" s="49">
        <f t="shared" ref="N7:N24" si="9">O7+P7+R7</f>
        <v>33479517.731065996</v>
      </c>
      <c r="O7" s="93">
        <f t="shared" ref="O7:O24" si="10">SUMIFS(AN:AN,$AK:$AK,$W7,$AL:$AL,$X7,$AM:$AM,$Y7)/1000+T7-S7</f>
        <v>30679408.614466082</v>
      </c>
      <c r="P7" s="93">
        <f t="shared" si="3"/>
        <v>1907423.028481687</v>
      </c>
      <c r="Q7" s="93">
        <f t="shared" ref="Q7:Q24" si="11">O7+P7</f>
        <v>32586831.642947771</v>
      </c>
      <c r="R7" s="93">
        <f t="shared" ref="R7:R24" si="12">SUMIFS(AP:AP,$AK:$AK,$W7,$AL:$AL,$X7,$AM:$AM,$Y7)/1000</f>
        <v>892686.08811822534</v>
      </c>
      <c r="S7" s="51">
        <v>36891.641000000003</v>
      </c>
      <c r="T7" s="53">
        <v>1218522.3829999999</v>
      </c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101">
        <v>13872787588.90608</v>
      </c>
      <c r="AF7" s="101">
        <v>22819278853.87545</v>
      </c>
      <c r="AG7" s="101">
        <v>1298139187.0370619</v>
      </c>
      <c r="AH7" s="101">
        <v>864023455.43037796</v>
      </c>
      <c r="AI7" s="101">
        <v>11108653907.436819</v>
      </c>
      <c r="AJ7" s="101">
        <v>5493344.6791128144</v>
      </c>
      <c r="AK7" s="9" t="s">
        <v>4</v>
      </c>
      <c r="AL7" s="9" t="s">
        <v>6</v>
      </c>
      <c r="AM7" s="9" t="s">
        <v>11</v>
      </c>
      <c r="AN7" s="101">
        <v>80537984480.734756</v>
      </c>
      <c r="AO7" s="101">
        <v>5099686313.1627378</v>
      </c>
      <c r="AP7" s="101">
        <v>2580925535.4457889</v>
      </c>
      <c r="AQ7" s="101">
        <v>88218596329.343307</v>
      </c>
      <c r="AR7" s="101">
        <v>69123820.860118642</v>
      </c>
    </row>
    <row r="8" spans="1:44" x14ac:dyDescent="0.3">
      <c r="A8" s="35"/>
      <c r="B8" s="45"/>
      <c r="C8" s="46" t="s">
        <v>24</v>
      </c>
      <c r="D8" s="47"/>
      <c r="E8" s="48">
        <f t="shared" si="1"/>
        <v>186176633.43875563</v>
      </c>
      <c r="F8" s="95">
        <f t="shared" si="4"/>
        <v>37471088.286509976</v>
      </c>
      <c r="G8" s="50">
        <f t="shared" si="5"/>
        <v>37158618.185131118</v>
      </c>
      <c r="H8" s="50">
        <f t="shared" si="6"/>
        <v>66321913.382364981</v>
      </c>
      <c r="I8" s="50">
        <f t="shared" si="7"/>
        <v>3974922.5714499438</v>
      </c>
      <c r="J8" s="50">
        <f t="shared" si="8"/>
        <v>4332870.5178261641</v>
      </c>
      <c r="K8" s="50">
        <v>0</v>
      </c>
      <c r="L8" s="51">
        <v>31792301.727000002</v>
      </c>
      <c r="M8" s="52">
        <v>0</v>
      </c>
      <c r="N8" s="49">
        <f t="shared" si="9"/>
        <v>148705545.15224564</v>
      </c>
      <c r="O8" s="93">
        <f t="shared" si="10"/>
        <v>142221939.73103538</v>
      </c>
      <c r="P8" s="93">
        <f t="shared" si="3"/>
        <v>2634659.4436052097</v>
      </c>
      <c r="Q8" s="93">
        <f t="shared" si="11"/>
        <v>144856599.1746406</v>
      </c>
      <c r="R8" s="93">
        <f t="shared" si="12"/>
        <v>3848945.9776050337</v>
      </c>
      <c r="S8" s="51">
        <v>961614.16099999996</v>
      </c>
      <c r="T8" s="53">
        <v>20012905.886</v>
      </c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101">
        <v>147380219.86740431</v>
      </c>
      <c r="AF8" s="101">
        <v>986902798.69379425</v>
      </c>
      <c r="AG8" s="101">
        <v>59498695.540364072</v>
      </c>
      <c r="AH8" s="101">
        <v>45583203.39899388</v>
      </c>
      <c r="AI8" s="101">
        <v>944604477.7657479</v>
      </c>
      <c r="AJ8" s="101">
        <v>374746.29079433321</v>
      </c>
      <c r="AK8" s="9" t="s">
        <v>4</v>
      </c>
      <c r="AL8" s="9" t="s">
        <v>6</v>
      </c>
      <c r="AM8" s="9" t="s">
        <v>12</v>
      </c>
      <c r="AN8" s="101">
        <v>2082657032.3857789</v>
      </c>
      <c r="AO8" s="101">
        <v>2767947031.1758399</v>
      </c>
      <c r="AP8" s="101">
        <v>229654760.65345249</v>
      </c>
      <c r="AQ8" s="101">
        <v>5080258824.2150717</v>
      </c>
      <c r="AR8" s="101">
        <v>1977776.8731371921</v>
      </c>
    </row>
    <row r="9" spans="1:44" x14ac:dyDescent="0.3">
      <c r="A9" s="35"/>
      <c r="B9" s="45"/>
      <c r="C9" s="46" t="s">
        <v>73</v>
      </c>
      <c r="D9" s="47"/>
      <c r="E9" s="48">
        <f t="shared" si="1"/>
        <v>109996780.48344032</v>
      </c>
      <c r="F9" s="95">
        <f t="shared" si="4"/>
        <v>5926490.5207806714</v>
      </c>
      <c r="G9" s="50">
        <f t="shared" si="5"/>
        <v>25573473.346102461</v>
      </c>
      <c r="H9" s="50">
        <f t="shared" si="6"/>
        <v>29206008.46017867</v>
      </c>
      <c r="I9" s="50">
        <f t="shared" si="7"/>
        <v>1465009.2697847951</v>
      </c>
      <c r="J9" s="50">
        <f t="shared" si="8"/>
        <v>828946.13691966655</v>
      </c>
      <c r="K9" s="50">
        <v>0</v>
      </c>
      <c r="L9" s="51">
        <v>9073055.9489999991</v>
      </c>
      <c r="M9" s="52">
        <v>0</v>
      </c>
      <c r="N9" s="49">
        <f t="shared" si="9"/>
        <v>104070289.96265966</v>
      </c>
      <c r="O9" s="93">
        <f t="shared" si="10"/>
        <v>94891997.219793469</v>
      </c>
      <c r="P9" s="93">
        <f t="shared" si="3"/>
        <v>6527004.6881228108</v>
      </c>
      <c r="Q9" s="93">
        <f t="shared" si="11"/>
        <v>101419001.90791628</v>
      </c>
      <c r="R9" s="93">
        <f t="shared" si="12"/>
        <v>2651288.0547433831</v>
      </c>
      <c r="S9" s="51">
        <v>127546.459</v>
      </c>
      <c r="T9" s="53">
        <v>2362902.6800000002</v>
      </c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101">
        <v>1006433689.077044</v>
      </c>
      <c r="AF9" s="101">
        <v>16853183592.770321</v>
      </c>
      <c r="AG9" s="101">
        <v>2364319571.024127</v>
      </c>
      <c r="AH9" s="101">
        <v>-242088858.7984786</v>
      </c>
      <c r="AI9" s="101">
        <v>17968980615.918941</v>
      </c>
      <c r="AJ9" s="101">
        <v>5483075.9211069932</v>
      </c>
      <c r="AK9" s="9" t="s">
        <v>4</v>
      </c>
      <c r="AL9" s="9" t="s">
        <v>6</v>
      </c>
      <c r="AM9" s="9" t="s">
        <v>13</v>
      </c>
      <c r="AN9" s="101">
        <v>27400470583.816761</v>
      </c>
      <c r="AO9" s="101">
        <v>9862015756.1576614</v>
      </c>
      <c r="AP9" s="101">
        <v>3305529248.1489491</v>
      </c>
      <c r="AQ9" s="101">
        <v>40568015588.123337</v>
      </c>
      <c r="AR9" s="101">
        <v>34490254.43883168</v>
      </c>
    </row>
    <row r="10" spans="1:44" x14ac:dyDescent="0.3">
      <c r="A10" s="35"/>
      <c r="B10" s="45"/>
      <c r="C10" s="46" t="s">
        <v>74</v>
      </c>
      <c r="D10" s="47"/>
      <c r="E10" s="48">
        <f t="shared" si="1"/>
        <v>30874037.673036009</v>
      </c>
      <c r="F10" s="95">
        <f t="shared" si="4"/>
        <v>4945569.1417828863</v>
      </c>
      <c r="G10" s="50">
        <f t="shared" si="5"/>
        <v>977396.97305165068</v>
      </c>
      <c r="H10" s="50">
        <f t="shared" si="6"/>
        <v>5370423.9292226797</v>
      </c>
      <c r="I10" s="50">
        <f t="shared" si="7"/>
        <v>304969.6493986987</v>
      </c>
      <c r="J10" s="50">
        <f t="shared" si="8"/>
        <v>247572.53621315901</v>
      </c>
      <c r="K10" s="50">
        <v>0</v>
      </c>
      <c r="L10" s="51">
        <v>184039.57</v>
      </c>
      <c r="M10" s="52">
        <v>0</v>
      </c>
      <c r="N10" s="49">
        <f t="shared" si="9"/>
        <v>25928468.531253122</v>
      </c>
      <c r="O10" s="93">
        <f t="shared" si="10"/>
        <v>9379166.6492906343</v>
      </c>
      <c r="P10" s="93">
        <f t="shared" si="3"/>
        <v>15417204.516887769</v>
      </c>
      <c r="Q10" s="93">
        <f t="shared" si="11"/>
        <v>24796371.166178405</v>
      </c>
      <c r="R10" s="93">
        <f t="shared" si="12"/>
        <v>1132097.365074716</v>
      </c>
      <c r="S10" s="51">
        <v>0</v>
      </c>
      <c r="T10" s="53">
        <v>341786.52899999998</v>
      </c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101">
        <v>1985641778.522898</v>
      </c>
      <c r="AF10" s="101">
        <v>23935442645.79546</v>
      </c>
      <c r="AG10" s="101">
        <v>820406988.20005047</v>
      </c>
      <c r="AH10" s="101">
        <v>777163427.97044849</v>
      </c>
      <c r="AI10" s="101">
        <v>23547371283.443062</v>
      </c>
      <c r="AJ10" s="101">
        <v>12641459.486769371</v>
      </c>
      <c r="AK10" s="9" t="s">
        <v>4</v>
      </c>
      <c r="AL10" s="9" t="s">
        <v>6</v>
      </c>
      <c r="AM10" s="9" t="s">
        <v>14</v>
      </c>
      <c r="AN10" s="101">
        <v>881171837.73760891</v>
      </c>
      <c r="AO10" s="101">
        <v>16852615528.539631</v>
      </c>
      <c r="AP10" s="101">
        <v>592738706.6015805</v>
      </c>
      <c r="AQ10" s="101">
        <v>18326526072.878819</v>
      </c>
      <c r="AR10" s="101">
        <v>10239861.356630091</v>
      </c>
    </row>
    <row r="11" spans="1:44" x14ac:dyDescent="0.3">
      <c r="A11" s="35"/>
      <c r="B11" s="45"/>
      <c r="C11" s="46" t="s">
        <v>75</v>
      </c>
      <c r="D11" s="47"/>
      <c r="E11" s="48">
        <f t="shared" si="1"/>
        <v>108018878.9730576</v>
      </c>
      <c r="F11" s="95">
        <f t="shared" si="4"/>
        <v>29828274.274245344</v>
      </c>
      <c r="G11" s="50">
        <f t="shared" si="5"/>
        <v>8994052.3121853992</v>
      </c>
      <c r="H11" s="50">
        <f t="shared" si="6"/>
        <v>34148425.301480398</v>
      </c>
      <c r="I11" s="50">
        <f t="shared" si="7"/>
        <v>5157782.1388977179</v>
      </c>
      <c r="J11" s="50">
        <f t="shared" si="8"/>
        <v>-483880.8539473695</v>
      </c>
      <c r="K11" s="50">
        <v>0</v>
      </c>
      <c r="L11" s="51">
        <v>5284091.9390000002</v>
      </c>
      <c r="M11" s="52">
        <v>0</v>
      </c>
      <c r="N11" s="49">
        <f t="shared" si="9"/>
        <v>78190604.698812246</v>
      </c>
      <c r="O11" s="93">
        <f t="shared" si="10"/>
        <v>53044852.609026894</v>
      </c>
      <c r="P11" s="93">
        <f t="shared" si="3"/>
        <v>18587042.546212181</v>
      </c>
      <c r="Q11" s="93">
        <f t="shared" si="11"/>
        <v>71631895.155239075</v>
      </c>
      <c r="R11" s="93">
        <f t="shared" si="12"/>
        <v>6558709.5435731774</v>
      </c>
      <c r="S11" s="51">
        <v>16527.324000000001</v>
      </c>
      <c r="T11" s="53">
        <v>3388212.8960000002</v>
      </c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101">
        <v>0</v>
      </c>
      <c r="AF11" s="101">
        <v>73087413.004148513</v>
      </c>
      <c r="AG11" s="101">
        <v>3805490.976742873</v>
      </c>
      <c r="AH11" s="101">
        <v>2396773.5046543689</v>
      </c>
      <c r="AI11" s="101">
        <v>79289677.485545754</v>
      </c>
      <c r="AJ11" s="101">
        <v>38024.279189557121</v>
      </c>
      <c r="AK11" s="9" t="s">
        <v>4</v>
      </c>
      <c r="AL11" s="9" t="s">
        <v>6</v>
      </c>
      <c r="AM11" s="9" t="s">
        <v>15</v>
      </c>
      <c r="AN11" s="101">
        <v>1039253822.815691</v>
      </c>
      <c r="AO11" s="101">
        <v>15020168.692664649</v>
      </c>
      <c r="AP11" s="101">
        <v>27837825.357820909</v>
      </c>
      <c r="AQ11" s="101">
        <v>1082111816.8661759</v>
      </c>
      <c r="AR11" s="101">
        <v>510550.76540008711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91446724.839737222</v>
      </c>
      <c r="F12" s="95">
        <f t="shared" si="4"/>
        <v>41161861.745602176</v>
      </c>
      <c r="G12" s="50">
        <f t="shared" si="5"/>
        <v>30021350.450554002</v>
      </c>
      <c r="H12" s="50">
        <f t="shared" si="6"/>
        <v>66714817.298415639</v>
      </c>
      <c r="I12" s="50">
        <f t="shared" si="7"/>
        <v>2365350.5210352601</v>
      </c>
      <c r="J12" s="50">
        <f t="shared" si="8"/>
        <v>2103044.3767052712</v>
      </c>
      <c r="K12" s="50">
        <v>0</v>
      </c>
      <c r="L12" s="51">
        <v>24677827.348000001</v>
      </c>
      <c r="M12" s="52">
        <v>0</v>
      </c>
      <c r="N12" s="49">
        <f t="shared" si="9"/>
        <v>50284863.094135046</v>
      </c>
      <c r="O12" s="93">
        <f t="shared" si="10"/>
        <v>2743259.1542334282</v>
      </c>
      <c r="P12" s="93">
        <f t="shared" si="3"/>
        <v>45869021.394200526</v>
      </c>
      <c r="Q12" s="93">
        <f t="shared" si="11"/>
        <v>48612280.548433952</v>
      </c>
      <c r="R12" s="93">
        <f t="shared" si="12"/>
        <v>1672582.545701097</v>
      </c>
      <c r="S12" s="51">
        <v>5779.8969999999999</v>
      </c>
      <c r="T12" s="53">
        <v>136550.736</v>
      </c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101">
        <v>2000170.0521334091</v>
      </c>
      <c r="AF12" s="101">
        <v>31180570907.80637</v>
      </c>
      <c r="AG12" s="101">
        <v>1623499537.911041</v>
      </c>
      <c r="AH12" s="101">
        <v>1041399132.2069449</v>
      </c>
      <c r="AI12" s="101">
        <v>33843469407.872219</v>
      </c>
      <c r="AJ12" s="101">
        <v>12487484.65921881</v>
      </c>
      <c r="AK12" s="9" t="s">
        <v>4</v>
      </c>
      <c r="AL12" s="9" t="s">
        <v>6</v>
      </c>
      <c r="AM12" s="9" t="s">
        <v>16</v>
      </c>
      <c r="AN12" s="101">
        <v>24527092965.216541</v>
      </c>
      <c r="AO12" s="101">
        <v>6407639043.324132</v>
      </c>
      <c r="AP12" s="101">
        <v>972165043.52117193</v>
      </c>
      <c r="AQ12" s="101">
        <v>31906897052.061852</v>
      </c>
      <c r="AR12" s="101">
        <v>11977278.97096136</v>
      </c>
    </row>
    <row r="13" spans="1:44" x14ac:dyDescent="0.3">
      <c r="A13" s="35"/>
      <c r="B13" s="45"/>
      <c r="C13" s="46" t="s">
        <v>76</v>
      </c>
      <c r="D13" s="47"/>
      <c r="E13" s="48">
        <f t="shared" si="1"/>
        <v>32604979.862368084</v>
      </c>
      <c r="F13" s="95">
        <f t="shared" si="4"/>
        <v>3624295.4105181191</v>
      </c>
      <c r="G13" s="50">
        <f t="shared" si="5"/>
        <v>1199999.9990000001</v>
      </c>
      <c r="H13" s="50">
        <f t="shared" si="6"/>
        <v>4514852.3215519395</v>
      </c>
      <c r="I13" s="50">
        <f t="shared" si="7"/>
        <v>160072.51048012302</v>
      </c>
      <c r="J13" s="50">
        <f t="shared" si="8"/>
        <v>149370.57748605689</v>
      </c>
      <c r="K13" s="50">
        <v>0</v>
      </c>
      <c r="L13" s="51">
        <v>1199999.9990000001</v>
      </c>
      <c r="M13" s="52">
        <v>0</v>
      </c>
      <c r="N13" s="49">
        <f t="shared" si="9"/>
        <v>28980684.451849964</v>
      </c>
      <c r="O13" s="93">
        <f t="shared" si="10"/>
        <v>25101772.089833759</v>
      </c>
      <c r="P13" s="93">
        <f t="shared" si="3"/>
        <v>3316345.2748633353</v>
      </c>
      <c r="Q13" s="93">
        <f t="shared" si="11"/>
        <v>28418117.364697095</v>
      </c>
      <c r="R13" s="93">
        <f t="shared" si="12"/>
        <v>562567.08715286886</v>
      </c>
      <c r="S13" s="51">
        <v>0</v>
      </c>
      <c r="T13" s="53">
        <v>2.9020000000000001</v>
      </c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0</v>
      </c>
      <c r="AK13" s="9" t="s">
        <v>4</v>
      </c>
      <c r="AL13" s="9" t="s">
        <v>6</v>
      </c>
      <c r="AM13" s="9" t="s">
        <v>17</v>
      </c>
      <c r="AN13" s="101">
        <v>59426625.989780143</v>
      </c>
      <c r="AO13" s="101">
        <v>0</v>
      </c>
      <c r="AP13" s="101">
        <v>1547102.843615121</v>
      </c>
      <c r="AQ13" s="101">
        <v>60973728.83339525</v>
      </c>
      <c r="AR13" s="101">
        <v>28767.99184703585</v>
      </c>
    </row>
    <row r="14" spans="1:44" x14ac:dyDescent="0.3">
      <c r="A14" s="35"/>
      <c r="B14" s="45"/>
      <c r="C14" s="46" t="s">
        <v>77</v>
      </c>
      <c r="D14" s="47"/>
      <c r="E14" s="48">
        <f t="shared" si="1"/>
        <v>2039126.2220754009</v>
      </c>
      <c r="F14" s="95">
        <f t="shared" si="4"/>
        <v>628735.12630072702</v>
      </c>
      <c r="G14" s="50">
        <f t="shared" si="5"/>
        <v>371628.70600000001</v>
      </c>
      <c r="H14" s="50">
        <f t="shared" si="6"/>
        <v>929681.41194824944</v>
      </c>
      <c r="I14" s="50">
        <f t="shared" si="7"/>
        <v>40203.04306605435</v>
      </c>
      <c r="J14" s="50">
        <f t="shared" si="8"/>
        <v>30479.37728642318</v>
      </c>
      <c r="K14" s="50">
        <v>0</v>
      </c>
      <c r="L14" s="51">
        <v>371628.70600000001</v>
      </c>
      <c r="M14" s="52">
        <v>0</v>
      </c>
      <c r="N14" s="49">
        <f t="shared" si="9"/>
        <v>1410391.0957746739</v>
      </c>
      <c r="O14" s="93">
        <f t="shared" si="10"/>
        <v>1083848.3605577869</v>
      </c>
      <c r="P14" s="93">
        <f t="shared" si="3"/>
        <v>291734.04798504134</v>
      </c>
      <c r="Q14" s="93">
        <f t="shared" si="11"/>
        <v>1375582.4085428282</v>
      </c>
      <c r="R14" s="93">
        <f t="shared" si="12"/>
        <v>34808.687231845754</v>
      </c>
      <c r="S14" s="51">
        <v>0</v>
      </c>
      <c r="T14" s="53">
        <v>57438.843999999997</v>
      </c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101">
        <v>0</v>
      </c>
      <c r="AF14" s="101">
        <v>17619217544.25312</v>
      </c>
      <c r="AG14" s="101">
        <v>1391202591.0755489</v>
      </c>
      <c r="AH14" s="101">
        <v>1270422173.369216</v>
      </c>
      <c r="AI14" s="101">
        <v>20280842308.69788</v>
      </c>
      <c r="AJ14" s="101">
        <v>15444255.79628266</v>
      </c>
      <c r="AK14" s="9" t="s">
        <v>4</v>
      </c>
      <c r="AL14" s="9" t="s">
        <v>7</v>
      </c>
      <c r="AM14" s="9" t="s">
        <v>18</v>
      </c>
      <c r="AN14" s="101">
        <v>38685486114.691513</v>
      </c>
      <c r="AO14" s="101">
        <v>46235850393.680618</v>
      </c>
      <c r="AP14" s="101">
        <v>5178045443.7896137</v>
      </c>
      <c r="AQ14" s="101">
        <v>90099381952.161682</v>
      </c>
      <c r="AR14" s="101">
        <v>54158078.956658453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130911945.17059621</v>
      </c>
      <c r="F15" s="95">
        <f t="shared" si="4"/>
        <v>54014078.26079765</v>
      </c>
      <c r="G15" s="50">
        <f t="shared" si="5"/>
        <v>7079757.4520485066</v>
      </c>
      <c r="H15" s="50">
        <f t="shared" si="6"/>
        <v>56759267.705852009</v>
      </c>
      <c r="I15" s="50">
        <f t="shared" si="7"/>
        <v>2454491.6727915579</v>
      </c>
      <c r="J15" s="50">
        <f t="shared" si="8"/>
        <v>1880076.3342025909</v>
      </c>
      <c r="K15" s="50">
        <v>0</v>
      </c>
      <c r="L15" s="51">
        <v>7076900.0619999999</v>
      </c>
      <c r="M15" s="52">
        <v>0</v>
      </c>
      <c r="N15" s="49">
        <f t="shared" si="9"/>
        <v>76897866.909798563</v>
      </c>
      <c r="O15" s="93">
        <f t="shared" si="10"/>
        <v>57038648.581557453</v>
      </c>
      <c r="P15" s="93">
        <f t="shared" si="3"/>
        <v>17810472.305237431</v>
      </c>
      <c r="Q15" s="93">
        <f t="shared" si="11"/>
        <v>74849120.88679488</v>
      </c>
      <c r="R15" s="93">
        <f t="shared" si="12"/>
        <v>2048746.023003675</v>
      </c>
      <c r="S15" s="51">
        <v>3315297.156</v>
      </c>
      <c r="T15" s="53">
        <v>1221809.48</v>
      </c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101">
        <v>0</v>
      </c>
      <c r="AF15" s="101">
        <v>14637634746.79064</v>
      </c>
      <c r="AG15" s="101">
        <v>585509671.47493517</v>
      </c>
      <c r="AH15" s="101">
        <v>1348421380.142935</v>
      </c>
      <c r="AI15" s="101">
        <v>16571565798.40851</v>
      </c>
      <c r="AJ15" s="101">
        <v>0</v>
      </c>
      <c r="AK15" s="9" t="s">
        <v>5</v>
      </c>
      <c r="AL15" s="9" t="s">
        <v>6</v>
      </c>
      <c r="AM15" s="9" t="s">
        <v>8</v>
      </c>
      <c r="AN15" s="101">
        <v>17690533898.205879</v>
      </c>
      <c r="AO15" s="101">
        <v>0</v>
      </c>
      <c r="AP15" s="101">
        <v>353813265.26219523</v>
      </c>
      <c r="AQ15" s="101">
        <v>18044347163.468071</v>
      </c>
      <c r="AR15" s="101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990890580.78868985</v>
      </c>
      <c r="F16" s="95">
        <f t="shared" si="4"/>
        <v>537485423.78820121</v>
      </c>
      <c r="G16" s="50">
        <f t="shared" ref="G16:G22" si="13">SUMIFS(AE:AE,$AB:$AB,$W16,$AC:$AC,$X16,$AD:$AD,$Y16)/1000+L16-M16</f>
        <v>2867045.7049305518</v>
      </c>
      <c r="H16" s="50">
        <f t="shared" ref="H16:H22" si="14">SUMIFS(AF:AF,$AB:$AB,$W16,$AC:$AC,$X16,$AD:$AD,$Y16)/1000</f>
        <v>525244059.46772552</v>
      </c>
      <c r="I16" s="50">
        <f t="shared" ref="I16:I22" si="15">SUMIFS(AG:AG,$AB:$AB,$W16,$AC:$AC,$X16,$AD:$AD,$Y16)/1000</f>
        <v>475741.69219550979</v>
      </c>
      <c r="J16" s="50">
        <f t="shared" ref="J16:J22" si="16">SUMIFS(AH:AH,$AB:$AB,$W16,$AC:$AC,$X16,$AD:$AD,$Y16)/1000</f>
        <v>14632668.333210671</v>
      </c>
      <c r="K16" s="50">
        <v>0</v>
      </c>
      <c r="L16" s="51">
        <v>10171.15</v>
      </c>
      <c r="M16" s="52">
        <v>0</v>
      </c>
      <c r="N16" s="49">
        <f t="shared" si="9"/>
        <v>453405157.0004887</v>
      </c>
      <c r="O16" s="93">
        <f t="shared" ref="O16:O22" si="17">SUMIFS(AN:AN,$AK:$AK,$W16,$AL:$AL,$X16,$AM:$AM,$Y16)/1000+T16-S16</f>
        <v>320997444.08379072</v>
      </c>
      <c r="P16" s="93">
        <f t="shared" ref="P16:P22" si="18">SUMIFS(AO:AO,$AK:$AK,$W16,$AL:$AL,$X16,$AM:$AM,$Y16)/1000</f>
        <v>132144212.1022613</v>
      </c>
      <c r="Q16" s="93">
        <f t="shared" ref="Q16:Q22" si="19">O16+P16</f>
        <v>453141656.18605202</v>
      </c>
      <c r="R16" s="93">
        <f t="shared" ref="R16:R22" si="20">SUMIFS(AP:AP,$AK:$AK,$W16,$AL:$AL,$X16,$AM:$AM,$Y16)/1000</f>
        <v>263500.81443668221</v>
      </c>
      <c r="S16" s="51">
        <v>1296065.0016666667</v>
      </c>
      <c r="T16" s="53">
        <v>4744185.1243333332</v>
      </c>
      <c r="W16" s="5" t="s">
        <v>37</v>
      </c>
      <c r="X16" s="5" t="s">
        <v>38</v>
      </c>
      <c r="Y16" s="3" t="s">
        <v>48</v>
      </c>
      <c r="AB16" s="9" t="s">
        <v>5</v>
      </c>
      <c r="AC16" s="9" t="s">
        <v>6</v>
      </c>
      <c r="AD16" s="9" t="s">
        <v>9</v>
      </c>
      <c r="AE16" s="101">
        <v>1002654566.039765</v>
      </c>
      <c r="AF16" s="101">
        <v>14323538622.721371</v>
      </c>
      <c r="AG16" s="101">
        <v>767662354.56051922</v>
      </c>
      <c r="AH16" s="101">
        <v>945930947.84702492</v>
      </c>
      <c r="AI16" s="101">
        <v>15034477359.089149</v>
      </c>
      <c r="AJ16" s="101">
        <v>0</v>
      </c>
      <c r="AK16" s="9" t="s">
        <v>5</v>
      </c>
      <c r="AL16" s="9" t="s">
        <v>6</v>
      </c>
      <c r="AM16" s="9" t="s">
        <v>9</v>
      </c>
      <c r="AN16" s="101">
        <v>29497777872.46608</v>
      </c>
      <c r="AO16" s="101">
        <v>1907423028.4816871</v>
      </c>
      <c r="AP16" s="101">
        <v>892686088.11822534</v>
      </c>
      <c r="AQ16" s="101">
        <v>32297886989.06599</v>
      </c>
      <c r="AR16" s="101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822125122.85055327</v>
      </c>
      <c r="F17" s="95">
        <f t="shared" si="4"/>
        <v>727069804.10259962</v>
      </c>
      <c r="G17" s="50">
        <f t="shared" si="13"/>
        <v>2684537.9970698017</v>
      </c>
      <c r="H17" s="50">
        <f t="shared" si="14"/>
        <v>709731746.45633233</v>
      </c>
      <c r="I17" s="50">
        <f t="shared" si="15"/>
        <v>640501.34173756454</v>
      </c>
      <c r="J17" s="50">
        <f t="shared" si="16"/>
        <v>19382094.30159957</v>
      </c>
      <c r="K17" s="50">
        <v>0</v>
      </c>
      <c r="L17" s="51">
        <v>10171.15</v>
      </c>
      <c r="M17" s="52">
        <v>0</v>
      </c>
      <c r="N17" s="49">
        <f t="shared" si="9"/>
        <v>95055318.747953668</v>
      </c>
      <c r="O17" s="93">
        <f t="shared" si="17"/>
        <v>65971228.307871222</v>
      </c>
      <c r="P17" s="93">
        <f t="shared" si="18"/>
        <v>29029680.282012489</v>
      </c>
      <c r="Q17" s="93">
        <f t="shared" si="19"/>
        <v>95000908.589883715</v>
      </c>
      <c r="R17" s="93">
        <f t="shared" si="20"/>
        <v>54410.15806995568</v>
      </c>
      <c r="S17" s="51">
        <v>1296065.0016666667</v>
      </c>
      <c r="T17" s="53">
        <v>4744185.1243333332</v>
      </c>
      <c r="W17" s="5" t="s">
        <v>37</v>
      </c>
      <c r="X17" s="5" t="s">
        <v>38</v>
      </c>
      <c r="Y17" s="3" t="s">
        <v>49</v>
      </c>
      <c r="AB17" s="9" t="s">
        <v>5</v>
      </c>
      <c r="AC17" s="9" t="s">
        <v>6</v>
      </c>
      <c r="AD17" s="9" t="s">
        <v>10</v>
      </c>
      <c r="AE17" s="101">
        <v>5366316458.1311188</v>
      </c>
      <c r="AF17" s="101">
        <v>66321913382.364983</v>
      </c>
      <c r="AG17" s="101">
        <v>3974922571.449944</v>
      </c>
      <c r="AH17" s="101">
        <v>4332870517.8261642</v>
      </c>
      <c r="AI17" s="101">
        <v>69263390013.509964</v>
      </c>
      <c r="AJ17" s="101">
        <v>0</v>
      </c>
      <c r="AK17" s="9" t="s">
        <v>5</v>
      </c>
      <c r="AL17" s="9" t="s">
        <v>6</v>
      </c>
      <c r="AM17" s="9" t="s">
        <v>10</v>
      </c>
      <c r="AN17" s="101">
        <v>123170648006.0354</v>
      </c>
      <c r="AO17" s="101">
        <v>2634659443.6052098</v>
      </c>
      <c r="AP17" s="101">
        <v>3848945977.6050339</v>
      </c>
      <c r="AQ17" s="101">
        <v>129654253427.24561</v>
      </c>
      <c r="AR17" s="101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271077591.81739777</v>
      </c>
      <c r="F18" s="95">
        <f t="shared" si="4"/>
        <v>123215786.47920631</v>
      </c>
      <c r="G18" s="50">
        <f t="shared" si="13"/>
        <v>869878.58678237116</v>
      </c>
      <c r="H18" s="50">
        <f t="shared" si="14"/>
        <v>119460847.77946581</v>
      </c>
      <c r="I18" s="50">
        <f t="shared" si="15"/>
        <v>92639.939643920283</v>
      </c>
      <c r="J18" s="50">
        <f t="shared" si="16"/>
        <v>4532177.346878943</v>
      </c>
      <c r="K18" s="50">
        <v>0</v>
      </c>
      <c r="L18" s="51">
        <v>363386.53</v>
      </c>
      <c r="M18" s="52">
        <v>0</v>
      </c>
      <c r="N18" s="49">
        <f t="shared" si="9"/>
        <v>147861805.33819148</v>
      </c>
      <c r="O18" s="93">
        <f t="shared" si="17"/>
        <v>111232528.05030337</v>
      </c>
      <c r="P18" s="93">
        <f t="shared" si="18"/>
        <v>36558123.383507393</v>
      </c>
      <c r="Q18" s="93">
        <f t="shared" si="19"/>
        <v>147790651.43381077</v>
      </c>
      <c r="R18" s="93">
        <f t="shared" si="20"/>
        <v>71153.904380701977</v>
      </c>
      <c r="S18" s="51">
        <v>1296065.0016666667</v>
      </c>
      <c r="T18" s="53">
        <v>2136392.537833333</v>
      </c>
      <c r="W18" s="5" t="s">
        <v>37</v>
      </c>
      <c r="X18" s="5" t="s">
        <v>38</v>
      </c>
      <c r="Y18" s="3" t="s">
        <v>50</v>
      </c>
      <c r="AB18" s="9" t="s">
        <v>5</v>
      </c>
      <c r="AC18" s="9" t="s">
        <v>6</v>
      </c>
      <c r="AD18" s="9" t="s">
        <v>11</v>
      </c>
      <c r="AE18" s="101">
        <v>16500417397.102461</v>
      </c>
      <c r="AF18" s="101">
        <v>29206008460.178669</v>
      </c>
      <c r="AG18" s="101">
        <v>1465009269.784795</v>
      </c>
      <c r="AH18" s="101">
        <v>828946136.91966653</v>
      </c>
      <c r="AI18" s="101">
        <v>14999546469.780661</v>
      </c>
      <c r="AJ18" s="101">
        <v>0</v>
      </c>
      <c r="AK18" s="9" t="s">
        <v>5</v>
      </c>
      <c r="AL18" s="9" t="s">
        <v>6</v>
      </c>
      <c r="AM18" s="9" t="s">
        <v>11</v>
      </c>
      <c r="AN18" s="101">
        <v>92656640998.793472</v>
      </c>
      <c r="AO18" s="101">
        <v>6527004688.1228104</v>
      </c>
      <c r="AP18" s="101">
        <v>2651288054.7433829</v>
      </c>
      <c r="AQ18" s="101">
        <v>101834933741.6597</v>
      </c>
      <c r="AR18" s="101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210297983.45852375</v>
      </c>
      <c r="F19" s="95">
        <f t="shared" si="4"/>
        <v>180106436.81689617</v>
      </c>
      <c r="G19" s="50">
        <f t="shared" si="13"/>
        <v>776727.78648747387</v>
      </c>
      <c r="H19" s="50">
        <f t="shared" si="14"/>
        <v>174074760.74673721</v>
      </c>
      <c r="I19" s="50">
        <f t="shared" si="15"/>
        <v>207883.7279897772</v>
      </c>
      <c r="J19" s="50">
        <f t="shared" si="16"/>
        <v>6600520.128656663</v>
      </c>
      <c r="K19" s="50">
        <v>0</v>
      </c>
      <c r="L19" s="51">
        <v>363386.53</v>
      </c>
      <c r="M19" s="52">
        <v>0</v>
      </c>
      <c r="N19" s="49">
        <f t="shared" si="9"/>
        <v>30191546.641627587</v>
      </c>
      <c r="O19" s="93">
        <f t="shared" si="17"/>
        <v>20615273.551049076</v>
      </c>
      <c r="P19" s="93">
        <f t="shared" si="18"/>
        <v>9553056.8023950364</v>
      </c>
      <c r="Q19" s="93">
        <f t="shared" si="19"/>
        <v>30168330.353444114</v>
      </c>
      <c r="R19" s="93">
        <f t="shared" si="20"/>
        <v>23216.288183471781</v>
      </c>
      <c r="S19" s="51">
        <v>1296065.0016666667</v>
      </c>
      <c r="T19" s="53">
        <v>2136392.537833333</v>
      </c>
      <c r="W19" s="5" t="s">
        <v>37</v>
      </c>
      <c r="X19" s="5" t="s">
        <v>38</v>
      </c>
      <c r="Y19" s="3" t="s">
        <v>51</v>
      </c>
      <c r="AB19" s="9" t="s">
        <v>5</v>
      </c>
      <c r="AC19" s="9" t="s">
        <v>6</v>
      </c>
      <c r="AD19" s="9" t="s">
        <v>12</v>
      </c>
      <c r="AE19" s="101">
        <v>793357403.05165076</v>
      </c>
      <c r="AF19" s="101">
        <v>5370423929.2226801</v>
      </c>
      <c r="AG19" s="101">
        <v>304969649.39869869</v>
      </c>
      <c r="AH19" s="101">
        <v>247572536.21315899</v>
      </c>
      <c r="AI19" s="101">
        <v>5129608711.7828875</v>
      </c>
      <c r="AJ19" s="101">
        <v>0</v>
      </c>
      <c r="AK19" s="9" t="s">
        <v>5</v>
      </c>
      <c r="AL19" s="9" t="s">
        <v>6</v>
      </c>
      <c r="AM19" s="9" t="s">
        <v>12</v>
      </c>
      <c r="AN19" s="101">
        <v>9037380120.2906361</v>
      </c>
      <c r="AO19" s="101">
        <v>15417204516.88777</v>
      </c>
      <c r="AP19" s="101">
        <v>1132097365.0747161</v>
      </c>
      <c r="AQ19" s="101">
        <v>25586682002.25312</v>
      </c>
      <c r="AR19" s="101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106406704.92788285</v>
      </c>
      <c r="F20" s="95">
        <f t="shared" si="4"/>
        <v>37191586.228054039</v>
      </c>
      <c r="G20" s="50">
        <f t="shared" si="13"/>
        <v>10160380.207533419</v>
      </c>
      <c r="H20" s="50">
        <f t="shared" si="14"/>
        <v>45980961.350814581</v>
      </c>
      <c r="I20" s="50">
        <f t="shared" si="15"/>
        <v>31823.980409274773</v>
      </c>
      <c r="J20" s="50">
        <f t="shared" si="16"/>
        <v>1339181.1043636019</v>
      </c>
      <c r="K20" s="50">
        <v>0</v>
      </c>
      <c r="L20" s="51">
        <v>3959465.8650000002</v>
      </c>
      <c r="M20" s="52">
        <v>0</v>
      </c>
      <c r="N20" s="49">
        <f t="shared" si="9"/>
        <v>69215118.699828804</v>
      </c>
      <c r="O20" s="93">
        <f t="shared" si="17"/>
        <v>57181112.168965384</v>
      </c>
      <c r="P20" s="93">
        <f t="shared" si="18"/>
        <v>12006226.72140741</v>
      </c>
      <c r="Q20" s="93">
        <f t="shared" si="19"/>
        <v>69187338.890372798</v>
      </c>
      <c r="R20" s="93">
        <f t="shared" si="20"/>
        <v>27779.80945600718</v>
      </c>
      <c r="S20" s="51">
        <v>1296065.0016666667</v>
      </c>
      <c r="T20" s="53">
        <v>2214169.8758333335</v>
      </c>
      <c r="W20" s="5" t="s">
        <v>37</v>
      </c>
      <c r="X20" s="5" t="s">
        <v>38</v>
      </c>
      <c r="Y20" s="3" t="s">
        <v>52</v>
      </c>
      <c r="AB20" s="9" t="s">
        <v>5</v>
      </c>
      <c r="AC20" s="9" t="s">
        <v>6</v>
      </c>
      <c r="AD20" s="9" t="s">
        <v>13</v>
      </c>
      <c r="AE20" s="101">
        <v>3709960373.1854</v>
      </c>
      <c r="AF20" s="101">
        <v>34148425301.4804</v>
      </c>
      <c r="AG20" s="101">
        <v>5157782138.8977175</v>
      </c>
      <c r="AH20" s="101">
        <v>-483880853.94736952</v>
      </c>
      <c r="AI20" s="101">
        <v>35112366213.245354</v>
      </c>
      <c r="AJ20" s="101">
        <v>0</v>
      </c>
      <c r="AK20" s="9" t="s">
        <v>5</v>
      </c>
      <c r="AL20" s="9" t="s">
        <v>6</v>
      </c>
      <c r="AM20" s="9" t="s">
        <v>13</v>
      </c>
      <c r="AN20" s="101">
        <v>49673167037.026894</v>
      </c>
      <c r="AO20" s="101">
        <v>18587042546.212181</v>
      </c>
      <c r="AP20" s="101">
        <v>6558709543.5731773</v>
      </c>
      <c r="AQ20" s="101">
        <v>74818919126.812256</v>
      </c>
      <c r="AR20" s="101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55771244.171683468</v>
      </c>
      <c r="F21" s="95">
        <f t="shared" si="4"/>
        <v>42949380.088419653</v>
      </c>
      <c r="G21" s="50">
        <f t="shared" si="13"/>
        <v>11721830.129926495</v>
      </c>
      <c r="H21" s="50">
        <f t="shared" si="14"/>
        <v>52977909.563657537</v>
      </c>
      <c r="I21" s="50">
        <f t="shared" si="15"/>
        <v>100549.20614378201</v>
      </c>
      <c r="J21" s="50">
        <f t="shared" si="16"/>
        <v>1592751.4485448301</v>
      </c>
      <c r="K21" s="50">
        <v>0</v>
      </c>
      <c r="L21" s="51">
        <v>3959465.8650000002</v>
      </c>
      <c r="M21" s="52">
        <v>0</v>
      </c>
      <c r="N21" s="49">
        <f t="shared" si="9"/>
        <v>12821864.083263816</v>
      </c>
      <c r="O21" s="93">
        <f t="shared" si="17"/>
        <v>9100279.0219475925</v>
      </c>
      <c r="P21" s="93">
        <f t="shared" si="18"/>
        <v>3706785.1217689291</v>
      </c>
      <c r="Q21" s="93">
        <f t="shared" si="19"/>
        <v>12807064.143716522</v>
      </c>
      <c r="R21" s="93">
        <f t="shared" si="20"/>
        <v>14799.939547295549</v>
      </c>
      <c r="S21" s="51">
        <v>1296065.0016666667</v>
      </c>
      <c r="T21" s="53">
        <v>2214169.8758333335</v>
      </c>
      <c r="W21" s="5" t="s">
        <v>37</v>
      </c>
      <c r="X21" s="5" t="s">
        <v>38</v>
      </c>
      <c r="Y21" s="3" t="s">
        <v>53</v>
      </c>
      <c r="AB21" s="9" t="s">
        <v>5</v>
      </c>
      <c r="AC21" s="9" t="s">
        <v>6</v>
      </c>
      <c r="AD21" s="9" t="s">
        <v>14</v>
      </c>
      <c r="AE21" s="101">
        <v>5343523102.5540018</v>
      </c>
      <c r="AF21" s="101">
        <v>66714817298.415642</v>
      </c>
      <c r="AG21" s="101">
        <v>2365350521.0352602</v>
      </c>
      <c r="AH21" s="101">
        <v>2103044376.705271</v>
      </c>
      <c r="AI21" s="101">
        <v>65839689093.602173</v>
      </c>
      <c r="AJ21" s="101">
        <v>0</v>
      </c>
      <c r="AK21" s="9" t="s">
        <v>5</v>
      </c>
      <c r="AL21" s="9" t="s">
        <v>6</v>
      </c>
      <c r="AM21" s="9" t="s">
        <v>14</v>
      </c>
      <c r="AN21" s="101">
        <v>2612488315.233428</v>
      </c>
      <c r="AO21" s="101">
        <v>45869021394.200523</v>
      </c>
      <c r="AP21" s="101">
        <v>1672582545.701097</v>
      </c>
      <c r="AQ21" s="101">
        <v>50154092255.13504</v>
      </c>
      <c r="AR21" s="101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63054335.044304162</v>
      </c>
      <c r="F22" s="95">
        <f t="shared" si="4"/>
        <v>37546966.509447351</v>
      </c>
      <c r="G22" s="50">
        <f t="shared" si="13"/>
        <v>4247405.3584124343</v>
      </c>
      <c r="H22" s="50">
        <f t="shared" si="14"/>
        <v>39064194.107395478</v>
      </c>
      <c r="I22" s="50">
        <f t="shared" si="15"/>
        <v>58357.220913282792</v>
      </c>
      <c r="J22" s="50">
        <f t="shared" si="16"/>
        <v>2671820.5395510276</v>
      </c>
      <c r="K22" s="50">
        <v>0</v>
      </c>
      <c r="L22" s="51">
        <v>1834.39</v>
      </c>
      <c r="M22" s="52">
        <v>0</v>
      </c>
      <c r="N22" s="49">
        <f t="shared" si="9"/>
        <v>25507368.534856807</v>
      </c>
      <c r="O22" s="93">
        <f t="shared" si="17"/>
        <v>14845492.89056134</v>
      </c>
      <c r="P22" s="93">
        <f t="shared" si="18"/>
        <v>10634996.849412238</v>
      </c>
      <c r="Q22" s="93">
        <f t="shared" si="19"/>
        <v>25480489.739973579</v>
      </c>
      <c r="R22" s="93">
        <f t="shared" si="20"/>
        <v>26878.794883230512</v>
      </c>
      <c r="S22" s="51">
        <v>0</v>
      </c>
      <c r="T22" s="53">
        <v>130275.359</v>
      </c>
      <c r="W22" s="5" t="s">
        <v>37</v>
      </c>
      <c r="X22" s="5" t="s">
        <v>38</v>
      </c>
      <c r="Y22" s="3" t="s">
        <v>54</v>
      </c>
      <c r="AB22" s="9" t="s">
        <v>5</v>
      </c>
      <c r="AC22" s="9" t="s">
        <v>6</v>
      </c>
      <c r="AD22" s="9" t="s">
        <v>19</v>
      </c>
      <c r="AE22" s="101">
        <v>0</v>
      </c>
      <c r="AF22" s="101">
        <v>4514852321.551939</v>
      </c>
      <c r="AG22" s="101">
        <v>160072510.48012301</v>
      </c>
      <c r="AH22" s="101">
        <v>149370577.48605689</v>
      </c>
      <c r="AI22" s="101">
        <v>4824295409.5181189</v>
      </c>
      <c r="AJ22" s="101">
        <v>0</v>
      </c>
      <c r="AK22" s="9" t="s">
        <v>5</v>
      </c>
      <c r="AL22" s="9" t="s">
        <v>6</v>
      </c>
      <c r="AM22" s="9" t="s">
        <v>19</v>
      </c>
      <c r="AN22" s="101">
        <v>25101769187.833759</v>
      </c>
      <c r="AO22" s="101">
        <v>3316345274.8633351</v>
      </c>
      <c r="AP22" s="101">
        <v>562567087.15286887</v>
      </c>
      <c r="AQ22" s="101">
        <v>28980681549.84996</v>
      </c>
      <c r="AR22" s="101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67333.240243623659</v>
      </c>
      <c r="F23" s="95">
        <f t="shared" si="4"/>
        <v>2641.8862122834948</v>
      </c>
      <c r="G23" s="50">
        <f t="shared" si="5"/>
        <v>0</v>
      </c>
      <c r="H23" s="50">
        <f t="shared" si="6"/>
        <v>2396.26345559738</v>
      </c>
      <c r="I23" s="50">
        <f t="shared" si="7"/>
        <v>103.623759349032</v>
      </c>
      <c r="J23" s="50">
        <f t="shared" si="8"/>
        <v>141.99899733708318</v>
      </c>
      <c r="K23" s="50">
        <v>0</v>
      </c>
      <c r="L23" s="51">
        <v>0</v>
      </c>
      <c r="M23" s="52">
        <v>0</v>
      </c>
      <c r="N23" s="49">
        <f t="shared" si="9"/>
        <v>64691.354031340161</v>
      </c>
      <c r="O23" s="93">
        <f t="shared" si="10"/>
        <v>62554.342729879405</v>
      </c>
      <c r="P23" s="93">
        <f t="shared" si="3"/>
        <v>751.94752627684102</v>
      </c>
      <c r="Q23" s="93">
        <f t="shared" si="11"/>
        <v>63306.290256156244</v>
      </c>
      <c r="R23" s="93">
        <f t="shared" si="12"/>
        <v>1385.063775183914</v>
      </c>
      <c r="S23" s="51">
        <v>0</v>
      </c>
      <c r="T23" s="53">
        <v>0</v>
      </c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101">
        <v>0</v>
      </c>
      <c r="AF23" s="101">
        <v>929681411.94824946</v>
      </c>
      <c r="AG23" s="101">
        <v>40203043.066054352</v>
      </c>
      <c r="AH23" s="101">
        <v>30479377.28642318</v>
      </c>
      <c r="AI23" s="101">
        <v>1000363832.300727</v>
      </c>
      <c r="AJ23" s="101">
        <v>0</v>
      </c>
      <c r="AK23" s="9" t="s">
        <v>5</v>
      </c>
      <c r="AL23" s="9" t="s">
        <v>6</v>
      </c>
      <c r="AM23" s="9" t="s">
        <v>15</v>
      </c>
      <c r="AN23" s="101">
        <v>1026409516.5577869</v>
      </c>
      <c r="AO23" s="101">
        <v>291734047.98504132</v>
      </c>
      <c r="AP23" s="101">
        <v>34808687.231845751</v>
      </c>
      <c r="AQ23" s="101">
        <v>1352952251.7746739</v>
      </c>
      <c r="AR23" s="101">
        <v>0</v>
      </c>
    </row>
    <row r="24" spans="1:44" x14ac:dyDescent="0.3">
      <c r="A24" s="35"/>
      <c r="B24" s="55"/>
      <c r="C24" s="56" t="s">
        <v>35</v>
      </c>
      <c r="D24" s="57"/>
      <c r="E24" s="58">
        <f t="shared" si="1"/>
        <v>332105292.45728731</v>
      </c>
      <c r="F24" s="96">
        <f t="shared" si="4"/>
        <v>29239886.194112077</v>
      </c>
      <c r="G24" s="60">
        <f t="shared" si="5"/>
        <v>73889341.459000006</v>
      </c>
      <c r="H24" s="60">
        <f t="shared" si="6"/>
        <v>89128605.357955739</v>
      </c>
      <c r="I24" s="60">
        <f t="shared" si="7"/>
        <v>7873922.625030566</v>
      </c>
      <c r="J24" s="60">
        <f t="shared" si="8"/>
        <v>6126699.6701257853</v>
      </c>
      <c r="K24" s="60">
        <v>0</v>
      </c>
      <c r="L24" s="61">
        <v>73889341.459000006</v>
      </c>
      <c r="M24" s="62">
        <v>0</v>
      </c>
      <c r="N24" s="59">
        <f t="shared" si="9"/>
        <v>302865406.26317525</v>
      </c>
      <c r="O24" s="94">
        <f t="shared" si="10"/>
        <v>143677483.53995901</v>
      </c>
      <c r="P24" s="94">
        <f t="shared" si="3"/>
        <v>139855990.04125962</v>
      </c>
      <c r="Q24" s="94">
        <f t="shared" si="11"/>
        <v>283533473.5812186</v>
      </c>
      <c r="R24" s="94">
        <f t="shared" si="12"/>
        <v>19331932.681956619</v>
      </c>
      <c r="S24" s="61">
        <v>14438618.275</v>
      </c>
      <c r="T24" s="63">
        <v>173743.42600000001</v>
      </c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101">
        <v>2857390.0485069528</v>
      </c>
      <c r="AF24" s="101">
        <v>56759267705.852013</v>
      </c>
      <c r="AG24" s="101">
        <v>2454491672.7915578</v>
      </c>
      <c r="AH24" s="101">
        <v>1880076334.2025909</v>
      </c>
      <c r="AI24" s="101">
        <v>61090978322.797638</v>
      </c>
      <c r="AJ24" s="101">
        <v>0</v>
      </c>
      <c r="AK24" s="9" t="s">
        <v>5</v>
      </c>
      <c r="AL24" s="9" t="s">
        <v>6</v>
      </c>
      <c r="AM24" s="9" t="s">
        <v>16</v>
      </c>
      <c r="AN24" s="101">
        <v>59132136257.557457</v>
      </c>
      <c r="AO24" s="101">
        <v>17810472305.237431</v>
      </c>
      <c r="AP24" s="101">
        <v>2048746023.003675</v>
      </c>
      <c r="AQ24" s="101">
        <v>78991354585.798569</v>
      </c>
      <c r="AR24" s="101">
        <v>0</v>
      </c>
    </row>
    <row r="25" spans="1:44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AB25" s="9" t="s">
        <v>5</v>
      </c>
      <c r="AC25" s="9" t="s">
        <v>6</v>
      </c>
      <c r="AD25" s="9" t="s">
        <v>17</v>
      </c>
      <c r="AE25" s="101">
        <v>0</v>
      </c>
      <c r="AF25" s="101">
        <v>2396263.4555973802</v>
      </c>
      <c r="AG25" s="101">
        <v>103623.759349032</v>
      </c>
      <c r="AH25" s="101">
        <v>141998.99733708319</v>
      </c>
      <c r="AI25" s="101">
        <v>2641886.2122834949</v>
      </c>
      <c r="AJ25" s="101">
        <v>0</v>
      </c>
      <c r="AK25" s="9" t="s">
        <v>5</v>
      </c>
      <c r="AL25" s="9" t="s">
        <v>6</v>
      </c>
      <c r="AM25" s="9" t="s">
        <v>17</v>
      </c>
      <c r="AN25" s="101">
        <v>62554342.729879402</v>
      </c>
      <c r="AO25" s="101">
        <v>751947.52627684106</v>
      </c>
      <c r="AP25" s="101">
        <v>1385063.775183914</v>
      </c>
      <c r="AQ25" s="101">
        <v>64691354.031340152</v>
      </c>
      <c r="AR25" s="101">
        <v>0</v>
      </c>
    </row>
    <row r="26" spans="1:44" x14ac:dyDescent="0.3">
      <c r="A26" s="64"/>
      <c r="B26" s="65" t="s">
        <v>78</v>
      </c>
      <c r="C26" s="64"/>
      <c r="D26" s="64"/>
      <c r="E26" s="64"/>
      <c r="F26" s="64"/>
      <c r="G26" s="11"/>
      <c r="H26" s="11"/>
      <c r="I26" s="11"/>
      <c r="J26" s="11"/>
      <c r="K26" s="64"/>
      <c r="L26" s="64"/>
      <c r="M26" s="64"/>
      <c r="N26" s="64"/>
      <c r="O26" s="64"/>
      <c r="P26" s="64"/>
      <c r="Q26" s="64"/>
      <c r="R26" s="64"/>
      <c r="S26" s="64"/>
      <c r="T26" s="64"/>
      <c r="AB26" s="9" t="s">
        <v>5</v>
      </c>
      <c r="AC26" s="9" t="s">
        <v>7</v>
      </c>
      <c r="AD26" s="9" t="s">
        <v>18</v>
      </c>
      <c r="AE26" s="101">
        <v>0</v>
      </c>
      <c r="AF26" s="101">
        <v>89128605357.955734</v>
      </c>
      <c r="AG26" s="101">
        <v>7873922625.0305662</v>
      </c>
      <c r="AH26" s="101">
        <v>6126699670.1257849</v>
      </c>
      <c r="AI26" s="101">
        <v>103129227653.11211</v>
      </c>
      <c r="AJ26" s="101">
        <v>0</v>
      </c>
      <c r="AK26" s="9" t="s">
        <v>5</v>
      </c>
      <c r="AL26" s="9" t="s">
        <v>7</v>
      </c>
      <c r="AM26" s="9" t="s">
        <v>18</v>
      </c>
      <c r="AN26" s="101">
        <v>157942358388.95901</v>
      </c>
      <c r="AO26" s="101">
        <v>139855990041.25961</v>
      </c>
      <c r="AP26" s="101">
        <v>19331932681.956619</v>
      </c>
      <c r="AQ26" s="101">
        <v>317130281112.17517</v>
      </c>
      <c r="AR26" s="101">
        <v>0</v>
      </c>
    </row>
    <row r="27" spans="1:44" x14ac:dyDescent="0.3">
      <c r="A27" s="64"/>
      <c r="B27" s="64" t="s">
        <v>79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334"/>
      <c r="P27" s="64"/>
      <c r="Q27" s="64"/>
      <c r="R27" s="64"/>
      <c r="S27" s="64"/>
      <c r="T27" s="64"/>
      <c r="AE27"/>
      <c r="AF27"/>
      <c r="AG27"/>
      <c r="AH27"/>
      <c r="AI27"/>
      <c r="AJ27"/>
    </row>
    <row r="28" spans="1:44" x14ac:dyDescent="0.3">
      <c r="A28" s="64"/>
      <c r="B28" s="64" t="s">
        <v>80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316"/>
      <c r="R28" s="64"/>
      <c r="S28" s="64"/>
      <c r="T28" s="64"/>
      <c r="AE28"/>
      <c r="AF28"/>
      <c r="AG28"/>
      <c r="AH28"/>
      <c r="AI28"/>
      <c r="AJ28"/>
    </row>
    <row r="29" spans="1:44" x14ac:dyDescent="0.3">
      <c r="AE29"/>
      <c r="AF29"/>
      <c r="AG29"/>
      <c r="AH29"/>
      <c r="AI29"/>
      <c r="AJ29"/>
    </row>
    <row r="30" spans="1:44" x14ac:dyDescent="0.3">
      <c r="G30" s="331"/>
      <c r="M30" s="331"/>
      <c r="AE30"/>
      <c r="AF30"/>
      <c r="AG30"/>
      <c r="AH30"/>
      <c r="AI30"/>
      <c r="AJ30"/>
    </row>
    <row r="31" spans="1:44" x14ac:dyDescent="0.3">
      <c r="AE31"/>
      <c r="AF31"/>
      <c r="AG31"/>
      <c r="AH31"/>
      <c r="AI31"/>
      <c r="AJ31"/>
    </row>
    <row r="32" spans="1:44" x14ac:dyDescent="0.3">
      <c r="B32" s="12" t="s">
        <v>81</v>
      </c>
      <c r="C32" s="13"/>
      <c r="D32" s="35"/>
      <c r="E32" s="35"/>
      <c r="F32" s="35"/>
      <c r="G32" s="35"/>
      <c r="H32" s="35"/>
      <c r="I32" s="35"/>
      <c r="J32" s="35"/>
      <c r="K32" s="54"/>
      <c r="L32" s="54"/>
      <c r="M32" s="54"/>
      <c r="AE32"/>
      <c r="AF32"/>
      <c r="AG32"/>
      <c r="AH32"/>
      <c r="AI32"/>
      <c r="AJ32"/>
    </row>
    <row r="33" spans="2:44" x14ac:dyDescent="0.3">
      <c r="B33" s="66"/>
      <c r="C33" s="98"/>
      <c r="D33" s="97" t="s">
        <v>82</v>
      </c>
      <c r="E33" s="67"/>
      <c r="F33" s="68"/>
      <c r="G33" s="67" t="s">
        <v>83</v>
      </c>
      <c r="H33" s="67"/>
      <c r="I33" s="67"/>
      <c r="J33" s="67"/>
      <c r="K33" s="69"/>
      <c r="L33" s="69"/>
      <c r="M33" s="25"/>
      <c r="AE33"/>
      <c r="AF33"/>
      <c r="AG33"/>
      <c r="AH33"/>
      <c r="AI33"/>
      <c r="AJ33"/>
    </row>
    <row r="34" spans="2:44" x14ac:dyDescent="0.3">
      <c r="B34" s="20" t="s">
        <v>84</v>
      </c>
      <c r="C34" s="99"/>
      <c r="D34" s="2"/>
      <c r="E34" s="1" t="s">
        <v>85</v>
      </c>
      <c r="F34" s="2"/>
      <c r="G34" s="70" t="s">
        <v>86</v>
      </c>
      <c r="H34" s="70"/>
      <c r="I34" s="71"/>
      <c r="J34" s="69" t="s">
        <v>87</v>
      </c>
      <c r="K34" s="70"/>
      <c r="L34" s="71"/>
      <c r="M34" s="72" t="s">
        <v>88</v>
      </c>
      <c r="AE34"/>
      <c r="AF34"/>
      <c r="AG34"/>
      <c r="AH34"/>
      <c r="AI34"/>
      <c r="AJ34"/>
    </row>
    <row r="35" spans="2:44" x14ac:dyDescent="0.3">
      <c r="B35" s="73"/>
      <c r="C35" s="100"/>
      <c r="D35" s="75"/>
      <c r="E35" s="74"/>
      <c r="G35" s="76"/>
      <c r="H35" s="77" t="s">
        <v>89</v>
      </c>
      <c r="I35" s="78" t="s">
        <v>90</v>
      </c>
      <c r="J35" s="79"/>
      <c r="K35" s="77" t="s">
        <v>91</v>
      </c>
      <c r="L35" s="78" t="s">
        <v>90</v>
      </c>
      <c r="M35" s="80"/>
      <c r="AB35" s="339" t="s">
        <v>47</v>
      </c>
      <c r="AC35" s="339"/>
      <c r="AD35" s="339"/>
      <c r="AE35" s="339"/>
      <c r="AF35" s="339"/>
      <c r="AG35" s="339"/>
      <c r="AH35" s="339"/>
      <c r="AI35" s="339"/>
      <c r="AJ35" s="339"/>
      <c r="AK35" s="339"/>
      <c r="AL35" s="339"/>
      <c r="AM35" s="339"/>
      <c r="AN35" s="339"/>
      <c r="AO35" s="339"/>
      <c r="AP35" s="339"/>
      <c r="AQ35" s="339"/>
      <c r="AR35" s="339"/>
    </row>
    <row r="36" spans="2:44" x14ac:dyDescent="0.3">
      <c r="B36" s="36" t="s">
        <v>72</v>
      </c>
      <c r="C36" s="37"/>
      <c r="D36" s="38"/>
      <c r="E36" s="39">
        <f>SUM(E37:E55)</f>
        <v>491847981.57416332</v>
      </c>
      <c r="F36" s="40"/>
      <c r="G36" s="81">
        <f t="shared" ref="G36:M36" si="21">SUM(G37:G55)</f>
        <v>26742750.500680123</v>
      </c>
      <c r="H36" s="83">
        <f t="shared" si="21"/>
        <v>0</v>
      </c>
      <c r="I36" s="84">
        <f t="shared" si="21"/>
        <v>129813821.66199999</v>
      </c>
      <c r="J36" s="82">
        <f t="shared" si="21"/>
        <v>465446126.77723873</v>
      </c>
      <c r="K36" s="83">
        <f t="shared" ref="K36:L36" si="22">SUM(K37:K55)</f>
        <v>100186706</v>
      </c>
      <c r="L36" s="84">
        <f t="shared" si="22"/>
        <v>11885196.342999998</v>
      </c>
      <c r="M36" s="85">
        <f t="shared" si="21"/>
        <v>340895.70375556522</v>
      </c>
      <c r="W36" s="7" t="s">
        <v>0</v>
      </c>
      <c r="X36" s="7" t="s">
        <v>1</v>
      </c>
      <c r="Y36" s="8" t="s">
        <v>2</v>
      </c>
      <c r="AB36" s="339" t="s">
        <v>45</v>
      </c>
      <c r="AC36" s="339"/>
      <c r="AD36" s="339"/>
      <c r="AE36" s="339"/>
      <c r="AF36" s="339"/>
      <c r="AG36" s="339"/>
      <c r="AH36" s="339"/>
      <c r="AI36" s="339"/>
      <c r="AJ36" s="339"/>
      <c r="AK36" s="339" t="s">
        <v>46</v>
      </c>
      <c r="AL36" s="339"/>
      <c r="AM36" s="339"/>
      <c r="AN36" s="339"/>
      <c r="AO36" s="339"/>
      <c r="AP36" s="339"/>
      <c r="AQ36" s="339"/>
      <c r="AR36" s="339"/>
    </row>
    <row r="37" spans="2:44" x14ac:dyDescent="0.3">
      <c r="B37" s="45"/>
      <c r="C37" s="46" t="s">
        <v>36</v>
      </c>
      <c r="D37" s="47"/>
      <c r="E37" s="86">
        <f t="shared" ref="E37:E55" si="23">+SUM(G37,J37)-M37</f>
        <v>-20102391.460966989</v>
      </c>
      <c r="F37" s="49"/>
      <c r="G37" s="87">
        <f>SUMIFS(AI:AI,$AB:$AB,$W37,$AC:$AC,$X37,$AD:$AD,$Y37)/1000+H37-I37</f>
        <v>-25002663.481179703</v>
      </c>
      <c r="H37" s="50">
        <v>0</v>
      </c>
      <c r="I37" s="88">
        <v>28552943.728</v>
      </c>
      <c r="J37" s="52">
        <f>SUMIFS(AQ:AQ,$AK:$AK,$W37,$AL:$AL,$X37,$AM:$AM,$Y37)/1000+K37-L37</f>
        <v>4904476.0066242982</v>
      </c>
      <c r="K37" s="50">
        <v>2869096.8569999998</v>
      </c>
      <c r="L37" s="88">
        <v>3248144.9739999999</v>
      </c>
      <c r="M37" s="53">
        <f>SUMIFS(AJ:AJ,$AB:$AB,$W37,$AC:$AC,$X37,$AD:$AD,$Y37)/1000+SUMIFS(AR:AR,$AK:$AK,$W37,$AL:$AL,$X37,$AM:$AM,$Y37)/1000</f>
        <v>4203.9864115870387</v>
      </c>
      <c r="N37" s="316"/>
      <c r="O37" s="316"/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97</v>
      </c>
      <c r="AF37" s="10" t="s">
        <v>98</v>
      </c>
      <c r="AG37" s="10" t="s">
        <v>99</v>
      </c>
      <c r="AH37" s="10" t="s">
        <v>100</v>
      </c>
      <c r="AI37" s="10" t="s">
        <v>3</v>
      </c>
      <c r="AJ37" s="10" t="s">
        <v>101</v>
      </c>
      <c r="AK37" s="10" t="s">
        <v>0</v>
      </c>
      <c r="AL37" s="10" t="s">
        <v>1</v>
      </c>
      <c r="AM37" s="10" t="s">
        <v>2</v>
      </c>
      <c r="AN37" s="10" t="s">
        <v>102</v>
      </c>
      <c r="AO37" s="10" t="s">
        <v>103</v>
      </c>
      <c r="AP37" s="10" t="s">
        <v>104</v>
      </c>
      <c r="AQ37" s="10" t="s">
        <v>43</v>
      </c>
      <c r="AR37" s="10" t="s">
        <v>105</v>
      </c>
    </row>
    <row r="38" spans="2:44" x14ac:dyDescent="0.3">
      <c r="B38" s="45"/>
      <c r="C38" s="46" t="s">
        <v>23</v>
      </c>
      <c r="D38" s="47"/>
      <c r="E38" s="86">
        <f t="shared" si="23"/>
        <v>24071701.056502424</v>
      </c>
      <c r="F38" s="49"/>
      <c r="G38" s="87">
        <f t="shared" ref="G38:G55" si="24">SUMIFS(AI:AI,$AB:$AB,$W38,$AC:$AC,$X38,$AD:$AD,$Y38)/1000+H38-I38</f>
        <v>4395585.8652292704</v>
      </c>
      <c r="H38" s="50">
        <v>0</v>
      </c>
      <c r="I38" s="88">
        <v>3376242.3640000001</v>
      </c>
      <c r="J38" s="52">
        <f t="shared" ref="J38:J55" si="25">SUMIFS(AQ:AQ,$AK:$AK,$W38,$AL:$AL,$X38,$AM:$AM,$Y38)/1000+K38-L38</f>
        <v>19686629.475265961</v>
      </c>
      <c r="K38" s="50">
        <v>1683853.0020000001</v>
      </c>
      <c r="L38" s="88">
        <v>885964.17799999996</v>
      </c>
      <c r="M38" s="53">
        <f t="shared" ref="M38:M55" si="26">SUMIFS(AJ:AJ,$AB:$AB,$W38,$AC:$AC,$X38,$AD:$AD,$Y38)/1000+SUMIFS(AR:AR,$AK:$AK,$W38,$AL:$AL,$X38,$AM:$AM,$Y38)/1000</f>
        <v>10514.283992808965</v>
      </c>
      <c r="N38" s="316"/>
      <c r="O38" s="316"/>
      <c r="W38" s="5" t="s">
        <v>4</v>
      </c>
      <c r="X38" s="5" t="s">
        <v>38</v>
      </c>
      <c r="Y38" s="3" t="s">
        <v>9</v>
      </c>
      <c r="AB38" s="9" t="s">
        <v>4</v>
      </c>
      <c r="AC38" s="9" t="s">
        <v>6</v>
      </c>
      <c r="AD38" s="9" t="s">
        <v>1041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9" t="s">
        <v>4</v>
      </c>
      <c r="AL38" s="9" t="s">
        <v>6</v>
      </c>
      <c r="AM38" s="9" t="s">
        <v>1041</v>
      </c>
      <c r="AN38" s="101">
        <v>178330396.01487371</v>
      </c>
      <c r="AO38" s="101">
        <v>0</v>
      </c>
      <c r="AP38" s="101">
        <v>0</v>
      </c>
      <c r="AQ38" s="101">
        <v>178330396.01487371</v>
      </c>
      <c r="AR38" s="101">
        <v>71885.130315472066</v>
      </c>
    </row>
    <row r="39" spans="2:44" x14ac:dyDescent="0.3">
      <c r="B39" s="45"/>
      <c r="C39" s="46" t="s">
        <v>24</v>
      </c>
      <c r="D39" s="47"/>
      <c r="E39" s="86">
        <f t="shared" si="23"/>
        <v>85596026.535684302</v>
      </c>
      <c r="F39" s="49"/>
      <c r="G39" s="87">
        <f t="shared" si="24"/>
        <v>-656542.28954243287</v>
      </c>
      <c r="H39" s="50">
        <v>0</v>
      </c>
      <c r="I39" s="88">
        <v>32831036.874000002</v>
      </c>
      <c r="J39" s="52">
        <f t="shared" si="25"/>
        <v>86309165.4832322</v>
      </c>
      <c r="K39" s="50">
        <v>24538922.785999998</v>
      </c>
      <c r="L39" s="88">
        <v>7751087.1909999996</v>
      </c>
      <c r="M39" s="53">
        <f t="shared" si="26"/>
        <v>56596.658005459838</v>
      </c>
      <c r="N39" s="316"/>
      <c r="O39" s="316"/>
      <c r="W39" s="5" t="s">
        <v>4</v>
      </c>
      <c r="X39" s="5" t="s">
        <v>38</v>
      </c>
      <c r="Y39" s="3" t="s">
        <v>10</v>
      </c>
      <c r="AB39" s="9" t="s">
        <v>4</v>
      </c>
      <c r="AC39" s="9" t="s">
        <v>6</v>
      </c>
      <c r="AD39" s="9" t="s">
        <v>1042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9" t="s">
        <v>4</v>
      </c>
      <c r="AL39" s="9" t="s">
        <v>6</v>
      </c>
      <c r="AM39" s="9" t="s">
        <v>1042</v>
      </c>
      <c r="AN39" s="101">
        <v>7713228.253748484</v>
      </c>
      <c r="AO39" s="101">
        <v>0</v>
      </c>
      <c r="AP39" s="101">
        <v>0</v>
      </c>
      <c r="AQ39" s="101">
        <v>7713228.253748484</v>
      </c>
      <c r="AR39" s="101">
        <v>4163.4213076753531</v>
      </c>
    </row>
    <row r="40" spans="2:44" x14ac:dyDescent="0.3">
      <c r="B40" s="45"/>
      <c r="C40" s="46" t="s">
        <v>73</v>
      </c>
      <c r="D40" s="47"/>
      <c r="E40" s="86">
        <f t="shared" si="23"/>
        <v>100363970.15024088</v>
      </c>
      <c r="F40" s="49"/>
      <c r="G40" s="87">
        <f t="shared" si="24"/>
        <v>-106377.29256317951</v>
      </c>
      <c r="H40" s="50">
        <v>0</v>
      </c>
      <c r="I40" s="88">
        <v>11215031.199999999</v>
      </c>
      <c r="J40" s="52">
        <f t="shared" si="25"/>
        <v>100544964.6083433</v>
      </c>
      <c r="K40" s="50">
        <v>12326368.278999999</v>
      </c>
      <c r="L40" s="88">
        <v>0</v>
      </c>
      <c r="M40" s="53">
        <f t="shared" si="26"/>
        <v>74617.165539231457</v>
      </c>
      <c r="N40" s="316"/>
      <c r="O40" s="316"/>
      <c r="W40" s="5" t="s">
        <v>4</v>
      </c>
      <c r="X40" s="5" t="s">
        <v>38</v>
      </c>
      <c r="Y40" s="3" t="s">
        <v>11</v>
      </c>
      <c r="AB40" s="9" t="s">
        <v>4</v>
      </c>
      <c r="AC40" s="9" t="s">
        <v>6</v>
      </c>
      <c r="AD40" s="9" t="s">
        <v>1043</v>
      </c>
      <c r="AE40" s="101">
        <v>8589180.9221107513</v>
      </c>
      <c r="AF40" s="101">
        <v>2069522153.5669861</v>
      </c>
      <c r="AG40" s="101">
        <v>0</v>
      </c>
      <c r="AH40" s="101">
        <v>70527599.669551611</v>
      </c>
      <c r="AI40" s="101">
        <v>2131460572.3144259</v>
      </c>
      <c r="AJ40" s="101">
        <v>855598.1626467118</v>
      </c>
      <c r="AK40" s="9" t="s">
        <v>4</v>
      </c>
      <c r="AL40" s="9" t="s">
        <v>6</v>
      </c>
      <c r="AM40" s="9" t="s">
        <v>1043</v>
      </c>
      <c r="AN40" s="101">
        <v>2323897633.7701859</v>
      </c>
      <c r="AO40" s="101">
        <v>956733846.36218548</v>
      </c>
      <c r="AP40" s="101">
        <v>0</v>
      </c>
      <c r="AQ40" s="101">
        <v>3280631480.1323709</v>
      </c>
      <c r="AR40" s="101">
        <v>1287967.609258489</v>
      </c>
    </row>
    <row r="41" spans="2:44" x14ac:dyDescent="0.3">
      <c r="B41" s="45"/>
      <c r="C41" s="46" t="s">
        <v>74</v>
      </c>
      <c r="D41" s="47"/>
      <c r="E41" s="86">
        <f t="shared" si="23"/>
        <v>5811712.8968168879</v>
      </c>
      <c r="F41" s="49"/>
      <c r="G41" s="87">
        <f t="shared" si="24"/>
        <v>-306304.26223425206</v>
      </c>
      <c r="H41" s="50">
        <v>0</v>
      </c>
      <c r="I41" s="88">
        <v>1250908.74</v>
      </c>
      <c r="J41" s="52">
        <f t="shared" si="25"/>
        <v>6120369.6822150713</v>
      </c>
      <c r="K41" s="50">
        <v>1040110.858</v>
      </c>
      <c r="L41" s="88">
        <v>0</v>
      </c>
      <c r="M41" s="53">
        <f t="shared" si="26"/>
        <v>2352.5231639315252</v>
      </c>
      <c r="N41" s="316"/>
      <c r="O41" s="316"/>
      <c r="W41" s="5" t="s">
        <v>4</v>
      </c>
      <c r="X41" s="5" t="s">
        <v>38</v>
      </c>
      <c r="Y41" s="3" t="s">
        <v>12</v>
      </c>
      <c r="AB41" s="9" t="s">
        <v>4</v>
      </c>
      <c r="AC41" s="9" t="s">
        <v>6</v>
      </c>
      <c r="AD41" s="9" t="s">
        <v>1044</v>
      </c>
      <c r="AE41" s="101">
        <v>5722642.0169629864</v>
      </c>
      <c r="AF41" s="101">
        <v>2914589011.6660032</v>
      </c>
      <c r="AG41" s="101">
        <v>0</v>
      </c>
      <c r="AH41" s="101">
        <v>96045763.826241463</v>
      </c>
      <c r="AI41" s="101">
        <v>3004912133.4752808</v>
      </c>
      <c r="AJ41" s="101">
        <v>1606276.8923288761</v>
      </c>
      <c r="AK41" s="9" t="s">
        <v>4</v>
      </c>
      <c r="AL41" s="9" t="s">
        <v>6</v>
      </c>
      <c r="AM41" s="9" t="s">
        <v>1044</v>
      </c>
      <c r="AN41" s="101">
        <v>421815678.31909329</v>
      </c>
      <c r="AO41" s="101">
        <v>39756105.516921572</v>
      </c>
      <c r="AP41" s="101">
        <v>0</v>
      </c>
      <c r="AQ41" s="101">
        <v>461571783.83601493</v>
      </c>
      <c r="AR41" s="101">
        <v>245268.32424684509</v>
      </c>
    </row>
    <row r="42" spans="2:44" x14ac:dyDescent="0.3">
      <c r="B42" s="45"/>
      <c r="C42" s="46" t="s">
        <v>75</v>
      </c>
      <c r="D42" s="47"/>
      <c r="E42" s="86">
        <f t="shared" si="23"/>
        <v>56827124.200682342</v>
      </c>
      <c r="F42" s="49"/>
      <c r="G42" s="87">
        <f t="shared" si="24"/>
        <v>-1237314.55408106</v>
      </c>
      <c r="H42" s="50">
        <v>0</v>
      </c>
      <c r="I42" s="88">
        <v>19206295.170000002</v>
      </c>
      <c r="J42" s="52">
        <f t="shared" si="25"/>
        <v>58104412.085123338</v>
      </c>
      <c r="K42" s="50">
        <v>17536396.497000001</v>
      </c>
      <c r="L42" s="88">
        <v>0</v>
      </c>
      <c r="M42" s="53">
        <f t="shared" si="26"/>
        <v>39973.330359938678</v>
      </c>
      <c r="N42" s="316"/>
      <c r="O42" s="316"/>
      <c r="W42" s="5" t="s">
        <v>4</v>
      </c>
      <c r="X42" s="5" t="s">
        <v>38</v>
      </c>
      <c r="Y42" s="3" t="s">
        <v>13</v>
      </c>
      <c r="AB42" s="9" t="s">
        <v>4</v>
      </c>
      <c r="AC42" s="9" t="s">
        <v>6</v>
      </c>
      <c r="AD42" s="9" t="s">
        <v>1047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9" t="s">
        <v>4</v>
      </c>
      <c r="AL42" s="9" t="s">
        <v>6</v>
      </c>
      <c r="AM42" s="9" t="s">
        <v>1045</v>
      </c>
      <c r="AN42" s="101">
        <v>4183645654.7595458</v>
      </c>
      <c r="AO42" s="101">
        <v>-3631450.3638422019</v>
      </c>
      <c r="AP42" s="101">
        <v>0</v>
      </c>
      <c r="AQ42" s="101">
        <v>4180014204.3957038</v>
      </c>
      <c r="AR42" s="101">
        <v>30970516.28656166</v>
      </c>
    </row>
    <row r="43" spans="2:44" x14ac:dyDescent="0.3">
      <c r="B43" s="45"/>
      <c r="C43" s="46" t="s">
        <v>25</v>
      </c>
      <c r="D43" s="47"/>
      <c r="E43" s="86">
        <f t="shared" si="23"/>
        <v>43095129.012478486</v>
      </c>
      <c r="F43" s="49"/>
      <c r="G43" s="87">
        <f t="shared" si="24"/>
        <v>3871983.0624430627</v>
      </c>
      <c r="H43" s="50">
        <v>0</v>
      </c>
      <c r="I43" s="88">
        <v>19675388.221000001</v>
      </c>
      <c r="J43" s="52">
        <f t="shared" si="25"/>
        <v>39246027.270878822</v>
      </c>
      <c r="K43" s="50">
        <v>20919501.197999999</v>
      </c>
      <c r="L43" s="88">
        <v>0</v>
      </c>
      <c r="M43" s="53">
        <f t="shared" si="26"/>
        <v>22881.320843399459</v>
      </c>
      <c r="N43" s="316"/>
      <c r="O43" s="316"/>
      <c r="W43" s="5" t="s">
        <v>4</v>
      </c>
      <c r="X43" s="5" t="s">
        <v>38</v>
      </c>
      <c r="Y43" s="3" t="s">
        <v>14</v>
      </c>
      <c r="AB43" s="9" t="s">
        <v>4</v>
      </c>
      <c r="AC43" s="9" t="s">
        <v>6</v>
      </c>
      <c r="AD43" s="9" t="s">
        <v>1048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9" t="s">
        <v>5</v>
      </c>
      <c r="AL43" s="9" t="s">
        <v>6</v>
      </c>
      <c r="AM43" s="9" t="s">
        <v>1041</v>
      </c>
      <c r="AN43" s="101">
        <v>317549323961.12408</v>
      </c>
      <c r="AO43" s="101">
        <v>132144212102.26131</v>
      </c>
      <c r="AP43" s="101">
        <v>263500814.43668219</v>
      </c>
      <c r="AQ43" s="101">
        <v>449957036877.82208</v>
      </c>
      <c r="AR43" s="101">
        <v>0</v>
      </c>
    </row>
    <row r="44" spans="2:44" x14ac:dyDescent="0.3">
      <c r="B44" s="45"/>
      <c r="C44" s="46" t="s">
        <v>76</v>
      </c>
      <c r="D44" s="47"/>
      <c r="E44" s="86">
        <f t="shared" si="23"/>
        <v>-37446.739000000001</v>
      </c>
      <c r="F44" s="49"/>
      <c r="G44" s="87">
        <f t="shared" si="24"/>
        <v>0</v>
      </c>
      <c r="H44" s="50">
        <v>0</v>
      </c>
      <c r="I44" s="88">
        <v>0</v>
      </c>
      <c r="J44" s="52">
        <f t="shared" si="25"/>
        <v>-37446.739000000001</v>
      </c>
      <c r="K44" s="50">
        <v>-37446.739000000001</v>
      </c>
      <c r="L44" s="88">
        <v>0</v>
      </c>
      <c r="M44" s="53">
        <f t="shared" si="26"/>
        <v>0</v>
      </c>
      <c r="N44" s="316"/>
      <c r="O44" s="316"/>
      <c r="W44" s="5" t="s">
        <v>4</v>
      </c>
      <c r="X44" s="5" t="s">
        <v>38</v>
      </c>
      <c r="Y44" s="3" t="s">
        <v>41</v>
      </c>
      <c r="AB44" s="9" t="s">
        <v>4</v>
      </c>
      <c r="AC44" s="9" t="s">
        <v>6</v>
      </c>
      <c r="AD44" s="9" t="s">
        <v>1045</v>
      </c>
      <c r="AE44" s="101">
        <v>301581354.62222338</v>
      </c>
      <c r="AF44" s="101">
        <v>437700697.71484911</v>
      </c>
      <c r="AG44" s="101">
        <v>0</v>
      </c>
      <c r="AH44" s="101">
        <v>14265374.67043576</v>
      </c>
      <c r="AI44" s="101">
        <v>150384717.76306149</v>
      </c>
      <c r="AJ44" s="101">
        <v>70318.192984615947</v>
      </c>
      <c r="AK44" s="9" t="s">
        <v>5</v>
      </c>
      <c r="AL44" s="9" t="s">
        <v>6</v>
      </c>
      <c r="AM44" s="9" t="s">
        <v>1042</v>
      </c>
      <c r="AN44" s="101">
        <v>62523108185.204559</v>
      </c>
      <c r="AO44" s="101">
        <v>29029680282.012489</v>
      </c>
      <c r="AP44" s="101">
        <v>54410158.069955677</v>
      </c>
      <c r="AQ44" s="101">
        <v>91607198625.287018</v>
      </c>
      <c r="AR44" s="101">
        <v>0</v>
      </c>
    </row>
    <row r="45" spans="2:44" x14ac:dyDescent="0.3">
      <c r="B45" s="45"/>
      <c r="C45" s="46" t="s">
        <v>77</v>
      </c>
      <c r="D45" s="47"/>
      <c r="E45" s="86">
        <f t="shared" si="23"/>
        <v>6239970.0633071316</v>
      </c>
      <c r="F45" s="49"/>
      <c r="G45" s="87">
        <f t="shared" si="24"/>
        <v>-108456.09251445424</v>
      </c>
      <c r="H45" s="50">
        <v>0</v>
      </c>
      <c r="I45" s="88">
        <v>187745.77</v>
      </c>
      <c r="J45" s="52">
        <f t="shared" si="25"/>
        <v>6348974.7308661761</v>
      </c>
      <c r="K45" s="50">
        <v>5266862.9139999999</v>
      </c>
      <c r="L45" s="88">
        <v>0</v>
      </c>
      <c r="M45" s="53">
        <f t="shared" si="26"/>
        <v>548.57504458964422</v>
      </c>
      <c r="N45" s="316"/>
      <c r="O45" s="316"/>
      <c r="W45" s="5" t="s">
        <v>4</v>
      </c>
      <c r="X45" s="5" t="s">
        <v>38</v>
      </c>
      <c r="Y45" s="3" t="s">
        <v>15</v>
      </c>
      <c r="AB45" s="9" t="s">
        <v>5</v>
      </c>
      <c r="AC45" s="9" t="s">
        <v>6</v>
      </c>
      <c r="AD45" s="9" t="s">
        <v>1041</v>
      </c>
      <c r="AE45" s="101">
        <v>2856874554.930552</v>
      </c>
      <c r="AF45" s="101">
        <v>525244059467.72552</v>
      </c>
      <c r="AG45" s="101">
        <v>475741692.19550979</v>
      </c>
      <c r="AH45" s="101">
        <v>14632668333.21067</v>
      </c>
      <c r="AI45" s="101">
        <v>537495594938.20099</v>
      </c>
      <c r="AJ45" s="101">
        <v>0</v>
      </c>
      <c r="AK45" s="9" t="s">
        <v>5</v>
      </c>
      <c r="AL45" s="9" t="s">
        <v>6</v>
      </c>
      <c r="AM45" s="9" t="s">
        <v>1043</v>
      </c>
      <c r="AN45" s="101">
        <v>110392200514.1367</v>
      </c>
      <c r="AO45" s="101">
        <v>36558123383.507393</v>
      </c>
      <c r="AP45" s="101">
        <v>71153904.380701974</v>
      </c>
      <c r="AQ45" s="101">
        <v>147021477802.02481</v>
      </c>
      <c r="AR45" s="101">
        <v>0</v>
      </c>
    </row>
    <row r="46" spans="2:44" x14ac:dyDescent="0.3">
      <c r="B46" s="45"/>
      <c r="C46" s="46" t="s">
        <v>26</v>
      </c>
      <c r="D46" s="47"/>
      <c r="E46" s="86">
        <f t="shared" si="23"/>
        <v>65157252.085303888</v>
      </c>
      <c r="F46" s="49"/>
      <c r="G46" s="87">
        <f t="shared" si="24"/>
        <v>23311398.067872223</v>
      </c>
      <c r="H46" s="50">
        <v>0</v>
      </c>
      <c r="I46" s="88">
        <v>10532071.34</v>
      </c>
      <c r="J46" s="52">
        <f t="shared" si="25"/>
        <v>41870318.78106185</v>
      </c>
      <c r="K46" s="50">
        <v>9963421.7290000003</v>
      </c>
      <c r="L46" s="88">
        <v>0</v>
      </c>
      <c r="M46" s="53">
        <f t="shared" si="26"/>
        <v>24464.763630180169</v>
      </c>
      <c r="N46" s="316"/>
      <c r="O46" s="316"/>
      <c r="W46" s="5" t="s">
        <v>4</v>
      </c>
      <c r="X46" s="5" t="s">
        <v>38</v>
      </c>
      <c r="Y46" s="3" t="s">
        <v>16</v>
      </c>
      <c r="AB46" s="9" t="s">
        <v>5</v>
      </c>
      <c r="AC46" s="9" t="s">
        <v>6</v>
      </c>
      <c r="AD46" s="9" t="s">
        <v>1042</v>
      </c>
      <c r="AE46" s="101">
        <v>2674366847.0698018</v>
      </c>
      <c r="AF46" s="101">
        <v>709731746456.33228</v>
      </c>
      <c r="AG46" s="101">
        <v>640501341.73756456</v>
      </c>
      <c r="AH46" s="101">
        <v>19382094301.599571</v>
      </c>
      <c r="AI46" s="101">
        <v>727079975252.59961</v>
      </c>
      <c r="AJ46" s="101">
        <v>0</v>
      </c>
      <c r="AK46" s="9" t="s">
        <v>5</v>
      </c>
      <c r="AL46" s="9" t="s">
        <v>6</v>
      </c>
      <c r="AM46" s="9" t="s">
        <v>1044</v>
      </c>
      <c r="AN46" s="101">
        <v>19774946014.882408</v>
      </c>
      <c r="AO46" s="101">
        <v>9553056802.3950367</v>
      </c>
      <c r="AP46" s="101">
        <v>23216288.18347178</v>
      </c>
      <c r="AQ46" s="101">
        <v>29351219105.460918</v>
      </c>
      <c r="AR46" s="101">
        <v>0</v>
      </c>
    </row>
    <row r="47" spans="2:44" x14ac:dyDescent="0.3">
      <c r="B47" s="45"/>
      <c r="C47" s="46" t="s">
        <v>27</v>
      </c>
      <c r="D47" s="47"/>
      <c r="E47" s="86">
        <f t="shared" si="23"/>
        <v>246892.39038455821</v>
      </c>
      <c r="F47" s="49"/>
      <c r="G47" s="87">
        <f t="shared" si="24"/>
        <v>-1442032.1915</v>
      </c>
      <c r="H47" s="50">
        <v>0</v>
      </c>
      <c r="I47" s="88">
        <v>1442032.1915</v>
      </c>
      <c r="J47" s="52">
        <f t="shared" si="25"/>
        <v>1688996.4670148736</v>
      </c>
      <c r="K47" s="50">
        <v>1510666.071</v>
      </c>
      <c r="L47" s="88">
        <v>0</v>
      </c>
      <c r="M47" s="53">
        <f t="shared" si="26"/>
        <v>71.885130315472068</v>
      </c>
      <c r="N47" s="316"/>
      <c r="O47" s="316"/>
      <c r="W47" s="5" t="s">
        <v>4</v>
      </c>
      <c r="X47" s="5" t="s">
        <v>38</v>
      </c>
      <c r="Y47" s="3" t="s">
        <v>48</v>
      </c>
      <c r="AB47" s="9" t="s">
        <v>5</v>
      </c>
      <c r="AC47" s="9" t="s">
        <v>6</v>
      </c>
      <c r="AD47" s="9" t="s">
        <v>1043</v>
      </c>
      <c r="AE47" s="101">
        <v>506492056.7823711</v>
      </c>
      <c r="AF47" s="101">
        <v>119460847779.46581</v>
      </c>
      <c r="AG47" s="101">
        <v>92639939.643920287</v>
      </c>
      <c r="AH47" s="101">
        <v>4532177346.8789434</v>
      </c>
      <c r="AI47" s="101">
        <v>123579173009.2063</v>
      </c>
      <c r="AJ47" s="101">
        <v>0</v>
      </c>
      <c r="AK47" s="9" t="s">
        <v>5</v>
      </c>
      <c r="AL47" s="9" t="s">
        <v>6</v>
      </c>
      <c r="AM47" s="9" t="s">
        <v>1047</v>
      </c>
      <c r="AN47" s="101">
        <v>56263007294.798714</v>
      </c>
      <c r="AO47" s="101">
        <v>12006226721.40741</v>
      </c>
      <c r="AP47" s="101">
        <v>27779809.456007179</v>
      </c>
      <c r="AQ47" s="101">
        <v>68297013825.662132</v>
      </c>
      <c r="AR47" s="101">
        <v>0</v>
      </c>
    </row>
    <row r="48" spans="2:44" x14ac:dyDescent="0.3">
      <c r="B48" s="45"/>
      <c r="C48" s="46" t="s">
        <v>28</v>
      </c>
      <c r="D48" s="47"/>
      <c r="E48" s="86">
        <f t="shared" si="23"/>
        <v>76342.944332440864</v>
      </c>
      <c r="F48" s="49"/>
      <c r="G48" s="87">
        <f t="shared" si="24"/>
        <v>-1442032.1915</v>
      </c>
      <c r="H48" s="50">
        <v>0</v>
      </c>
      <c r="I48" s="88">
        <v>1442032.1915</v>
      </c>
      <c r="J48" s="52">
        <f t="shared" si="25"/>
        <v>1518379.2992537485</v>
      </c>
      <c r="K48" s="50">
        <v>1510666.071</v>
      </c>
      <c r="L48" s="88">
        <v>0</v>
      </c>
      <c r="M48" s="53">
        <f t="shared" si="26"/>
        <v>4.1634213076753532</v>
      </c>
      <c r="N48" s="316"/>
      <c r="O48" s="316"/>
      <c r="W48" s="5" t="s">
        <v>4</v>
      </c>
      <c r="X48" s="5" t="s">
        <v>38</v>
      </c>
      <c r="Y48" s="3" t="s">
        <v>49</v>
      </c>
      <c r="AB48" s="9" t="s">
        <v>5</v>
      </c>
      <c r="AC48" s="9" t="s">
        <v>6</v>
      </c>
      <c r="AD48" s="9" t="s">
        <v>1044</v>
      </c>
      <c r="AE48" s="101">
        <v>413341256.48747379</v>
      </c>
      <c r="AF48" s="101">
        <v>174074760746.73721</v>
      </c>
      <c r="AG48" s="101">
        <v>207883727.98977721</v>
      </c>
      <c r="AH48" s="101">
        <v>6600520128.6566629</v>
      </c>
      <c r="AI48" s="101">
        <v>180469823346.89609</v>
      </c>
      <c r="AJ48" s="101">
        <v>0</v>
      </c>
      <c r="AK48" s="9" t="s">
        <v>5</v>
      </c>
      <c r="AL48" s="9" t="s">
        <v>6</v>
      </c>
      <c r="AM48" s="9" t="s">
        <v>1048</v>
      </c>
      <c r="AN48" s="101">
        <v>8182174147.7809258</v>
      </c>
      <c r="AO48" s="101">
        <v>3706785121.768929</v>
      </c>
      <c r="AP48" s="101">
        <v>14799939.54729555</v>
      </c>
      <c r="AQ48" s="101">
        <v>11903759209.097151</v>
      </c>
      <c r="AR48" s="101">
        <v>0</v>
      </c>
    </row>
    <row r="49" spans="2:44" x14ac:dyDescent="0.3">
      <c r="B49" s="45"/>
      <c r="C49" s="46" t="s">
        <v>29</v>
      </c>
      <c r="D49" s="47"/>
      <c r="E49" s="86">
        <f t="shared" si="23"/>
        <v>5409948.4866748918</v>
      </c>
      <c r="F49" s="49"/>
      <c r="G49" s="87">
        <f t="shared" si="24"/>
        <v>2131460.5723144258</v>
      </c>
      <c r="H49" s="50">
        <v>0</v>
      </c>
      <c r="I49" s="88">
        <v>0</v>
      </c>
      <c r="J49" s="52">
        <f t="shared" si="25"/>
        <v>3280631.4801323707</v>
      </c>
      <c r="K49" s="50">
        <v>0</v>
      </c>
      <c r="L49" s="88">
        <v>0</v>
      </c>
      <c r="M49" s="53">
        <f t="shared" si="26"/>
        <v>2143.5657719052006</v>
      </c>
      <c r="N49" s="316"/>
      <c r="O49" s="316"/>
      <c r="W49" s="5" t="s">
        <v>4</v>
      </c>
      <c r="X49" s="5" t="s">
        <v>38</v>
      </c>
      <c r="Y49" s="3" t="s">
        <v>50</v>
      </c>
      <c r="AB49" s="9" t="s">
        <v>5</v>
      </c>
      <c r="AC49" s="9" t="s">
        <v>6</v>
      </c>
      <c r="AD49" s="9" t="s">
        <v>1047</v>
      </c>
      <c r="AE49" s="101">
        <v>6200914342.5334187</v>
      </c>
      <c r="AF49" s="101">
        <v>45980961350.814583</v>
      </c>
      <c r="AG49" s="101">
        <v>31823980.409274772</v>
      </c>
      <c r="AH49" s="101">
        <v>1339181104.3636019</v>
      </c>
      <c r="AI49" s="101">
        <v>41151052093.054047</v>
      </c>
      <c r="AJ49" s="101">
        <v>0</v>
      </c>
      <c r="AK49" s="9" t="s">
        <v>5</v>
      </c>
      <c r="AL49" s="9" t="s">
        <v>6</v>
      </c>
      <c r="AM49" s="9" t="s">
        <v>1045</v>
      </c>
      <c r="AN49" s="101">
        <v>14715217531.56134</v>
      </c>
      <c r="AO49" s="101">
        <v>10634996849.412239</v>
      </c>
      <c r="AP49" s="101">
        <v>26878794.883230511</v>
      </c>
      <c r="AQ49" s="101">
        <v>25377093175.856819</v>
      </c>
      <c r="AR49" s="101">
        <v>0</v>
      </c>
    </row>
    <row r="50" spans="2:44" x14ac:dyDescent="0.3">
      <c r="B50" s="45"/>
      <c r="C50" s="46" t="s">
        <v>30</v>
      </c>
      <c r="D50" s="47"/>
      <c r="E50" s="86">
        <f t="shared" si="23"/>
        <v>3464632.3720947201</v>
      </c>
      <c r="F50" s="49"/>
      <c r="G50" s="87">
        <f t="shared" si="24"/>
        <v>3004912.1334752808</v>
      </c>
      <c r="H50" s="50">
        <v>0</v>
      </c>
      <c r="I50" s="88">
        <v>0</v>
      </c>
      <c r="J50" s="52">
        <f t="shared" si="25"/>
        <v>461571.78383601492</v>
      </c>
      <c r="K50" s="50">
        <v>0</v>
      </c>
      <c r="L50" s="88">
        <v>0</v>
      </c>
      <c r="M50" s="53">
        <f t="shared" si="26"/>
        <v>1851.5452165757213</v>
      </c>
      <c r="N50" s="316"/>
      <c r="O50" s="316"/>
      <c r="W50" s="5" t="s">
        <v>4</v>
      </c>
      <c r="X50" s="5" t="s">
        <v>38</v>
      </c>
      <c r="Y50" s="3" t="s">
        <v>51</v>
      </c>
      <c r="AB50" s="9" t="s">
        <v>5</v>
      </c>
      <c r="AC50" s="9" t="s">
        <v>6</v>
      </c>
      <c r="AD50" s="9" t="s">
        <v>1048</v>
      </c>
      <c r="AE50" s="101">
        <v>7762364264.9264956</v>
      </c>
      <c r="AF50" s="101">
        <v>52977909563.657539</v>
      </c>
      <c r="AG50" s="101">
        <v>100549206.143782</v>
      </c>
      <c r="AH50" s="101">
        <v>1592751448.5448301</v>
      </c>
      <c r="AI50" s="101">
        <v>46908845953.419662</v>
      </c>
      <c r="AJ50" s="101">
        <v>0</v>
      </c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6">
        <f t="shared" si="23"/>
        <v>0</v>
      </c>
      <c r="F51" s="49"/>
      <c r="G51" s="87">
        <f t="shared" si="24"/>
        <v>0</v>
      </c>
      <c r="H51" s="50">
        <v>0</v>
      </c>
      <c r="I51" s="88">
        <v>0</v>
      </c>
      <c r="J51" s="52">
        <f t="shared" si="25"/>
        <v>0</v>
      </c>
      <c r="K51" s="50">
        <v>0</v>
      </c>
      <c r="L51" s="88">
        <v>0</v>
      </c>
      <c r="M51" s="53">
        <f t="shared" si="26"/>
        <v>0</v>
      </c>
      <c r="N51" s="316"/>
      <c r="O51" s="316"/>
      <c r="W51" s="5" t="s">
        <v>4</v>
      </c>
      <c r="X51" s="5" t="s">
        <v>38</v>
      </c>
      <c r="Y51" s="3" t="s">
        <v>52</v>
      </c>
      <c r="AB51" s="9" t="s">
        <v>5</v>
      </c>
      <c r="AC51" s="9" t="s">
        <v>6</v>
      </c>
      <c r="AD51" s="9" t="s">
        <v>1045</v>
      </c>
      <c r="AE51" s="101">
        <v>4245570968.4124351</v>
      </c>
      <c r="AF51" s="101">
        <v>39064194107.395477</v>
      </c>
      <c r="AG51" s="101">
        <v>58357220.913282789</v>
      </c>
      <c r="AH51" s="101">
        <v>2671820539.5510278</v>
      </c>
      <c r="AI51" s="101">
        <v>37548800899.44735</v>
      </c>
      <c r="AJ51" s="101">
        <v>0</v>
      </c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6">
        <f t="shared" si="23"/>
        <v>0</v>
      </c>
      <c r="F52" s="49"/>
      <c r="G52" s="87">
        <f t="shared" si="24"/>
        <v>0</v>
      </c>
      <c r="H52" s="50">
        <v>0</v>
      </c>
      <c r="I52" s="88">
        <v>0</v>
      </c>
      <c r="J52" s="52">
        <f t="shared" si="25"/>
        <v>0</v>
      </c>
      <c r="K52" s="50">
        <v>0</v>
      </c>
      <c r="L52" s="88">
        <v>0</v>
      </c>
      <c r="M52" s="53">
        <f t="shared" si="26"/>
        <v>0</v>
      </c>
      <c r="N52" s="316"/>
      <c r="O52" s="316"/>
      <c r="W52" s="5" t="s">
        <v>4</v>
      </c>
      <c r="X52" s="5" t="s">
        <v>38</v>
      </c>
      <c r="Y52" s="3" t="s">
        <v>53</v>
      </c>
    </row>
    <row r="53" spans="2:44" x14ac:dyDescent="0.3">
      <c r="B53" s="45"/>
      <c r="C53" s="46" t="s">
        <v>33</v>
      </c>
      <c r="D53" s="47"/>
      <c r="E53" s="86">
        <f t="shared" si="23"/>
        <v>4299358.0876792194</v>
      </c>
      <c r="F53" s="49"/>
      <c r="G53" s="87">
        <f t="shared" si="24"/>
        <v>150384.71776306149</v>
      </c>
      <c r="H53" s="50">
        <v>0</v>
      </c>
      <c r="I53" s="88">
        <v>0</v>
      </c>
      <c r="J53" s="52">
        <f t="shared" si="25"/>
        <v>4180014.204395704</v>
      </c>
      <c r="K53" s="50">
        <v>0</v>
      </c>
      <c r="L53" s="88">
        <v>0</v>
      </c>
      <c r="M53" s="53">
        <f t="shared" si="26"/>
        <v>31040.834479546276</v>
      </c>
      <c r="N53" s="316"/>
      <c r="O53" s="316"/>
      <c r="W53" s="5" t="s">
        <v>4</v>
      </c>
      <c r="X53" s="5" t="s">
        <v>38</v>
      </c>
      <c r="Y53" s="3" t="s">
        <v>54</v>
      </c>
    </row>
    <row r="54" spans="2:44" x14ac:dyDescent="0.3">
      <c r="B54" s="45"/>
      <c r="C54" s="46" t="s">
        <v>34</v>
      </c>
      <c r="D54" s="47"/>
      <c r="E54" s="86">
        <f t="shared" si="23"/>
        <v>60944.960841548214</v>
      </c>
      <c r="F54" s="49"/>
      <c r="G54" s="87">
        <f t="shared" si="24"/>
        <v>0</v>
      </c>
      <c r="H54" s="50">
        <v>0</v>
      </c>
      <c r="I54" s="88">
        <v>0</v>
      </c>
      <c r="J54" s="52">
        <f t="shared" si="25"/>
        <v>60973.728833395253</v>
      </c>
      <c r="K54" s="50">
        <v>0</v>
      </c>
      <c r="L54" s="88">
        <v>0</v>
      </c>
      <c r="M54" s="53">
        <f t="shared" si="26"/>
        <v>28.767991847035852</v>
      </c>
      <c r="N54" s="316"/>
      <c r="O54" s="316"/>
      <c r="W54" s="5" t="s">
        <v>4</v>
      </c>
      <c r="X54" s="5" t="s">
        <v>38</v>
      </c>
      <c r="Y54" s="3" t="s">
        <v>17</v>
      </c>
    </row>
    <row r="55" spans="2:44" x14ac:dyDescent="0.3">
      <c r="B55" s="55"/>
      <c r="C55" s="56" t="s">
        <v>35</v>
      </c>
      <c r="D55" s="57"/>
      <c r="E55" s="89">
        <f t="shared" si="23"/>
        <v>111266814.53110662</v>
      </c>
      <c r="F55" s="59"/>
      <c r="G55" s="90">
        <f t="shared" si="24"/>
        <v>20178748.436697878</v>
      </c>
      <c r="H55" s="60">
        <v>0</v>
      </c>
      <c r="I55" s="91">
        <v>102093.872</v>
      </c>
      <c r="J55" s="62">
        <f t="shared" si="25"/>
        <v>91157668.429161683</v>
      </c>
      <c r="K55" s="60">
        <v>1058286.477</v>
      </c>
      <c r="L55" s="91">
        <v>0</v>
      </c>
      <c r="M55" s="63">
        <f t="shared" si="26"/>
        <v>69602.334752941111</v>
      </c>
      <c r="N55" s="316"/>
      <c r="O55" s="316"/>
      <c r="W55" s="6" t="s">
        <v>4</v>
      </c>
      <c r="X55" s="6" t="s">
        <v>39</v>
      </c>
      <c r="Y55" s="4" t="s">
        <v>40</v>
      </c>
    </row>
    <row r="56" spans="2:44" x14ac:dyDescent="0.3">
      <c r="B56" s="64"/>
      <c r="C56" s="64"/>
      <c r="D56" s="64"/>
      <c r="E56" s="64"/>
      <c r="F56" s="64"/>
      <c r="G56" s="64"/>
      <c r="H56" s="64"/>
      <c r="I56" s="11"/>
      <c r="J56" s="35"/>
      <c r="K56" s="64"/>
      <c r="L56" s="64"/>
      <c r="M56" s="64"/>
    </row>
    <row r="57" spans="2:44" x14ac:dyDescent="0.3">
      <c r="B57" s="65" t="s">
        <v>78</v>
      </c>
      <c r="C57" s="64"/>
      <c r="D57" s="64"/>
      <c r="E57" s="64"/>
      <c r="F57" s="64"/>
      <c r="G57" s="64"/>
      <c r="H57" s="64"/>
      <c r="I57" s="11"/>
      <c r="J57" s="35"/>
      <c r="K57" s="11"/>
      <c r="L57" s="11"/>
      <c r="M57" s="11"/>
    </row>
    <row r="58" spans="2:44" x14ac:dyDescent="0.3">
      <c r="B58" s="92" t="s">
        <v>92</v>
      </c>
      <c r="C58" s="64"/>
      <c r="D58" s="64"/>
      <c r="E58" s="64"/>
      <c r="F58" s="64"/>
      <c r="G58" s="64"/>
      <c r="H58" s="64"/>
      <c r="I58" s="335"/>
      <c r="J58" s="35"/>
      <c r="K58" s="11"/>
      <c r="L58" s="11"/>
      <c r="M58" s="11"/>
    </row>
    <row r="59" spans="2:44" x14ac:dyDescent="0.3">
      <c r="B59" s="64" t="s">
        <v>93</v>
      </c>
      <c r="C59" s="64"/>
      <c r="D59" s="64"/>
      <c r="E59" s="64"/>
      <c r="F59" s="64"/>
      <c r="G59" s="64"/>
      <c r="H59" s="64"/>
      <c r="I59" s="11"/>
      <c r="J59" s="35"/>
      <c r="K59" s="64"/>
      <c r="L59" s="64"/>
      <c r="M59" s="64"/>
    </row>
    <row r="60" spans="2:44" x14ac:dyDescent="0.3">
      <c r="B60" s="64" t="s">
        <v>94</v>
      </c>
      <c r="C60" s="64"/>
      <c r="D60" s="64"/>
      <c r="E60" s="64"/>
      <c r="F60" s="64"/>
      <c r="G60" s="64"/>
      <c r="H60" s="64"/>
      <c r="I60" s="11"/>
      <c r="J60" s="35"/>
      <c r="K60" s="64"/>
      <c r="L60" s="64"/>
      <c r="M60" s="64"/>
    </row>
    <row r="61" spans="2:44" x14ac:dyDescent="0.3">
      <c r="B61" s="92" t="s">
        <v>95</v>
      </c>
      <c r="C61" s="92"/>
      <c r="D61" s="92"/>
      <c r="E61" s="92"/>
      <c r="F61" s="92"/>
      <c r="G61" s="92"/>
      <c r="H61" s="64"/>
      <c r="I61" s="11"/>
      <c r="J61" s="35"/>
      <c r="K61" s="64"/>
      <c r="L61" s="64"/>
      <c r="M61" s="64"/>
    </row>
    <row r="62" spans="2:44" x14ac:dyDescent="0.3">
      <c r="B62" s="92" t="s">
        <v>96</v>
      </c>
      <c r="C62" s="92"/>
      <c r="D62" s="92"/>
      <c r="E62" s="92"/>
      <c r="F62" s="92"/>
      <c r="G62" s="92"/>
      <c r="H62" s="64"/>
      <c r="I62" s="11"/>
      <c r="J62" s="35"/>
      <c r="K62" s="64"/>
      <c r="L62" s="64"/>
      <c r="M62" s="64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4"/>
  <sheetViews>
    <sheetView topLeftCell="R116" zoomScale="85" zoomScaleNormal="85" workbookViewId="0">
      <selection activeCell="X1" sqref="X1:AI1"/>
    </sheetView>
  </sheetViews>
  <sheetFormatPr defaultRowHeight="16.5" x14ac:dyDescent="0.3"/>
  <cols>
    <col min="1" max="1" width="3.625" customWidth="1"/>
    <col min="2" max="2" width="30.375" customWidth="1"/>
    <col min="3" max="10" width="17.125" customWidth="1"/>
    <col min="11" max="18" width="17.875" customWidth="1"/>
    <col min="20" max="20" width="9.5" bestFit="1" customWidth="1"/>
    <col min="24" max="24" width="13.25" bestFit="1" customWidth="1"/>
    <col min="25" max="25" width="16.75" bestFit="1" customWidth="1"/>
    <col min="27" max="27" width="13.625" bestFit="1" customWidth="1"/>
    <col min="28" max="28" width="12.5" bestFit="1" customWidth="1"/>
    <col min="29" max="29" width="16" bestFit="1" customWidth="1"/>
    <col min="30" max="30" width="13.25" bestFit="1" customWidth="1"/>
    <col min="31" max="31" width="16.75" bestFit="1" customWidth="1"/>
    <col min="33" max="33" width="13.625" bestFit="1" customWidth="1"/>
    <col min="34" max="34" width="12.5" bestFit="1" customWidth="1"/>
    <col min="35" max="35" width="16.75" bestFit="1" customWidth="1"/>
    <col min="37" max="37" width="16.75" bestFit="1" customWidth="1"/>
  </cols>
  <sheetData>
    <row r="1" spans="1:37" x14ac:dyDescent="0.3">
      <c r="A1" s="11"/>
      <c r="B1" s="10" t="s">
        <v>106</v>
      </c>
      <c r="C1" s="10" t="s">
        <v>0</v>
      </c>
      <c r="D1" s="193" t="s">
        <v>38</v>
      </c>
      <c r="E1" s="194" t="s">
        <v>39</v>
      </c>
      <c r="F1" s="195" t="s">
        <v>42</v>
      </c>
      <c r="G1" s="196"/>
      <c r="H1" s="193" t="s">
        <v>39</v>
      </c>
      <c r="I1" s="195" t="s">
        <v>42</v>
      </c>
      <c r="J1" s="198"/>
      <c r="K1" s="198"/>
      <c r="L1" s="193" t="s">
        <v>38</v>
      </c>
      <c r="M1" s="194" t="s">
        <v>39</v>
      </c>
      <c r="N1" s="199" t="s">
        <v>42</v>
      </c>
      <c r="O1" s="194" t="s">
        <v>39</v>
      </c>
      <c r="P1" s="195" t="s">
        <v>42</v>
      </c>
      <c r="R1" s="123"/>
      <c r="X1" s="342" t="s">
        <v>44</v>
      </c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4"/>
    </row>
    <row r="2" spans="1:37" x14ac:dyDescent="0.3">
      <c r="A2" s="11"/>
      <c r="B2" s="193" t="s">
        <v>1033</v>
      </c>
      <c r="C2" s="10" t="s">
        <v>197</v>
      </c>
      <c r="D2" s="193" t="s">
        <v>39</v>
      </c>
      <c r="E2" s="194" t="s">
        <v>39</v>
      </c>
      <c r="F2" s="200" t="s">
        <v>39</v>
      </c>
      <c r="G2" s="122"/>
      <c r="H2" s="197" t="s">
        <v>198</v>
      </c>
      <c r="I2" s="195" t="s">
        <v>39</v>
      </c>
      <c r="J2" s="11"/>
      <c r="K2" s="11"/>
      <c r="L2" s="193" t="s">
        <v>39</v>
      </c>
      <c r="M2" s="194" t="s">
        <v>39</v>
      </c>
      <c r="N2" s="199" t="s">
        <v>39</v>
      </c>
      <c r="O2" s="194" t="s">
        <v>39</v>
      </c>
      <c r="P2" s="195" t="s">
        <v>39</v>
      </c>
      <c r="Q2" s="116"/>
      <c r="R2" s="123"/>
      <c r="X2" s="342" t="s">
        <v>199</v>
      </c>
      <c r="Y2" s="343"/>
      <c r="Z2" s="343"/>
      <c r="AA2" s="343"/>
      <c r="AB2" s="343"/>
      <c r="AC2" s="344"/>
      <c r="AD2" s="342" t="s">
        <v>46</v>
      </c>
      <c r="AE2" s="343"/>
      <c r="AF2" s="343"/>
      <c r="AG2" s="343"/>
      <c r="AH2" s="343"/>
      <c r="AI2" s="344"/>
    </row>
    <row r="3" spans="1:37" x14ac:dyDescent="0.3">
      <c r="A3" s="11"/>
      <c r="C3" s="10" t="s">
        <v>108</v>
      </c>
      <c r="D3" s="193" t="s">
        <v>193</v>
      </c>
      <c r="E3" s="199" t="s">
        <v>194</v>
      </c>
      <c r="F3" s="195" t="s">
        <v>194</v>
      </c>
      <c r="G3" s="196"/>
      <c r="H3" s="197" t="s">
        <v>196</v>
      </c>
      <c r="I3" s="195" t="s">
        <v>195</v>
      </c>
      <c r="J3" s="198"/>
      <c r="K3" s="198"/>
      <c r="L3" s="193" t="s">
        <v>40</v>
      </c>
      <c r="M3" s="194" t="s">
        <v>194</v>
      </c>
      <c r="N3" s="199" t="s">
        <v>194</v>
      </c>
      <c r="O3" s="194" t="s">
        <v>196</v>
      </c>
      <c r="P3" s="195" t="s">
        <v>196</v>
      </c>
      <c r="Q3" s="116"/>
      <c r="R3" s="123"/>
      <c r="X3" s="10" t="s">
        <v>0</v>
      </c>
      <c r="Y3" s="10" t="s">
        <v>106</v>
      </c>
      <c r="Z3" s="10" t="s">
        <v>2</v>
      </c>
      <c r="AA3" s="10" t="s">
        <v>107</v>
      </c>
      <c r="AB3" s="10" t="s">
        <v>108</v>
      </c>
      <c r="AC3" s="10" t="s">
        <v>200</v>
      </c>
      <c r="AD3" s="10" t="s">
        <v>0</v>
      </c>
      <c r="AE3" s="10" t="s">
        <v>106</v>
      </c>
      <c r="AF3" s="10" t="s">
        <v>2</v>
      </c>
      <c r="AG3" s="10" t="s">
        <v>107</v>
      </c>
      <c r="AH3" s="10" t="s">
        <v>108</v>
      </c>
      <c r="AI3" s="10" t="s">
        <v>43</v>
      </c>
      <c r="AK3" s="10" t="s">
        <v>106</v>
      </c>
    </row>
    <row r="4" spans="1:37" x14ac:dyDescent="0.3">
      <c r="A4" s="11"/>
      <c r="B4" s="121"/>
      <c r="R4" s="123"/>
      <c r="X4" s="9" t="s">
        <v>6</v>
      </c>
      <c r="Y4" s="9" t="s">
        <v>1033</v>
      </c>
      <c r="Z4" s="9" t="s">
        <v>8</v>
      </c>
      <c r="AA4" s="9" t="s">
        <v>6</v>
      </c>
      <c r="AB4" s="9" t="s">
        <v>18</v>
      </c>
      <c r="AC4" s="101">
        <v>38513628935</v>
      </c>
      <c r="AD4" s="9" t="s">
        <v>6</v>
      </c>
      <c r="AE4" s="9" t="s">
        <v>1033</v>
      </c>
      <c r="AF4" s="9" t="s">
        <v>8</v>
      </c>
      <c r="AG4" s="9" t="s">
        <v>6</v>
      </c>
      <c r="AH4" s="9" t="s">
        <v>18</v>
      </c>
      <c r="AI4" s="101">
        <v>16569188354.99744</v>
      </c>
      <c r="AK4" s="333" t="s">
        <v>1033</v>
      </c>
    </row>
    <row r="5" spans="1:37" x14ac:dyDescent="0.3">
      <c r="A5" s="26"/>
      <c r="B5" s="103" t="s">
        <v>119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116"/>
      <c r="P5" s="116"/>
      <c r="Q5" s="104" t="s">
        <v>118</v>
      </c>
      <c r="R5" s="123"/>
      <c r="X5" s="9" t="s">
        <v>6</v>
      </c>
      <c r="Y5" s="9" t="s">
        <v>1033</v>
      </c>
      <c r="Z5" s="9" t="s">
        <v>8</v>
      </c>
      <c r="AA5" s="9" t="s">
        <v>7</v>
      </c>
      <c r="AB5" s="9" t="s">
        <v>18</v>
      </c>
      <c r="AC5" s="101">
        <v>3044529577</v>
      </c>
      <c r="AD5" s="9" t="s">
        <v>6</v>
      </c>
      <c r="AE5" s="9" t="s">
        <v>1033</v>
      </c>
      <c r="AF5" s="9" t="s">
        <v>8</v>
      </c>
      <c r="AG5" s="9" t="s">
        <v>7</v>
      </c>
      <c r="AH5" s="9" t="s">
        <v>18</v>
      </c>
      <c r="AI5" s="101">
        <v>1475158808.4706261</v>
      </c>
      <c r="AK5" s="333" t="s">
        <v>1037</v>
      </c>
    </row>
    <row r="6" spans="1:37" x14ac:dyDescent="0.3">
      <c r="A6" s="35"/>
      <c r="B6" s="124" t="s">
        <v>120</v>
      </c>
      <c r="C6" s="18" t="s">
        <v>121</v>
      </c>
      <c r="D6" s="107"/>
      <c r="E6" s="107"/>
      <c r="F6" s="107"/>
      <c r="G6" s="107"/>
      <c r="H6" s="107"/>
      <c r="I6" s="107"/>
      <c r="J6" s="108"/>
      <c r="K6" s="17" t="s">
        <v>122</v>
      </c>
      <c r="L6" s="107"/>
      <c r="M6" s="107"/>
      <c r="N6" s="107"/>
      <c r="O6" s="108"/>
      <c r="P6" s="108"/>
      <c r="Q6" s="109"/>
      <c r="R6" s="11"/>
      <c r="X6" s="9" t="s">
        <v>6</v>
      </c>
      <c r="Y6" s="9" t="s">
        <v>1033</v>
      </c>
      <c r="Z6" s="9" t="s">
        <v>9</v>
      </c>
      <c r="AA6" s="9" t="s">
        <v>6</v>
      </c>
      <c r="AB6" s="9" t="s">
        <v>18</v>
      </c>
      <c r="AC6" s="101">
        <v>7160516880</v>
      </c>
      <c r="AD6" s="9" t="s">
        <v>6</v>
      </c>
      <c r="AE6" s="9" t="s">
        <v>1033</v>
      </c>
      <c r="AF6" s="9" t="s">
        <v>9</v>
      </c>
      <c r="AG6" s="9" t="s">
        <v>6</v>
      </c>
      <c r="AH6" s="9" t="s">
        <v>18</v>
      </c>
      <c r="AI6" s="101">
        <v>2954677497.7396989</v>
      </c>
      <c r="AK6" s="333" t="s">
        <v>1034</v>
      </c>
    </row>
    <row r="7" spans="1:37" x14ac:dyDescent="0.3">
      <c r="A7" s="35"/>
      <c r="B7" s="125"/>
      <c r="C7" s="126" t="s">
        <v>123</v>
      </c>
      <c r="D7" s="23" t="s">
        <v>124</v>
      </c>
      <c r="E7" s="24"/>
      <c r="F7" s="25"/>
      <c r="G7" s="127" t="s">
        <v>125</v>
      </c>
      <c r="H7" s="340" t="s">
        <v>126</v>
      </c>
      <c r="I7" s="341"/>
      <c r="J7" s="128"/>
      <c r="K7" s="105" t="s">
        <v>123</v>
      </c>
      <c r="L7" s="23" t="s">
        <v>124</v>
      </c>
      <c r="M7" s="24"/>
      <c r="N7" s="25"/>
      <c r="O7" s="340" t="s">
        <v>126</v>
      </c>
      <c r="P7" s="341"/>
      <c r="Q7" s="129"/>
      <c r="R7" s="11"/>
      <c r="X7" s="9" t="s">
        <v>6</v>
      </c>
      <c r="Y7" s="9" t="s">
        <v>1033</v>
      </c>
      <c r="Z7" s="9" t="s">
        <v>9</v>
      </c>
      <c r="AA7" s="9" t="s">
        <v>7</v>
      </c>
      <c r="AB7" s="9" t="s">
        <v>18</v>
      </c>
      <c r="AC7" s="101">
        <v>25188187772</v>
      </c>
      <c r="AD7" s="9" t="s">
        <v>6</v>
      </c>
      <c r="AE7" s="9" t="s">
        <v>1033</v>
      </c>
      <c r="AF7" s="9" t="s">
        <v>9</v>
      </c>
      <c r="AG7" s="9" t="s">
        <v>7</v>
      </c>
      <c r="AH7" s="9" t="s">
        <v>18</v>
      </c>
      <c r="AI7" s="101">
        <v>29039742914.01355</v>
      </c>
      <c r="AK7" s="333" t="s">
        <v>1038</v>
      </c>
    </row>
    <row r="8" spans="1:37" x14ac:dyDescent="0.3">
      <c r="A8" s="35"/>
      <c r="B8" s="130"/>
      <c r="C8" s="131" t="s">
        <v>127</v>
      </c>
      <c r="D8" s="132" t="s">
        <v>128</v>
      </c>
      <c r="E8" s="133" t="s">
        <v>129</v>
      </c>
      <c r="F8" s="134" t="s">
        <v>130</v>
      </c>
      <c r="G8" s="135" t="s">
        <v>131</v>
      </c>
      <c r="H8" s="136" t="s">
        <v>132</v>
      </c>
      <c r="I8" s="137" t="s">
        <v>133</v>
      </c>
      <c r="J8" s="138" t="s">
        <v>134</v>
      </c>
      <c r="K8" s="139" t="s">
        <v>135</v>
      </c>
      <c r="L8" s="140" t="s">
        <v>136</v>
      </c>
      <c r="M8" s="141" t="s">
        <v>137</v>
      </c>
      <c r="N8" s="142" t="s">
        <v>138</v>
      </c>
      <c r="O8" s="136" t="s">
        <v>139</v>
      </c>
      <c r="P8" s="137" t="s">
        <v>140</v>
      </c>
      <c r="Q8" s="143" t="s">
        <v>141</v>
      </c>
      <c r="R8" s="11"/>
      <c r="T8" s="102" t="s">
        <v>2</v>
      </c>
      <c r="X8" s="9" t="s">
        <v>6</v>
      </c>
      <c r="Y8" s="9" t="s">
        <v>1033</v>
      </c>
      <c r="Z8" s="9" t="s">
        <v>10</v>
      </c>
      <c r="AA8" s="9" t="s">
        <v>6</v>
      </c>
      <c r="AB8" s="9" t="s">
        <v>18</v>
      </c>
      <c r="AC8" s="101">
        <v>131394923252</v>
      </c>
      <c r="AD8" s="9" t="s">
        <v>6</v>
      </c>
      <c r="AE8" s="9" t="s">
        <v>1033</v>
      </c>
      <c r="AF8" s="9" t="s">
        <v>10</v>
      </c>
      <c r="AG8" s="9" t="s">
        <v>6</v>
      </c>
      <c r="AH8" s="9" t="s">
        <v>18</v>
      </c>
      <c r="AI8" s="101">
        <v>90237660711.812027</v>
      </c>
      <c r="AK8" s="333" t="s">
        <v>1039</v>
      </c>
    </row>
    <row r="9" spans="1:37" x14ac:dyDescent="0.3">
      <c r="A9" s="35"/>
      <c r="B9" s="144" t="s">
        <v>110</v>
      </c>
      <c r="C9" s="145">
        <f t="shared" ref="C9:C25" si="0">N35</f>
        <v>35182086.542330138</v>
      </c>
      <c r="D9" s="118">
        <f t="shared" ref="D9:F25" si="1">(SUMIFS($AC:$AC,$X:$X,D$1,$Y:$Y,$B$2,$Z:$Z,$T9,$AA:$AA,D$2,$AB:$AB,D$3))/1000</f>
        <v>3044529.577</v>
      </c>
      <c r="E9" s="146">
        <f t="shared" si="1"/>
        <v>0</v>
      </c>
      <c r="F9" s="147">
        <f t="shared" si="1"/>
        <v>391060.61</v>
      </c>
      <c r="G9" s="148">
        <f t="shared" ref="G9:G25" si="2">IF(ISERR((C9+D9+E9-F9)/(K35+L35+D9+E9))=TRUE,0,MIN(MAX((C9+D9+E9-F9)/(K35+L35+D9+E9),0%),100%))</f>
        <v>0.91042425516532566</v>
      </c>
      <c r="H9" s="118">
        <f t="shared" ref="H9:I25" si="3">(SUMIFS($AC:$AC,$X:$X,H$1,$Y:$Y,$B$2,$Z:$Z,$T9,$AA:$AA,H$2,$AB:$AB,H$3))/1000</f>
        <v>0</v>
      </c>
      <c r="I9" s="147">
        <f t="shared" si="3"/>
        <v>1625128.5730000001</v>
      </c>
      <c r="J9" s="112">
        <f t="shared" ref="J9:J25" si="4">MAX(C9+D9+E9-F9+H9*1.5-I9*1.5,0)</f>
        <v>35397862.64983014</v>
      </c>
      <c r="K9" s="111">
        <f t="shared" ref="K9:K25" si="5">R35</f>
        <v>15135904.737139221</v>
      </c>
      <c r="L9" s="149">
        <f t="shared" ref="L9:P18" si="6">(SUMIFS($AI:$AI,$AD:$AD,L$1,$AE:$AE,$B$2,$AF:$AF,$T9,$AG:$AG,L$2,$AH:$AH,L$3))/1000</f>
        <v>1475158.8084706261</v>
      </c>
      <c r="M9" s="146">
        <f t="shared" si="6"/>
        <v>0</v>
      </c>
      <c r="N9" s="147">
        <f t="shared" si="6"/>
        <v>2210460.0528284824</v>
      </c>
      <c r="O9" s="118">
        <f t="shared" si="6"/>
        <v>0</v>
      </c>
      <c r="P9" s="147">
        <f t="shared" si="6"/>
        <v>0</v>
      </c>
      <c r="Q9" s="150">
        <f t="shared" ref="Q9:Q25" si="7">MAX(K9+L9+M9-N9+O9*1.5-P9*1.5,0)</f>
        <v>14400603.492781363</v>
      </c>
      <c r="R9" s="64"/>
      <c r="T9" s="191" t="s">
        <v>8</v>
      </c>
      <c r="X9" s="9" t="s">
        <v>6</v>
      </c>
      <c r="Y9" s="9" t="s">
        <v>1033</v>
      </c>
      <c r="Z9" s="9" t="s">
        <v>10</v>
      </c>
      <c r="AA9" s="9" t="s">
        <v>7</v>
      </c>
      <c r="AB9" s="9" t="s">
        <v>18</v>
      </c>
      <c r="AC9" s="101">
        <v>63747833248</v>
      </c>
      <c r="AD9" s="9" t="s">
        <v>6</v>
      </c>
      <c r="AE9" s="9" t="s">
        <v>1033</v>
      </c>
      <c r="AF9" s="9" t="s">
        <v>10</v>
      </c>
      <c r="AG9" s="9" t="s">
        <v>7</v>
      </c>
      <c r="AH9" s="9" t="s">
        <v>18</v>
      </c>
      <c r="AI9" s="101">
        <v>39044801699.863113</v>
      </c>
      <c r="AK9" s="333" t="s">
        <v>1035</v>
      </c>
    </row>
    <row r="10" spans="1:37" x14ac:dyDescent="0.3">
      <c r="A10" s="35"/>
      <c r="B10" s="151" t="s">
        <v>142</v>
      </c>
      <c r="C10" s="145">
        <f t="shared" si="0"/>
        <v>5594151.0296885716</v>
      </c>
      <c r="D10" s="118">
        <f t="shared" si="1"/>
        <v>25188187.772</v>
      </c>
      <c r="E10" s="146">
        <f t="shared" si="1"/>
        <v>263059.598</v>
      </c>
      <c r="F10" s="147">
        <f t="shared" si="1"/>
        <v>15089753.819</v>
      </c>
      <c r="G10" s="148">
        <f t="shared" si="2"/>
        <v>0.48926039261088339</v>
      </c>
      <c r="H10" s="118">
        <f t="shared" si="3"/>
        <v>0</v>
      </c>
      <c r="I10" s="147">
        <f t="shared" si="3"/>
        <v>918516.46</v>
      </c>
      <c r="J10" s="112">
        <f t="shared" si="4"/>
        <v>14577869.890688572</v>
      </c>
      <c r="K10" s="111">
        <f t="shared" si="5"/>
        <v>2308340.6468246728</v>
      </c>
      <c r="L10" s="149">
        <f t="shared" si="6"/>
        <v>29039742.91401355</v>
      </c>
      <c r="M10" s="146">
        <f t="shared" si="6"/>
        <v>303466.57731274597</v>
      </c>
      <c r="N10" s="147">
        <f t="shared" si="6"/>
        <v>18002644.643096872</v>
      </c>
      <c r="O10" s="118">
        <f t="shared" si="6"/>
        <v>0</v>
      </c>
      <c r="P10" s="147">
        <f t="shared" si="6"/>
        <v>0</v>
      </c>
      <c r="Q10" s="150">
        <f t="shared" si="7"/>
        <v>13648905.495054096</v>
      </c>
      <c r="R10" s="64"/>
      <c r="T10" s="191" t="s">
        <v>9</v>
      </c>
      <c r="X10" s="9" t="s">
        <v>6</v>
      </c>
      <c r="Y10" s="9" t="s">
        <v>1033</v>
      </c>
      <c r="Z10" s="9" t="s">
        <v>11</v>
      </c>
      <c r="AA10" s="9" t="s">
        <v>7</v>
      </c>
      <c r="AB10" s="9" t="s">
        <v>18</v>
      </c>
      <c r="AC10" s="101">
        <v>101273033853</v>
      </c>
      <c r="AD10" s="9" t="s">
        <v>6</v>
      </c>
      <c r="AE10" s="9" t="s">
        <v>1033</v>
      </c>
      <c r="AF10" s="9" t="s">
        <v>11</v>
      </c>
      <c r="AG10" s="9" t="s">
        <v>7</v>
      </c>
      <c r="AH10" s="9" t="s">
        <v>18</v>
      </c>
      <c r="AI10" s="101">
        <v>98817217175.24292</v>
      </c>
      <c r="AK10" s="333" t="s">
        <v>1036</v>
      </c>
    </row>
    <row r="11" spans="1:37" x14ac:dyDescent="0.3">
      <c r="A11" s="35"/>
      <c r="B11" s="151" t="s">
        <v>143</v>
      </c>
      <c r="C11" s="145">
        <f t="shared" si="0"/>
        <v>119263375.86138681</v>
      </c>
      <c r="D11" s="118">
        <f t="shared" si="1"/>
        <v>63747833.248000003</v>
      </c>
      <c r="E11" s="146">
        <f t="shared" si="1"/>
        <v>907587.82799999998</v>
      </c>
      <c r="F11" s="147">
        <f t="shared" si="1"/>
        <v>56708381.648000002</v>
      </c>
      <c r="G11" s="148">
        <f t="shared" si="2"/>
        <v>0.64886606409912106</v>
      </c>
      <c r="H11" s="118">
        <f t="shared" si="3"/>
        <v>40651.080999999998</v>
      </c>
      <c r="I11" s="147">
        <f t="shared" si="3"/>
        <v>6488192.9620000003</v>
      </c>
      <c r="J11" s="112">
        <f t="shared" si="4"/>
        <v>117539102.46788681</v>
      </c>
      <c r="K11" s="111">
        <f t="shared" si="5"/>
        <v>81906117.679179981</v>
      </c>
      <c r="L11" s="149">
        <f t="shared" si="6"/>
        <v>39044801.699863113</v>
      </c>
      <c r="M11" s="146">
        <f t="shared" si="6"/>
        <v>370925.2767802637</v>
      </c>
      <c r="N11" s="147">
        <f t="shared" si="6"/>
        <v>50499587.990728393</v>
      </c>
      <c r="O11" s="118">
        <f t="shared" si="6"/>
        <v>865.73879023137704</v>
      </c>
      <c r="P11" s="147">
        <f t="shared" si="6"/>
        <v>24630.674248757732</v>
      </c>
      <c r="Q11" s="150">
        <f t="shared" si="7"/>
        <v>70786609.26190719</v>
      </c>
      <c r="R11" s="64"/>
      <c r="T11" s="191" t="s">
        <v>10</v>
      </c>
      <c r="X11" s="9" t="s">
        <v>6</v>
      </c>
      <c r="Y11" s="9" t="s">
        <v>1033</v>
      </c>
      <c r="Z11" s="9" t="s">
        <v>12</v>
      </c>
      <c r="AA11" s="9" t="s">
        <v>6</v>
      </c>
      <c r="AB11" s="9" t="s">
        <v>18</v>
      </c>
      <c r="AC11" s="101">
        <v>15068702649</v>
      </c>
      <c r="AD11" s="9" t="s">
        <v>6</v>
      </c>
      <c r="AE11" s="9" t="s">
        <v>1033</v>
      </c>
      <c r="AF11" s="9" t="s">
        <v>12</v>
      </c>
      <c r="AG11" s="9" t="s">
        <v>6</v>
      </c>
      <c r="AH11" s="9" t="s">
        <v>18</v>
      </c>
      <c r="AI11" s="101">
        <v>22004334571.11058</v>
      </c>
    </row>
    <row r="12" spans="1:37" x14ac:dyDescent="0.3">
      <c r="A12" s="35"/>
      <c r="B12" s="151" t="s">
        <v>144</v>
      </c>
      <c r="C12" s="145">
        <f t="shared" si="0"/>
        <v>0</v>
      </c>
      <c r="D12" s="118">
        <f t="shared" si="1"/>
        <v>101273033.853</v>
      </c>
      <c r="E12" s="146">
        <f t="shared" si="1"/>
        <v>4623956.176</v>
      </c>
      <c r="F12" s="147">
        <f t="shared" si="1"/>
        <v>81797923.197999999</v>
      </c>
      <c r="G12" s="148">
        <f t="shared" si="2"/>
        <v>0.22757083864612626</v>
      </c>
      <c r="H12" s="118">
        <f t="shared" si="3"/>
        <v>0</v>
      </c>
      <c r="I12" s="147">
        <f t="shared" si="3"/>
        <v>2415547.5529999998</v>
      </c>
      <c r="J12" s="112">
        <f t="shared" si="4"/>
        <v>20475745.501499999</v>
      </c>
      <c r="K12" s="111">
        <f t="shared" si="5"/>
        <v>0</v>
      </c>
      <c r="L12" s="149">
        <f t="shared" si="6"/>
        <v>98817217.175242916</v>
      </c>
      <c r="M12" s="146">
        <f t="shared" si="6"/>
        <v>3017716.566416739</v>
      </c>
      <c r="N12" s="147">
        <f t="shared" si="6"/>
        <v>88147338.377659693</v>
      </c>
      <c r="O12" s="118">
        <f t="shared" si="6"/>
        <v>0</v>
      </c>
      <c r="P12" s="147">
        <f t="shared" si="6"/>
        <v>2134.1308234765679</v>
      </c>
      <c r="Q12" s="150">
        <f t="shared" si="7"/>
        <v>13684394.167764748</v>
      </c>
      <c r="R12" s="64"/>
      <c r="T12" s="191" t="s">
        <v>11</v>
      </c>
      <c r="X12" s="9" t="s">
        <v>6</v>
      </c>
      <c r="Y12" s="9" t="s">
        <v>1033</v>
      </c>
      <c r="Z12" s="9" t="s">
        <v>12</v>
      </c>
      <c r="AA12" s="9" t="s">
        <v>7</v>
      </c>
      <c r="AB12" s="9" t="s">
        <v>18</v>
      </c>
      <c r="AC12" s="101">
        <v>0</v>
      </c>
      <c r="AD12" s="9" t="s">
        <v>6</v>
      </c>
      <c r="AE12" s="9" t="s">
        <v>1033</v>
      </c>
      <c r="AF12" s="9" t="s">
        <v>12</v>
      </c>
      <c r="AG12" s="9" t="s">
        <v>7</v>
      </c>
      <c r="AH12" s="9" t="s">
        <v>18</v>
      </c>
      <c r="AI12" s="101">
        <v>848770366.42116117</v>
      </c>
    </row>
    <row r="13" spans="1:37" x14ac:dyDescent="0.3">
      <c r="A13" s="35"/>
      <c r="B13" s="151" t="s">
        <v>145</v>
      </c>
      <c r="C13" s="145">
        <f t="shared" si="0"/>
        <v>12981987.253877575</v>
      </c>
      <c r="D13" s="118">
        <f t="shared" si="1"/>
        <v>0</v>
      </c>
      <c r="E13" s="146">
        <f t="shared" si="1"/>
        <v>1738108.754</v>
      </c>
      <c r="F13" s="147">
        <f t="shared" si="1"/>
        <v>-39607.917000000001</v>
      </c>
      <c r="G13" s="148">
        <f t="shared" si="2"/>
        <v>0.87819774798228423</v>
      </c>
      <c r="H13" s="118">
        <f t="shared" si="3"/>
        <v>0</v>
      </c>
      <c r="I13" s="147">
        <f t="shared" si="3"/>
        <v>29025.116000000002</v>
      </c>
      <c r="J13" s="112">
        <f t="shared" si="4"/>
        <v>14716166.250877574</v>
      </c>
      <c r="K13" s="111">
        <f t="shared" si="5"/>
        <v>18957172.198973108</v>
      </c>
      <c r="L13" s="149">
        <f t="shared" si="6"/>
        <v>848770.36642116122</v>
      </c>
      <c r="M13" s="146">
        <f t="shared" si="6"/>
        <v>2733577.0647213804</v>
      </c>
      <c r="N13" s="147">
        <f t="shared" si="6"/>
        <v>831397.44610937219</v>
      </c>
      <c r="O13" s="118">
        <f t="shared" si="6"/>
        <v>0</v>
      </c>
      <c r="P13" s="147">
        <f t="shared" si="6"/>
        <v>0</v>
      </c>
      <c r="Q13" s="150">
        <f t="shared" si="7"/>
        <v>21708122.184006274</v>
      </c>
      <c r="R13" s="64"/>
      <c r="T13" s="191" t="s">
        <v>12</v>
      </c>
      <c r="X13" s="9" t="s">
        <v>6</v>
      </c>
      <c r="Y13" s="9" t="s">
        <v>1033</v>
      </c>
      <c r="Z13" s="9" t="s">
        <v>13</v>
      </c>
      <c r="AA13" s="9" t="s">
        <v>6</v>
      </c>
      <c r="AB13" s="9" t="s">
        <v>18</v>
      </c>
      <c r="AC13" s="101">
        <v>35087873530</v>
      </c>
      <c r="AD13" s="9" t="s">
        <v>6</v>
      </c>
      <c r="AE13" s="9" t="s">
        <v>1033</v>
      </c>
      <c r="AF13" s="9" t="s">
        <v>13</v>
      </c>
      <c r="AG13" s="9" t="s">
        <v>6</v>
      </c>
      <c r="AH13" s="9" t="s">
        <v>18</v>
      </c>
      <c r="AI13" s="101">
        <v>18071039947.7103</v>
      </c>
    </row>
    <row r="14" spans="1:37" x14ac:dyDescent="0.3">
      <c r="A14" s="35"/>
      <c r="B14" s="151" t="s">
        <v>111</v>
      </c>
      <c r="C14" s="145">
        <f t="shared" si="0"/>
        <v>30879603.673426591</v>
      </c>
      <c r="D14" s="118">
        <f t="shared" si="1"/>
        <v>112145237.226</v>
      </c>
      <c r="E14" s="146">
        <f t="shared" si="1"/>
        <v>1052167.567</v>
      </c>
      <c r="F14" s="147">
        <f t="shared" si="1"/>
        <v>64883695.034000002</v>
      </c>
      <c r="G14" s="148">
        <f t="shared" si="2"/>
        <v>0.53406052393093961</v>
      </c>
      <c r="H14" s="118">
        <f t="shared" si="3"/>
        <v>0</v>
      </c>
      <c r="I14" s="147">
        <f t="shared" si="3"/>
        <v>3582239.8229999999</v>
      </c>
      <c r="J14" s="112">
        <f t="shared" si="4"/>
        <v>73819953.697926566</v>
      </c>
      <c r="K14" s="111">
        <f t="shared" si="5"/>
        <v>15903686.812905407</v>
      </c>
      <c r="L14" s="149">
        <f t="shared" si="6"/>
        <v>55895783.748953551</v>
      </c>
      <c r="M14" s="146">
        <f t="shared" si="6"/>
        <v>852095.4301483985</v>
      </c>
      <c r="N14" s="147">
        <f t="shared" si="6"/>
        <v>34202504.254744329</v>
      </c>
      <c r="O14" s="118">
        <f t="shared" si="6"/>
        <v>0</v>
      </c>
      <c r="P14" s="147">
        <f t="shared" si="6"/>
        <v>694530.226795619</v>
      </c>
      <c r="Q14" s="150">
        <f t="shared" si="7"/>
        <v>37407266.397069588</v>
      </c>
      <c r="R14" s="64"/>
      <c r="T14" s="191" t="s">
        <v>13</v>
      </c>
      <c r="X14" s="9" t="s">
        <v>6</v>
      </c>
      <c r="Y14" s="9" t="s">
        <v>1033</v>
      </c>
      <c r="Z14" s="9" t="s">
        <v>13</v>
      </c>
      <c r="AA14" s="9" t="s">
        <v>7</v>
      </c>
      <c r="AB14" s="9" t="s">
        <v>18</v>
      </c>
      <c r="AC14" s="101">
        <v>112145237226</v>
      </c>
      <c r="AD14" s="9" t="s">
        <v>6</v>
      </c>
      <c r="AE14" s="9" t="s">
        <v>1033</v>
      </c>
      <c r="AF14" s="9" t="s">
        <v>13</v>
      </c>
      <c r="AG14" s="9" t="s">
        <v>7</v>
      </c>
      <c r="AH14" s="9" t="s">
        <v>18</v>
      </c>
      <c r="AI14" s="101">
        <v>55895783748.953552</v>
      </c>
    </row>
    <row r="15" spans="1:37" x14ac:dyDescent="0.3">
      <c r="A15" s="35"/>
      <c r="B15" s="151" t="s">
        <v>146</v>
      </c>
      <c r="C15" s="145">
        <f t="shared" si="0"/>
        <v>74103908.809855759</v>
      </c>
      <c r="D15" s="118">
        <f t="shared" si="1"/>
        <v>105200168.537</v>
      </c>
      <c r="E15" s="146">
        <f t="shared" si="1"/>
        <v>937624.01399999997</v>
      </c>
      <c r="F15" s="147">
        <f t="shared" si="1"/>
        <v>59690954.795999996</v>
      </c>
      <c r="G15" s="148">
        <f t="shared" si="2"/>
        <v>0.6665497199949022</v>
      </c>
      <c r="H15" s="118">
        <f t="shared" si="3"/>
        <v>0</v>
      </c>
      <c r="I15" s="147">
        <f t="shared" si="3"/>
        <v>318358.723</v>
      </c>
      <c r="J15" s="112">
        <f t="shared" si="4"/>
        <v>120073208.48035575</v>
      </c>
      <c r="K15" s="111">
        <f t="shared" si="5"/>
        <v>45134359.070107795</v>
      </c>
      <c r="L15" s="149">
        <f t="shared" si="6"/>
        <v>4633315.8343338203</v>
      </c>
      <c r="M15" s="146">
        <f t="shared" si="6"/>
        <v>11143.080283769001</v>
      </c>
      <c r="N15" s="147">
        <f t="shared" si="6"/>
        <v>17203280.101096209</v>
      </c>
      <c r="O15" s="118">
        <f t="shared" si="6"/>
        <v>0</v>
      </c>
      <c r="P15" s="147">
        <f t="shared" si="6"/>
        <v>0</v>
      </c>
      <c r="Q15" s="150">
        <f t="shared" si="7"/>
        <v>32575537.883629177</v>
      </c>
      <c r="R15" s="64"/>
      <c r="T15" s="191" t="s">
        <v>14</v>
      </c>
      <c r="X15" s="9" t="s">
        <v>6</v>
      </c>
      <c r="Y15" s="9" t="s">
        <v>1033</v>
      </c>
      <c r="Z15" s="9" t="s">
        <v>14</v>
      </c>
      <c r="AA15" s="9" t="s">
        <v>6</v>
      </c>
      <c r="AB15" s="9" t="s">
        <v>18</v>
      </c>
      <c r="AC15" s="101">
        <v>74720053381</v>
      </c>
      <c r="AD15" s="9" t="s">
        <v>6</v>
      </c>
      <c r="AE15" s="9" t="s">
        <v>1033</v>
      </c>
      <c r="AF15" s="9" t="s">
        <v>14</v>
      </c>
      <c r="AG15" s="9" t="s">
        <v>6</v>
      </c>
      <c r="AH15" s="9" t="s">
        <v>18</v>
      </c>
      <c r="AI15" s="101">
        <v>45509633340.517441</v>
      </c>
    </row>
    <row r="16" spans="1:37" x14ac:dyDescent="0.3">
      <c r="A16" s="35"/>
      <c r="B16" s="151" t="s">
        <v>147</v>
      </c>
      <c r="C16" s="145">
        <f t="shared" si="0"/>
        <v>0</v>
      </c>
      <c r="D16" s="118">
        <f t="shared" si="1"/>
        <v>23784002.675999999</v>
      </c>
      <c r="E16" s="146">
        <f t="shared" si="1"/>
        <v>0</v>
      </c>
      <c r="F16" s="147">
        <f t="shared" si="1"/>
        <v>0</v>
      </c>
      <c r="G16" s="148">
        <f t="shared" si="2"/>
        <v>1</v>
      </c>
      <c r="H16" s="118">
        <f t="shared" si="3"/>
        <v>0</v>
      </c>
      <c r="I16" s="147">
        <f t="shared" si="3"/>
        <v>0</v>
      </c>
      <c r="J16" s="112">
        <f t="shared" si="4"/>
        <v>23784002.675999999</v>
      </c>
      <c r="K16" s="111">
        <f t="shared" si="5"/>
        <v>0</v>
      </c>
      <c r="L16" s="149">
        <f t="shared" si="6"/>
        <v>28980681.549849961</v>
      </c>
      <c r="M16" s="146">
        <f t="shared" si="6"/>
        <v>0</v>
      </c>
      <c r="N16" s="147">
        <f t="shared" si="6"/>
        <v>0</v>
      </c>
      <c r="O16" s="118">
        <f t="shared" si="6"/>
        <v>0</v>
      </c>
      <c r="P16" s="147">
        <f t="shared" si="6"/>
        <v>0</v>
      </c>
      <c r="Q16" s="150">
        <f t="shared" si="7"/>
        <v>28980681.549849961</v>
      </c>
      <c r="R16" s="64"/>
      <c r="T16" s="191" t="s">
        <v>41</v>
      </c>
      <c r="X16" s="9" t="s">
        <v>6</v>
      </c>
      <c r="Y16" s="9" t="s">
        <v>1033</v>
      </c>
      <c r="Z16" s="9" t="s">
        <v>14</v>
      </c>
      <c r="AA16" s="9" t="s">
        <v>7</v>
      </c>
      <c r="AB16" s="9" t="s">
        <v>18</v>
      </c>
      <c r="AC16" s="101">
        <v>105200168537</v>
      </c>
      <c r="AD16" s="9" t="s">
        <v>6</v>
      </c>
      <c r="AE16" s="9" t="s">
        <v>1033</v>
      </c>
      <c r="AF16" s="9" t="s">
        <v>14</v>
      </c>
      <c r="AG16" s="9" t="s">
        <v>7</v>
      </c>
      <c r="AH16" s="9" t="s">
        <v>18</v>
      </c>
      <c r="AI16" s="101">
        <v>4633315834.3338203</v>
      </c>
    </row>
    <row r="17" spans="1:35" x14ac:dyDescent="0.3">
      <c r="A17" s="35"/>
      <c r="B17" s="151" t="s">
        <v>112</v>
      </c>
      <c r="C17" s="145">
        <f t="shared" si="0"/>
        <v>0</v>
      </c>
      <c r="D17" s="118">
        <f t="shared" si="1"/>
        <v>0</v>
      </c>
      <c r="E17" s="146">
        <f t="shared" si="1"/>
        <v>17494819.201000001</v>
      </c>
      <c r="F17" s="147">
        <f t="shared" si="1"/>
        <v>6015494.8619999997</v>
      </c>
      <c r="G17" s="148">
        <f t="shared" si="2"/>
        <v>0.65615564282846917</v>
      </c>
      <c r="H17" s="118">
        <f t="shared" si="3"/>
        <v>-2445.2379999999998</v>
      </c>
      <c r="I17" s="147">
        <f t="shared" si="3"/>
        <v>1190909.8689999999</v>
      </c>
      <c r="J17" s="112">
        <f t="shared" si="4"/>
        <v>9689291.6785000004</v>
      </c>
      <c r="K17" s="111">
        <f t="shared" si="5"/>
        <v>0</v>
      </c>
      <c r="L17" s="149">
        <f t="shared" si="6"/>
        <v>0</v>
      </c>
      <c r="M17" s="146">
        <f t="shared" si="6"/>
        <v>1352952.251774674</v>
      </c>
      <c r="N17" s="147">
        <f t="shared" si="6"/>
        <v>1065806.487933943</v>
      </c>
      <c r="O17" s="118">
        <f t="shared" si="6"/>
        <v>0</v>
      </c>
      <c r="P17" s="147">
        <f t="shared" si="6"/>
        <v>15794.778166832899</v>
      </c>
      <c r="Q17" s="150">
        <f t="shared" si="7"/>
        <v>263453.59659048164</v>
      </c>
      <c r="R17" s="64"/>
      <c r="T17" s="191" t="s">
        <v>15</v>
      </c>
      <c r="X17" s="9" t="s">
        <v>6</v>
      </c>
      <c r="Y17" s="9" t="s">
        <v>1033</v>
      </c>
      <c r="Z17" s="9" t="s">
        <v>19</v>
      </c>
      <c r="AA17" s="9" t="s">
        <v>7</v>
      </c>
      <c r="AB17" s="9" t="s">
        <v>18</v>
      </c>
      <c r="AC17" s="101">
        <v>23784002676</v>
      </c>
      <c r="AD17" s="9" t="s">
        <v>6</v>
      </c>
      <c r="AE17" s="9" t="s">
        <v>1033</v>
      </c>
      <c r="AF17" s="9" t="s">
        <v>19</v>
      </c>
      <c r="AG17" s="9" t="s">
        <v>7</v>
      </c>
      <c r="AH17" s="9" t="s">
        <v>18</v>
      </c>
      <c r="AI17" s="101">
        <v>28980681549.84996</v>
      </c>
    </row>
    <row r="18" spans="1:35" x14ac:dyDescent="0.3">
      <c r="A18" s="35"/>
      <c r="B18" s="151" t="s">
        <v>113</v>
      </c>
      <c r="C18" s="145">
        <f t="shared" si="0"/>
        <v>0</v>
      </c>
      <c r="D18" s="118">
        <f t="shared" si="1"/>
        <v>196965503.03999999</v>
      </c>
      <c r="E18" s="146">
        <f t="shared" si="1"/>
        <v>3444447.514</v>
      </c>
      <c r="F18" s="147">
        <f t="shared" si="1"/>
        <v>73819058.949000001</v>
      </c>
      <c r="G18" s="148">
        <f t="shared" si="2"/>
        <v>0.63165971178107927</v>
      </c>
      <c r="H18" s="118">
        <f t="shared" si="3"/>
        <v>0</v>
      </c>
      <c r="I18" s="147">
        <f t="shared" si="3"/>
        <v>27000.169000000002</v>
      </c>
      <c r="J18" s="112">
        <f t="shared" si="4"/>
        <v>126550391.35149999</v>
      </c>
      <c r="K18" s="111">
        <f t="shared" si="5"/>
        <v>0</v>
      </c>
      <c r="L18" s="149">
        <f t="shared" si="6"/>
        <v>78385464.304198891</v>
      </c>
      <c r="M18" s="146">
        <f t="shared" si="6"/>
        <v>605890.28159966739</v>
      </c>
      <c r="N18" s="147">
        <f t="shared" si="6"/>
        <v>31894919.77309088</v>
      </c>
      <c r="O18" s="118">
        <f t="shared" si="6"/>
        <v>0</v>
      </c>
      <c r="P18" s="147">
        <f t="shared" si="6"/>
        <v>0</v>
      </c>
      <c r="Q18" s="150">
        <f t="shared" si="7"/>
        <v>47096434.812707677</v>
      </c>
      <c r="R18" s="64"/>
      <c r="T18" s="191" t="s">
        <v>16</v>
      </c>
      <c r="X18" s="9" t="s">
        <v>6</v>
      </c>
      <c r="Y18" s="9" t="s">
        <v>1033</v>
      </c>
      <c r="Z18" s="9" t="s">
        <v>16</v>
      </c>
      <c r="AA18" s="9" t="s">
        <v>7</v>
      </c>
      <c r="AB18" s="9" t="s">
        <v>18</v>
      </c>
      <c r="AC18" s="101">
        <v>196965503040</v>
      </c>
      <c r="AD18" s="9" t="s">
        <v>6</v>
      </c>
      <c r="AE18" s="9" t="s">
        <v>1033</v>
      </c>
      <c r="AF18" s="9" t="s">
        <v>16</v>
      </c>
      <c r="AG18" s="9" t="s">
        <v>7</v>
      </c>
      <c r="AH18" s="9" t="s">
        <v>18</v>
      </c>
      <c r="AI18" s="101">
        <v>78385464304.198898</v>
      </c>
    </row>
    <row r="19" spans="1:35" x14ac:dyDescent="0.3">
      <c r="A19" s="35"/>
      <c r="B19" s="151" t="s">
        <v>114</v>
      </c>
      <c r="C19" s="145">
        <f t="shared" si="0"/>
        <v>107.78888639077726</v>
      </c>
      <c r="D19" s="118">
        <f t="shared" si="1"/>
        <v>954802370.85000002</v>
      </c>
      <c r="E19" s="146">
        <f t="shared" si="1"/>
        <v>0</v>
      </c>
      <c r="F19" s="147">
        <f t="shared" si="1"/>
        <v>0</v>
      </c>
      <c r="G19" s="148">
        <f t="shared" si="2"/>
        <v>0.99999999870641976</v>
      </c>
      <c r="H19" s="118">
        <f t="shared" si="3"/>
        <v>0</v>
      </c>
      <c r="I19" s="147">
        <f t="shared" si="3"/>
        <v>0</v>
      </c>
      <c r="J19" s="112">
        <f t="shared" si="4"/>
        <v>954802478.63888645</v>
      </c>
      <c r="K19" s="111">
        <f t="shared" si="5"/>
        <v>0</v>
      </c>
      <c r="L19" s="149">
        <f t="shared" ref="L19:P25" si="8">(SUMIFS($AI:$AI,$AD:$AD,L$1,$AE:$AE,$B$2,$AF:$AF,$T19,$AG:$AG,L$2,$AH:$AH,L$3))/1000</f>
        <v>132263902.19669679</v>
      </c>
      <c r="M19" s="146">
        <f t="shared" si="8"/>
        <v>0</v>
      </c>
      <c r="N19" s="147">
        <f t="shared" si="8"/>
        <v>0</v>
      </c>
      <c r="O19" s="118">
        <f t="shared" si="8"/>
        <v>0</v>
      </c>
      <c r="P19" s="147">
        <f t="shared" si="8"/>
        <v>0</v>
      </c>
      <c r="Q19" s="150">
        <f t="shared" si="7"/>
        <v>132263902.19669679</v>
      </c>
      <c r="R19" s="64"/>
      <c r="T19" s="191" t="s">
        <v>48</v>
      </c>
      <c r="X19" s="9" t="s">
        <v>6</v>
      </c>
      <c r="Y19" s="9" t="s">
        <v>1033</v>
      </c>
      <c r="Z19" s="9" t="s">
        <v>17</v>
      </c>
      <c r="AA19" s="9" t="s">
        <v>7</v>
      </c>
      <c r="AB19" s="9" t="s">
        <v>18</v>
      </c>
      <c r="AC19" s="101">
        <v>97337886</v>
      </c>
      <c r="AD19" s="9" t="s">
        <v>6</v>
      </c>
      <c r="AE19" s="9" t="s">
        <v>1033</v>
      </c>
      <c r="AF19" s="9" t="s">
        <v>17</v>
      </c>
      <c r="AG19" s="9" t="s">
        <v>7</v>
      </c>
      <c r="AH19" s="9" t="s">
        <v>18</v>
      </c>
      <c r="AI19" s="101">
        <v>63906889.367048293</v>
      </c>
    </row>
    <row r="20" spans="1:35" x14ac:dyDescent="0.3">
      <c r="A20" s="35"/>
      <c r="B20" s="151" t="s">
        <v>148</v>
      </c>
      <c r="C20" s="145">
        <f t="shared" si="0"/>
        <v>456.40400114152681</v>
      </c>
      <c r="D20" s="118">
        <f t="shared" si="1"/>
        <v>1473534999.0680001</v>
      </c>
      <c r="E20" s="146">
        <f t="shared" si="1"/>
        <v>0</v>
      </c>
      <c r="F20" s="147">
        <f t="shared" si="1"/>
        <v>0</v>
      </c>
      <c r="G20" s="148">
        <f t="shared" si="2"/>
        <v>0.99999999964982256</v>
      </c>
      <c r="H20" s="118">
        <f t="shared" si="3"/>
        <v>0</v>
      </c>
      <c r="I20" s="147">
        <f t="shared" si="3"/>
        <v>0</v>
      </c>
      <c r="J20" s="112">
        <f t="shared" si="4"/>
        <v>1473535455.4720013</v>
      </c>
      <c r="K20" s="111">
        <f t="shared" si="5"/>
        <v>0</v>
      </c>
      <c r="L20" s="149">
        <f t="shared" si="8"/>
        <v>29055878.277612492</v>
      </c>
      <c r="M20" s="146">
        <f t="shared" si="8"/>
        <v>0</v>
      </c>
      <c r="N20" s="147">
        <f t="shared" si="8"/>
        <v>0</v>
      </c>
      <c r="O20" s="118">
        <f t="shared" si="8"/>
        <v>0</v>
      </c>
      <c r="P20" s="147">
        <f t="shared" si="8"/>
        <v>0</v>
      </c>
      <c r="Q20" s="150">
        <f t="shared" si="7"/>
        <v>29055878.277612492</v>
      </c>
      <c r="R20" s="64"/>
      <c r="T20" s="191" t="s">
        <v>49</v>
      </c>
      <c r="X20" s="9" t="s">
        <v>6</v>
      </c>
      <c r="Y20" s="9" t="s">
        <v>1034</v>
      </c>
      <c r="Z20" s="9" t="s">
        <v>8</v>
      </c>
      <c r="AA20" s="9" t="s">
        <v>7</v>
      </c>
      <c r="AB20" s="9" t="s">
        <v>18</v>
      </c>
      <c r="AC20" s="101">
        <v>33808545940</v>
      </c>
      <c r="AD20" s="9" t="s">
        <v>6</v>
      </c>
      <c r="AE20" s="9" t="s">
        <v>1034</v>
      </c>
      <c r="AF20" s="9" t="s">
        <v>8</v>
      </c>
      <c r="AG20" s="9" t="s">
        <v>7</v>
      </c>
      <c r="AH20" s="9" t="s">
        <v>18</v>
      </c>
      <c r="AI20" s="101">
        <v>22451163058.635509</v>
      </c>
    </row>
    <row r="21" spans="1:35" x14ac:dyDescent="0.3">
      <c r="A21" s="35"/>
      <c r="B21" s="151" t="s">
        <v>115</v>
      </c>
      <c r="C21" s="145">
        <f t="shared" si="0"/>
        <v>31857583.085711855</v>
      </c>
      <c r="D21" s="118">
        <f t="shared" si="1"/>
        <v>264780074.692</v>
      </c>
      <c r="E21" s="146">
        <f t="shared" si="1"/>
        <v>0</v>
      </c>
      <c r="F21" s="147">
        <f t="shared" si="1"/>
        <v>0</v>
      </c>
      <c r="G21" s="148">
        <f t="shared" si="2"/>
        <v>0.98939019534879791</v>
      </c>
      <c r="H21" s="118">
        <f t="shared" si="3"/>
        <v>0</v>
      </c>
      <c r="I21" s="147">
        <f t="shared" si="3"/>
        <v>0</v>
      </c>
      <c r="J21" s="112">
        <f t="shared" si="4"/>
        <v>296637657.77771187</v>
      </c>
      <c r="K21" s="111">
        <f t="shared" si="5"/>
        <v>3829247.3525506365</v>
      </c>
      <c r="L21" s="149">
        <f t="shared" si="8"/>
        <v>32374871.355246313</v>
      </c>
      <c r="M21" s="146">
        <f t="shared" si="8"/>
        <v>0</v>
      </c>
      <c r="N21" s="147">
        <f t="shared" si="8"/>
        <v>0</v>
      </c>
      <c r="O21" s="118">
        <f t="shared" si="8"/>
        <v>0</v>
      </c>
      <c r="P21" s="147">
        <f t="shared" si="8"/>
        <v>0</v>
      </c>
      <c r="Q21" s="150">
        <f t="shared" si="7"/>
        <v>36204118.707796946</v>
      </c>
      <c r="R21" s="64"/>
      <c r="T21" s="191" t="s">
        <v>50</v>
      </c>
      <c r="X21" s="9" t="s">
        <v>6</v>
      </c>
      <c r="Y21" s="9" t="s">
        <v>1034</v>
      </c>
      <c r="Z21" s="9" t="s">
        <v>9</v>
      </c>
      <c r="AA21" s="9" t="s">
        <v>7</v>
      </c>
      <c r="AB21" s="9" t="s">
        <v>18</v>
      </c>
      <c r="AC21" s="101">
        <v>5151621971</v>
      </c>
      <c r="AD21" s="9" t="s">
        <v>6</v>
      </c>
      <c r="AE21" s="9" t="s">
        <v>1034</v>
      </c>
      <c r="AF21" s="9" t="s">
        <v>9</v>
      </c>
      <c r="AG21" s="9" t="s">
        <v>7</v>
      </c>
      <c r="AH21" s="9" t="s">
        <v>18</v>
      </c>
      <c r="AI21" s="101">
        <v>1870775073.3718669</v>
      </c>
    </row>
    <row r="22" spans="1:35" x14ac:dyDescent="0.3">
      <c r="A22" s="35"/>
      <c r="B22" s="151" t="s">
        <v>149</v>
      </c>
      <c r="C22" s="145">
        <f t="shared" si="0"/>
        <v>46585710.00731089</v>
      </c>
      <c r="D22" s="118">
        <f t="shared" si="1"/>
        <v>383184828.55000001</v>
      </c>
      <c r="E22" s="146">
        <f t="shared" si="1"/>
        <v>0</v>
      </c>
      <c r="F22" s="147">
        <f t="shared" si="1"/>
        <v>0</v>
      </c>
      <c r="G22" s="148">
        <f t="shared" si="2"/>
        <v>0.99191838817127143</v>
      </c>
      <c r="H22" s="118">
        <f t="shared" si="3"/>
        <v>0</v>
      </c>
      <c r="I22" s="147">
        <f t="shared" si="3"/>
        <v>0</v>
      </c>
      <c r="J22" s="112">
        <f t="shared" si="4"/>
        <v>429770538.55731088</v>
      </c>
      <c r="K22" s="111">
        <f t="shared" si="5"/>
        <v>1032514.6099045342</v>
      </c>
      <c r="L22" s="149">
        <f t="shared" si="8"/>
        <v>8454343.4249165114</v>
      </c>
      <c r="M22" s="146">
        <f t="shared" si="8"/>
        <v>0</v>
      </c>
      <c r="N22" s="147">
        <f t="shared" si="8"/>
        <v>0</v>
      </c>
      <c r="O22" s="118">
        <f t="shared" si="8"/>
        <v>0</v>
      </c>
      <c r="P22" s="147">
        <f t="shared" si="8"/>
        <v>0</v>
      </c>
      <c r="Q22" s="150">
        <f t="shared" si="7"/>
        <v>9486858.0348210447</v>
      </c>
      <c r="R22" s="64"/>
      <c r="T22" s="191" t="s">
        <v>51</v>
      </c>
      <c r="X22" s="9" t="s">
        <v>6</v>
      </c>
      <c r="Y22" s="9" t="s">
        <v>1034</v>
      </c>
      <c r="Z22" s="9" t="s">
        <v>10</v>
      </c>
      <c r="AA22" s="9" t="s">
        <v>7</v>
      </c>
      <c r="AB22" s="9" t="s">
        <v>18</v>
      </c>
      <c r="AC22" s="101">
        <v>199511567484</v>
      </c>
      <c r="AD22" s="9" t="s">
        <v>6</v>
      </c>
      <c r="AE22" s="9" t="s">
        <v>1034</v>
      </c>
      <c r="AF22" s="9" t="s">
        <v>10</v>
      </c>
      <c r="AG22" s="9" t="s">
        <v>7</v>
      </c>
      <c r="AH22" s="9" t="s">
        <v>18</v>
      </c>
      <c r="AI22" s="101">
        <v>135520444945.6218</v>
      </c>
    </row>
    <row r="23" spans="1:35" x14ac:dyDescent="0.3">
      <c r="A23" s="35"/>
      <c r="B23" s="151" t="s">
        <v>116</v>
      </c>
      <c r="C23" s="145">
        <f t="shared" si="0"/>
        <v>0</v>
      </c>
      <c r="D23" s="118">
        <f t="shared" si="1"/>
        <v>119537439.41500001</v>
      </c>
      <c r="E23" s="146">
        <f t="shared" si="1"/>
        <v>0</v>
      </c>
      <c r="F23" s="147">
        <f t="shared" si="1"/>
        <v>0</v>
      </c>
      <c r="G23" s="148">
        <f t="shared" si="2"/>
        <v>1</v>
      </c>
      <c r="H23" s="118">
        <f t="shared" si="3"/>
        <v>0</v>
      </c>
      <c r="I23" s="147">
        <f t="shared" si="3"/>
        <v>0</v>
      </c>
      <c r="J23" s="112">
        <f t="shared" si="4"/>
        <v>119537439.41500001</v>
      </c>
      <c r="K23" s="111">
        <f t="shared" si="5"/>
        <v>0</v>
      </c>
      <c r="L23" s="149">
        <f t="shared" si="8"/>
        <v>12014536.37637648</v>
      </c>
      <c r="M23" s="146">
        <f t="shared" si="8"/>
        <v>0</v>
      </c>
      <c r="N23" s="147">
        <f t="shared" si="8"/>
        <v>0</v>
      </c>
      <c r="O23" s="118">
        <f t="shared" si="8"/>
        <v>0</v>
      </c>
      <c r="P23" s="147">
        <f t="shared" si="8"/>
        <v>0</v>
      </c>
      <c r="Q23" s="150">
        <f t="shared" si="7"/>
        <v>12014536.37637648</v>
      </c>
      <c r="R23" s="64"/>
      <c r="T23" s="191" t="s">
        <v>52</v>
      </c>
      <c r="X23" s="9" t="s">
        <v>6</v>
      </c>
      <c r="Y23" s="9" t="s">
        <v>1034</v>
      </c>
      <c r="Z23" s="9" t="s">
        <v>11</v>
      </c>
      <c r="AA23" s="9" t="s">
        <v>7</v>
      </c>
      <c r="AB23" s="9" t="s">
        <v>18</v>
      </c>
      <c r="AC23" s="101">
        <v>434867296</v>
      </c>
      <c r="AD23" s="9" t="s">
        <v>6</v>
      </c>
      <c r="AE23" s="9" t="s">
        <v>1034</v>
      </c>
      <c r="AF23" s="9" t="s">
        <v>11</v>
      </c>
      <c r="AG23" s="9" t="s">
        <v>7</v>
      </c>
      <c r="AH23" s="9" t="s">
        <v>18</v>
      </c>
      <c r="AI23" s="101">
        <v>91119403.851241082</v>
      </c>
    </row>
    <row r="24" spans="1:35" x14ac:dyDescent="0.3">
      <c r="A24" s="35"/>
      <c r="B24" s="151" t="s">
        <v>150</v>
      </c>
      <c r="C24" s="145">
        <f t="shared" si="0"/>
        <v>0</v>
      </c>
      <c r="D24" s="118">
        <f t="shared" si="1"/>
        <v>150473233.859</v>
      </c>
      <c r="E24" s="146">
        <f t="shared" si="1"/>
        <v>0</v>
      </c>
      <c r="F24" s="147">
        <f t="shared" si="1"/>
        <v>0</v>
      </c>
      <c r="G24" s="148">
        <f t="shared" si="2"/>
        <v>1</v>
      </c>
      <c r="H24" s="118">
        <f t="shared" si="3"/>
        <v>0</v>
      </c>
      <c r="I24" s="147">
        <f t="shared" si="3"/>
        <v>0</v>
      </c>
      <c r="J24" s="112">
        <f t="shared" si="4"/>
        <v>150473233.859</v>
      </c>
      <c r="K24" s="111">
        <f t="shared" si="5"/>
        <v>0</v>
      </c>
      <c r="L24" s="149">
        <f t="shared" si="8"/>
        <v>3713820.3993857559</v>
      </c>
      <c r="M24" s="146">
        <f t="shared" si="8"/>
        <v>0</v>
      </c>
      <c r="N24" s="147">
        <f t="shared" si="8"/>
        <v>0</v>
      </c>
      <c r="O24" s="118">
        <f t="shared" si="8"/>
        <v>0</v>
      </c>
      <c r="P24" s="147">
        <f t="shared" si="8"/>
        <v>0</v>
      </c>
      <c r="Q24" s="150">
        <f t="shared" si="7"/>
        <v>3713820.3993857559</v>
      </c>
      <c r="R24" s="64"/>
      <c r="T24" s="191" t="s">
        <v>53</v>
      </c>
      <c r="X24" s="9" t="s">
        <v>6</v>
      </c>
      <c r="Y24" s="9" t="s">
        <v>1034</v>
      </c>
      <c r="Z24" s="9" t="s">
        <v>12</v>
      </c>
      <c r="AA24" s="9" t="s">
        <v>7</v>
      </c>
      <c r="AB24" s="9" t="s">
        <v>18</v>
      </c>
      <c r="AC24" s="101">
        <v>8514596540</v>
      </c>
      <c r="AD24" s="9" t="s">
        <v>6</v>
      </c>
      <c r="AE24" s="9" t="s">
        <v>1034</v>
      </c>
      <c r="AF24" s="9" t="s">
        <v>12</v>
      </c>
      <c r="AG24" s="9" t="s">
        <v>7</v>
      </c>
      <c r="AH24" s="9" t="s">
        <v>18</v>
      </c>
      <c r="AI24" s="101">
        <v>4961115118.6780109</v>
      </c>
    </row>
    <row r="25" spans="1:35" x14ac:dyDescent="0.3">
      <c r="A25" s="35"/>
      <c r="B25" s="130" t="s">
        <v>117</v>
      </c>
      <c r="C25" s="152">
        <f t="shared" si="0"/>
        <v>983334.33718308341</v>
      </c>
      <c r="D25" s="119">
        <f t="shared" si="1"/>
        <v>90440252.170000002</v>
      </c>
      <c r="E25" s="153">
        <f t="shared" si="1"/>
        <v>0</v>
      </c>
      <c r="F25" s="154">
        <f t="shared" si="1"/>
        <v>0</v>
      </c>
      <c r="G25" s="155">
        <f t="shared" si="2"/>
        <v>0.99660479943613955</v>
      </c>
      <c r="H25" s="119">
        <f t="shared" si="3"/>
        <v>0</v>
      </c>
      <c r="I25" s="154">
        <f t="shared" si="3"/>
        <v>3236226.7859999998</v>
      </c>
      <c r="J25" s="114">
        <f t="shared" si="4"/>
        <v>86569246.328183085</v>
      </c>
      <c r="K25" s="113">
        <f t="shared" si="5"/>
        <v>9700.7647085394292</v>
      </c>
      <c r="L25" s="156">
        <f t="shared" si="8"/>
        <v>10638110.898369061</v>
      </c>
      <c r="M25" s="153">
        <f t="shared" si="8"/>
        <v>0</v>
      </c>
      <c r="N25" s="154">
        <f t="shared" si="8"/>
        <v>0</v>
      </c>
      <c r="O25" s="119">
        <f t="shared" si="8"/>
        <v>0</v>
      </c>
      <c r="P25" s="154">
        <f t="shared" si="8"/>
        <v>3937826.5683266041</v>
      </c>
      <c r="Q25" s="157">
        <f t="shared" si="7"/>
        <v>4741071.8105876939</v>
      </c>
      <c r="R25" s="64"/>
      <c r="T25" s="192" t="s">
        <v>54</v>
      </c>
      <c r="X25" s="9" t="s">
        <v>6</v>
      </c>
      <c r="Y25" s="9" t="s">
        <v>1034</v>
      </c>
      <c r="Z25" s="9" t="s">
        <v>13</v>
      </c>
      <c r="AA25" s="9" t="s">
        <v>7</v>
      </c>
      <c r="AB25" s="9" t="s">
        <v>18</v>
      </c>
      <c r="AC25" s="101">
        <v>27921740293</v>
      </c>
      <c r="AD25" s="9" t="s">
        <v>6</v>
      </c>
      <c r="AE25" s="9" t="s">
        <v>1034</v>
      </c>
      <c r="AF25" s="9" t="s">
        <v>13</v>
      </c>
      <c r="AG25" s="9" t="s">
        <v>7</v>
      </c>
      <c r="AH25" s="9" t="s">
        <v>18</v>
      </c>
      <c r="AI25" s="101">
        <v>55119826172.633301</v>
      </c>
    </row>
    <row r="26" spans="1:35" x14ac:dyDescent="0.3">
      <c r="A26" s="64"/>
      <c r="B26" s="1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16"/>
      <c r="P26" s="64"/>
      <c r="Q26" s="64"/>
      <c r="R26" s="64"/>
      <c r="X26" s="9" t="s">
        <v>6</v>
      </c>
      <c r="Y26" s="9" t="s">
        <v>1034</v>
      </c>
      <c r="Z26" s="9" t="s">
        <v>14</v>
      </c>
      <c r="AA26" s="9" t="s">
        <v>7</v>
      </c>
      <c r="AB26" s="9" t="s">
        <v>18</v>
      </c>
      <c r="AC26" s="101">
        <v>122439467</v>
      </c>
      <c r="AD26" s="9" t="s">
        <v>6</v>
      </c>
      <c r="AE26" s="9" t="s">
        <v>1034</v>
      </c>
      <c r="AF26" s="9" t="s">
        <v>14</v>
      </c>
      <c r="AG26" s="9" t="s">
        <v>7</v>
      </c>
      <c r="AH26" s="9" t="s">
        <v>18</v>
      </c>
      <c r="AI26" s="101">
        <v>35834089.555731758</v>
      </c>
    </row>
    <row r="27" spans="1:35" x14ac:dyDescent="0.3">
      <c r="A27" s="64"/>
      <c r="B27" s="14"/>
      <c r="G27" s="122"/>
      <c r="H27" s="122"/>
      <c r="I27" s="122"/>
      <c r="J27" s="10" t="s">
        <v>0</v>
      </c>
      <c r="K27" s="193" t="s">
        <v>38</v>
      </c>
      <c r="L27" s="194" t="s">
        <v>39</v>
      </c>
      <c r="M27" s="195" t="s">
        <v>42</v>
      </c>
      <c r="O27" s="193" t="s">
        <v>38</v>
      </c>
      <c r="P27" s="194" t="s">
        <v>39</v>
      </c>
      <c r="Q27" s="195" t="s">
        <v>42</v>
      </c>
      <c r="R27" s="159"/>
      <c r="X27" s="9" t="s">
        <v>6</v>
      </c>
      <c r="Y27" s="9" t="s">
        <v>1034</v>
      </c>
      <c r="Z27" s="9" t="s">
        <v>16</v>
      </c>
      <c r="AA27" s="9" t="s">
        <v>7</v>
      </c>
      <c r="AB27" s="9" t="s">
        <v>18</v>
      </c>
      <c r="AC27" s="101">
        <v>25926130</v>
      </c>
      <c r="AD27" s="9" t="s">
        <v>6</v>
      </c>
      <c r="AE27" s="9" t="s">
        <v>1034</v>
      </c>
      <c r="AF27" s="9" t="s">
        <v>16</v>
      </c>
      <c r="AG27" s="9" t="s">
        <v>7</v>
      </c>
      <c r="AH27" s="9" t="s">
        <v>18</v>
      </c>
      <c r="AI27" s="101">
        <v>9372627.9235463254</v>
      </c>
    </row>
    <row r="28" spans="1:35" x14ac:dyDescent="0.3">
      <c r="A28" s="64"/>
      <c r="B28" s="14"/>
      <c r="G28" s="122"/>
      <c r="H28" s="122"/>
      <c r="I28" s="122"/>
      <c r="J28" s="10" t="s">
        <v>197</v>
      </c>
      <c r="K28" s="193" t="s">
        <v>38</v>
      </c>
      <c r="L28" s="194" t="s">
        <v>6</v>
      </c>
      <c r="M28" s="200" t="s">
        <v>6</v>
      </c>
      <c r="O28" s="193" t="s">
        <v>6</v>
      </c>
      <c r="P28" s="194" t="s">
        <v>6</v>
      </c>
      <c r="Q28" s="195" t="s">
        <v>6</v>
      </c>
      <c r="R28" s="159"/>
      <c r="X28" s="9" t="s">
        <v>6</v>
      </c>
      <c r="Y28" s="9" t="s">
        <v>1034</v>
      </c>
      <c r="Z28" s="9" t="s">
        <v>17</v>
      </c>
      <c r="AA28" s="9" t="s">
        <v>7</v>
      </c>
      <c r="AB28" s="9" t="s">
        <v>18</v>
      </c>
      <c r="AC28" s="101">
        <v>606858341</v>
      </c>
      <c r="AD28" s="9" t="s">
        <v>6</v>
      </c>
      <c r="AE28" s="9" t="s">
        <v>1034</v>
      </c>
      <c r="AF28" s="9" t="s">
        <v>17</v>
      </c>
      <c r="AG28" s="9" t="s">
        <v>7</v>
      </c>
      <c r="AH28" s="9" t="s">
        <v>18</v>
      </c>
      <c r="AI28" s="101">
        <v>327049430.37201262</v>
      </c>
    </row>
    <row r="29" spans="1:35" x14ac:dyDescent="0.3">
      <c r="A29" s="64"/>
      <c r="B29" s="14"/>
      <c r="G29" s="122"/>
      <c r="H29" s="122"/>
      <c r="I29" s="122"/>
      <c r="J29" s="10" t="s">
        <v>108</v>
      </c>
      <c r="K29" s="193" t="s">
        <v>193</v>
      </c>
      <c r="L29" s="199" t="s">
        <v>194</v>
      </c>
      <c r="M29" s="195" t="s">
        <v>194</v>
      </c>
      <c r="O29" s="193" t="s">
        <v>40</v>
      </c>
      <c r="P29" s="194" t="s">
        <v>194</v>
      </c>
      <c r="Q29" s="195" t="s">
        <v>194</v>
      </c>
      <c r="R29" s="159"/>
      <c r="X29" s="9" t="s">
        <v>7</v>
      </c>
      <c r="Y29" s="9" t="s">
        <v>1033</v>
      </c>
      <c r="Z29" s="9" t="s">
        <v>9</v>
      </c>
      <c r="AA29" s="9" t="s">
        <v>7</v>
      </c>
      <c r="AB29" s="9" t="s">
        <v>367</v>
      </c>
      <c r="AC29" s="101">
        <v>263059598</v>
      </c>
      <c r="AD29" s="9" t="s">
        <v>6</v>
      </c>
      <c r="AE29" s="9" t="s">
        <v>1036</v>
      </c>
      <c r="AF29" s="9" t="s">
        <v>8</v>
      </c>
      <c r="AG29" s="9" t="s">
        <v>7</v>
      </c>
      <c r="AH29" s="9" t="s">
        <v>18</v>
      </c>
      <c r="AI29" s="101">
        <v>1823900352.3412769</v>
      </c>
    </row>
    <row r="30" spans="1:35" x14ac:dyDescent="0.3">
      <c r="A30" s="64"/>
      <c r="B30" s="14"/>
      <c r="C30" s="64"/>
      <c r="D30" s="64"/>
      <c r="E30" s="64"/>
      <c r="F30" s="64"/>
      <c r="G30" s="64"/>
      <c r="H30" s="64"/>
      <c r="I30" s="64"/>
      <c r="R30" s="159"/>
      <c r="X30" s="9" t="s">
        <v>7</v>
      </c>
      <c r="Y30" s="9" t="s">
        <v>1033</v>
      </c>
      <c r="Z30" s="9" t="s">
        <v>10</v>
      </c>
      <c r="AA30" s="9" t="s">
        <v>7</v>
      </c>
      <c r="AB30" s="9" t="s">
        <v>368</v>
      </c>
      <c r="AC30" s="101">
        <v>40651081</v>
      </c>
      <c r="AD30" s="9" t="s">
        <v>6</v>
      </c>
      <c r="AE30" s="9" t="s">
        <v>1036</v>
      </c>
      <c r="AF30" s="9" t="s">
        <v>9</v>
      </c>
      <c r="AG30" s="9" t="s">
        <v>7</v>
      </c>
      <c r="AH30" s="9" t="s">
        <v>18</v>
      </c>
      <c r="AI30" s="101">
        <v>226693234.8621254</v>
      </c>
    </row>
    <row r="31" spans="1:35" x14ac:dyDescent="0.3">
      <c r="A31" s="64"/>
      <c r="B31" s="103" t="s">
        <v>151</v>
      </c>
      <c r="C31" s="117"/>
      <c r="D31" s="117"/>
      <c r="E31" s="117"/>
      <c r="F31" s="117"/>
      <c r="G31" s="117"/>
      <c r="H31" s="117"/>
      <c r="I31" s="117"/>
      <c r="J31" s="117"/>
      <c r="K31" s="64"/>
      <c r="L31" s="64"/>
      <c r="M31" s="64"/>
      <c r="N31" s="64"/>
      <c r="O31" s="116"/>
      <c r="P31" s="116"/>
      <c r="Q31" s="116"/>
      <c r="R31" s="104" t="s">
        <v>109</v>
      </c>
      <c r="X31" s="9" t="s">
        <v>7</v>
      </c>
      <c r="Y31" s="9" t="s">
        <v>1033</v>
      </c>
      <c r="Z31" s="9" t="s">
        <v>10</v>
      </c>
      <c r="AA31" s="9" t="s">
        <v>7</v>
      </c>
      <c r="AB31" s="9" t="s">
        <v>367</v>
      </c>
      <c r="AC31" s="101">
        <v>907587828</v>
      </c>
      <c r="AD31" s="9" t="s">
        <v>6</v>
      </c>
      <c r="AE31" s="9" t="s">
        <v>1036</v>
      </c>
      <c r="AF31" s="9" t="s">
        <v>10</v>
      </c>
      <c r="AG31" s="9" t="s">
        <v>7</v>
      </c>
      <c r="AH31" s="9" t="s">
        <v>18</v>
      </c>
      <c r="AI31" s="101">
        <v>21571634699.69722</v>
      </c>
    </row>
    <row r="32" spans="1:35" x14ac:dyDescent="0.3">
      <c r="A32" s="64"/>
      <c r="B32" s="124"/>
      <c r="C32" s="17" t="s">
        <v>152</v>
      </c>
      <c r="D32" s="107"/>
      <c r="E32" s="107"/>
      <c r="F32" s="107"/>
      <c r="G32" s="160"/>
      <c r="H32" s="108"/>
      <c r="I32" s="161"/>
      <c r="J32" s="109"/>
      <c r="K32" s="23" t="s">
        <v>153</v>
      </c>
      <c r="L32" s="24"/>
      <c r="M32" s="24"/>
      <c r="N32" s="25"/>
      <c r="O32" s="23" t="s">
        <v>154</v>
      </c>
      <c r="P32" s="24"/>
      <c r="Q32" s="24"/>
      <c r="R32" s="25"/>
      <c r="X32" s="9" t="s">
        <v>7</v>
      </c>
      <c r="Y32" s="9" t="s">
        <v>1033</v>
      </c>
      <c r="Z32" s="9" t="s">
        <v>11</v>
      </c>
      <c r="AA32" s="9" t="s">
        <v>7</v>
      </c>
      <c r="AB32" s="9" t="s">
        <v>367</v>
      </c>
      <c r="AC32" s="101">
        <v>4623956176</v>
      </c>
      <c r="AD32" s="9" t="s">
        <v>6</v>
      </c>
      <c r="AE32" s="9" t="s">
        <v>1036</v>
      </c>
      <c r="AF32" s="9" t="s">
        <v>12</v>
      </c>
      <c r="AG32" s="9" t="s">
        <v>7</v>
      </c>
      <c r="AH32" s="9" t="s">
        <v>18</v>
      </c>
      <c r="AI32" s="101">
        <v>1995740514.5750451</v>
      </c>
    </row>
    <row r="33" spans="2:35" x14ac:dyDescent="0.3">
      <c r="B33" s="125" t="s">
        <v>155</v>
      </c>
      <c r="C33" s="17" t="s">
        <v>156</v>
      </c>
      <c r="D33" s="18"/>
      <c r="E33" s="18"/>
      <c r="F33" s="162"/>
      <c r="G33" s="18" t="s">
        <v>157</v>
      </c>
      <c r="H33" s="18"/>
      <c r="I33" s="162"/>
      <c r="J33" s="163" t="s">
        <v>158</v>
      </c>
      <c r="K33" s="106" t="s">
        <v>159</v>
      </c>
      <c r="L33" s="107"/>
      <c r="M33" s="109"/>
      <c r="N33" s="164" t="s">
        <v>160</v>
      </c>
      <c r="O33" s="106" t="s">
        <v>161</v>
      </c>
      <c r="P33" s="107"/>
      <c r="Q33" s="109"/>
      <c r="R33" s="165" t="s">
        <v>162</v>
      </c>
      <c r="X33" s="9" t="s">
        <v>7</v>
      </c>
      <c r="Y33" s="9" t="s">
        <v>1033</v>
      </c>
      <c r="Z33" s="9" t="s">
        <v>12</v>
      </c>
      <c r="AA33" s="9" t="s">
        <v>7</v>
      </c>
      <c r="AB33" s="9" t="s">
        <v>367</v>
      </c>
      <c r="AC33" s="101">
        <v>1738108754</v>
      </c>
      <c r="AD33" s="9" t="s">
        <v>6</v>
      </c>
      <c r="AE33" s="9" t="s">
        <v>1036</v>
      </c>
      <c r="AF33" s="9" t="s">
        <v>13</v>
      </c>
      <c r="AG33" s="9" t="s">
        <v>7</v>
      </c>
      <c r="AH33" s="9" t="s">
        <v>18</v>
      </c>
      <c r="AI33" s="101">
        <v>785877083.5681566</v>
      </c>
    </row>
    <row r="34" spans="2:35" ht="27" x14ac:dyDescent="0.3">
      <c r="B34" s="130"/>
      <c r="C34" s="166" t="s">
        <v>163</v>
      </c>
      <c r="D34" s="167" t="s">
        <v>164</v>
      </c>
      <c r="E34" s="168" t="s">
        <v>165</v>
      </c>
      <c r="F34" s="115" t="s">
        <v>166</v>
      </c>
      <c r="G34" s="169" t="s">
        <v>167</v>
      </c>
      <c r="H34" s="170" t="s">
        <v>168</v>
      </c>
      <c r="I34" s="115" t="s">
        <v>169</v>
      </c>
      <c r="J34" s="115" t="s">
        <v>170</v>
      </c>
      <c r="K34" s="110" t="s">
        <v>171</v>
      </c>
      <c r="L34" s="171" t="s">
        <v>172</v>
      </c>
      <c r="M34" s="172" t="s">
        <v>173</v>
      </c>
      <c r="N34" s="143"/>
      <c r="O34" s="166" t="s">
        <v>174</v>
      </c>
      <c r="P34" s="167" t="s">
        <v>175</v>
      </c>
      <c r="Q34" s="169" t="s">
        <v>176</v>
      </c>
      <c r="R34" s="143"/>
      <c r="T34" s="102" t="s">
        <v>2</v>
      </c>
      <c r="X34" s="9" t="s">
        <v>7</v>
      </c>
      <c r="Y34" s="9" t="s">
        <v>1033</v>
      </c>
      <c r="Z34" s="9" t="s">
        <v>13</v>
      </c>
      <c r="AA34" s="9" t="s">
        <v>7</v>
      </c>
      <c r="AB34" s="9" t="s">
        <v>367</v>
      </c>
      <c r="AC34" s="101">
        <v>1052167567</v>
      </c>
      <c r="AD34" s="9" t="s">
        <v>6</v>
      </c>
      <c r="AE34" s="9" t="s">
        <v>1036</v>
      </c>
      <c r="AF34" s="9" t="s">
        <v>17</v>
      </c>
      <c r="AG34" s="9" t="s">
        <v>7</v>
      </c>
      <c r="AH34" s="9" t="s">
        <v>18</v>
      </c>
      <c r="AI34" s="101">
        <v>193306539.5414263</v>
      </c>
    </row>
    <row r="35" spans="2:35" x14ac:dyDescent="0.3">
      <c r="B35" s="144" t="s">
        <v>110</v>
      </c>
      <c r="C35" s="173">
        <f>SUMIFS(보유리스크율_위험계수적용법!AC:AC,보유리스크율_위험계수적용법!$C:$C,보험가격준비금위험!$T35)</f>
        <v>33347407.404032923</v>
      </c>
      <c r="D35" s="174">
        <f>SUMIFS(보유리스크율_위험계수적용법!AD:AD,보유리스크율_위험계수적용법!$C:$C,보험가격준비금위험!$T35)</f>
        <v>26877936.590479232</v>
      </c>
      <c r="E35" s="175">
        <f>SUMIFS(보유리스크율_위험계수적용법!AE:AE,보유리스크율_위험계수적용법!$C:$C,보험가격준비금위험!$T35)</f>
        <v>0</v>
      </c>
      <c r="F35" s="176">
        <f t="shared" ref="F35:F51" si="9">IF(ISERR((D35-E35)/C35)=TRUE,0,(D35-E35)/C35)</f>
        <v>0.80599778761897711</v>
      </c>
      <c r="G35" s="177">
        <f>SUMIFS(보유리스크율_손해율분포법!W:W,보유리스크율_손해율분포법!$C:$C,보험가격준비금위험!$T35)</f>
        <v>1249076.7771842238</v>
      </c>
      <c r="H35" s="178">
        <f>SUMIFS(보유리스크율_손해율분포법!X:X,보유리스크율_손해율분포법!$C:$C,보험가격준비금위험!$T35)</f>
        <v>1141027.9552486991</v>
      </c>
      <c r="I35" s="176">
        <f t="shared" ref="I35:I51" si="10">IF(ISERR(H35/G35)=TRUE,0,(H35/G35))</f>
        <v>0.91349705325632768</v>
      </c>
      <c r="J35" s="179">
        <f t="shared" ref="J35:J51" si="11">MAX(MIN(MAX(F35,I35),100%),0%)</f>
        <v>0.91349705325632768</v>
      </c>
      <c r="K35" s="173">
        <f t="shared" ref="K35:M51" si="12">(SUMIFS($AC:$AC,$X:$X,K$27,$Y:$Y,$B$2,$Z:$Z,$T35,$AA:$AA,K$28,$AB:$AB,K$29))/1000</f>
        <v>38513628.935000002</v>
      </c>
      <c r="L35" s="174">
        <f t="shared" si="12"/>
        <v>0</v>
      </c>
      <c r="M35" s="180">
        <f t="shared" si="12"/>
        <v>7471860.3090000004</v>
      </c>
      <c r="N35" s="181">
        <f t="shared" ref="N35:N51" si="13">(K35+L35)*$J35</f>
        <v>35182086.542330138</v>
      </c>
      <c r="O35" s="173">
        <f t="shared" ref="O35:Q51" si="14">(SUMIFS($AI:$AI,$AD:$AD,O$27,$AE:$AE,$B$2,$AF:$AF,$T35,$AG:$AG,O$28,$AH:$AH,O$29))/1000</f>
        <v>16569188.354997441</v>
      </c>
      <c r="P35" s="174">
        <f t="shared" si="14"/>
        <v>0</v>
      </c>
      <c r="Q35" s="180">
        <f t="shared" si="14"/>
        <v>3070654.9461210999</v>
      </c>
      <c r="R35" s="181">
        <f t="shared" ref="R35:R51" si="15">(O35+P35)*$J35</f>
        <v>15135904.737139221</v>
      </c>
      <c r="T35" s="191" t="s">
        <v>8</v>
      </c>
      <c r="X35" s="9" t="s">
        <v>7</v>
      </c>
      <c r="Y35" s="9" t="s">
        <v>1033</v>
      </c>
      <c r="Z35" s="9" t="s">
        <v>14</v>
      </c>
      <c r="AA35" s="9" t="s">
        <v>7</v>
      </c>
      <c r="AB35" s="9" t="s">
        <v>367</v>
      </c>
      <c r="AC35" s="101">
        <v>937624014</v>
      </c>
      <c r="AD35" s="9" t="s">
        <v>7</v>
      </c>
      <c r="AE35" s="9" t="s">
        <v>1033</v>
      </c>
      <c r="AF35" s="9" t="s">
        <v>8</v>
      </c>
      <c r="AG35" s="9" t="s">
        <v>7</v>
      </c>
      <c r="AH35" s="9" t="s">
        <v>367</v>
      </c>
      <c r="AI35" s="101">
        <v>0</v>
      </c>
    </row>
    <row r="36" spans="2:35" x14ac:dyDescent="0.3">
      <c r="B36" s="151" t="s">
        <v>177</v>
      </c>
      <c r="C36" s="118">
        <f>SUMIFS(보유리스크율_위험계수적용법!AC:AC,보유리스크율_위험계수적용법!$C:$C,보험가격준비금위험!$T36)</f>
        <v>5556102.2657537125</v>
      </c>
      <c r="D36" s="146">
        <f>SUMIFS(보유리스크율_위험계수적용법!AD:AD,보유리스크율_위험계수적용법!$C:$C,보험가격준비금위험!$T36)</f>
        <v>3869016.7038144604</v>
      </c>
      <c r="E36" s="147">
        <f>SUMIFS(보유리스크율_위험계수적용법!AE:AE,보유리스크율_위험계수적용법!$C:$C,보험가격준비금위험!$T36)</f>
        <v>-471686.03202227649</v>
      </c>
      <c r="F36" s="182">
        <f t="shared" si="9"/>
        <v>0.78124961136724136</v>
      </c>
      <c r="G36" s="158">
        <f>SUMIFS(보유리스크율_손해율분포법!W:W,보유리스크율_손해율분포법!$C:$C,보험가격준비금위험!$T36)</f>
        <v>253400.15360782659</v>
      </c>
      <c r="H36" s="183">
        <f>SUMIFS(보유리스크율_손해율분포법!X:X,보유리스크율_손해율분포법!$C:$C,보험가격준비금위험!$T36)</f>
        <v>188302.6765639947</v>
      </c>
      <c r="I36" s="182">
        <f t="shared" si="10"/>
        <v>0.74310403479636533</v>
      </c>
      <c r="J36" s="184">
        <f t="shared" si="11"/>
        <v>0.78124961136724136</v>
      </c>
      <c r="K36" s="118">
        <f t="shared" si="12"/>
        <v>7160516.8799999999</v>
      </c>
      <c r="L36" s="146">
        <f t="shared" si="12"/>
        <v>0</v>
      </c>
      <c r="M36" s="185">
        <f t="shared" si="12"/>
        <v>2374463.21</v>
      </c>
      <c r="N36" s="186">
        <f t="shared" si="13"/>
        <v>5594151.0296885716</v>
      </c>
      <c r="O36" s="118">
        <f t="shared" si="14"/>
        <v>2954677.4977396987</v>
      </c>
      <c r="P36" s="146">
        <f t="shared" si="14"/>
        <v>0</v>
      </c>
      <c r="Q36" s="185">
        <f t="shared" si="14"/>
        <v>878750.9320957181</v>
      </c>
      <c r="R36" s="186">
        <f t="shared" si="15"/>
        <v>2308340.6468246728</v>
      </c>
      <c r="T36" s="191" t="s">
        <v>9</v>
      </c>
      <c r="X36" s="9" t="s">
        <v>7</v>
      </c>
      <c r="Y36" s="9" t="s">
        <v>1033</v>
      </c>
      <c r="Z36" s="9" t="s">
        <v>15</v>
      </c>
      <c r="AA36" s="9" t="s">
        <v>7</v>
      </c>
      <c r="AB36" s="9" t="s">
        <v>368</v>
      </c>
      <c r="AC36" s="101">
        <v>-2445238</v>
      </c>
      <c r="AD36" s="9" t="s">
        <v>7</v>
      </c>
      <c r="AE36" s="9" t="s">
        <v>1033</v>
      </c>
      <c r="AF36" s="9" t="s">
        <v>9</v>
      </c>
      <c r="AG36" s="9" t="s">
        <v>7</v>
      </c>
      <c r="AH36" s="9" t="s">
        <v>367</v>
      </c>
      <c r="AI36" s="101">
        <v>303466577.31274599</v>
      </c>
    </row>
    <row r="37" spans="2:35" x14ac:dyDescent="0.3">
      <c r="B37" s="151" t="s">
        <v>178</v>
      </c>
      <c r="C37" s="118">
        <f>SUMIFS(보유리스크율_위험계수적용법!AC:AC,보유리스크율_위험계수적용법!$C:$C,보험가격준비금위험!$T37)</f>
        <v>199803111.64824405</v>
      </c>
      <c r="D37" s="146">
        <f>SUMIFS(보유리스크율_위험계수적용법!AD:AD,보유리스크율_위험계수적용법!$C:$C,보험가격준비금위험!$T37)</f>
        <v>166959534.59799901</v>
      </c>
      <c r="E37" s="147">
        <f>SUMIFS(보유리스크율_위험계수적용법!AE:AE,보유리스크율_위험계수적용법!$C:$C,보험가격준비금위험!$T37)</f>
        <v>-2122654.0896951831</v>
      </c>
      <c r="F37" s="182">
        <f t="shared" si="9"/>
        <v>0.84624402139124622</v>
      </c>
      <c r="G37" s="158">
        <f>SUMIFS(보유리스크율_손해율분포법!W:W,보유리스크율_손해율분포법!$C:$C,보험가격준비금위험!$T37)</f>
        <v>7256837.1190408366</v>
      </c>
      <c r="H37" s="183">
        <f>SUMIFS(보유리스크율_손해율분포법!X:X,보유리스크율_손해율분포법!$C:$C,보험가격준비금위험!$T37)</f>
        <v>6586821.4043030534</v>
      </c>
      <c r="I37" s="182">
        <f t="shared" si="10"/>
        <v>0.90767111018934632</v>
      </c>
      <c r="J37" s="184">
        <f t="shared" si="11"/>
        <v>0.90767111018934632</v>
      </c>
      <c r="K37" s="118">
        <f t="shared" si="12"/>
        <v>131394923.252</v>
      </c>
      <c r="L37" s="146">
        <f t="shared" si="12"/>
        <v>0</v>
      </c>
      <c r="M37" s="185">
        <f t="shared" si="12"/>
        <v>33949507.542000003</v>
      </c>
      <c r="N37" s="186">
        <f t="shared" si="13"/>
        <v>119263375.86138681</v>
      </c>
      <c r="O37" s="118">
        <f t="shared" si="14"/>
        <v>90237660.711812034</v>
      </c>
      <c r="P37" s="146">
        <f t="shared" si="14"/>
        <v>0</v>
      </c>
      <c r="Q37" s="185">
        <f t="shared" si="14"/>
        <v>18955370.22138663</v>
      </c>
      <c r="R37" s="186">
        <f t="shared" si="15"/>
        <v>81906117.679179981</v>
      </c>
      <c r="T37" s="191" t="s">
        <v>10</v>
      </c>
      <c r="X37" s="9" t="s">
        <v>7</v>
      </c>
      <c r="Y37" s="9" t="s">
        <v>1033</v>
      </c>
      <c r="Z37" s="9" t="s">
        <v>15</v>
      </c>
      <c r="AA37" s="9" t="s">
        <v>7</v>
      </c>
      <c r="AB37" s="9" t="s">
        <v>367</v>
      </c>
      <c r="AC37" s="101">
        <v>17494819201</v>
      </c>
      <c r="AD37" s="9" t="s">
        <v>7</v>
      </c>
      <c r="AE37" s="9" t="s">
        <v>1033</v>
      </c>
      <c r="AF37" s="9" t="s">
        <v>10</v>
      </c>
      <c r="AG37" s="9" t="s">
        <v>7</v>
      </c>
      <c r="AH37" s="9" t="s">
        <v>368</v>
      </c>
      <c r="AI37" s="101">
        <v>865738.790231377</v>
      </c>
    </row>
    <row r="38" spans="2:35" x14ac:dyDescent="0.3">
      <c r="B38" s="151" t="s">
        <v>179</v>
      </c>
      <c r="C38" s="118">
        <f>SUMIFS(보유리스크율_위험계수적용법!AC:AC,보유리스크율_위험계수적용법!$C:$C,보험가격준비금위험!$T38)</f>
        <v>0</v>
      </c>
      <c r="D38" s="146">
        <f>SUMIFS(보유리스크율_위험계수적용법!AD:AD,보유리스크율_위험계수적용법!$C:$C,보험가격준비금위험!$T38)</f>
        <v>0</v>
      </c>
      <c r="E38" s="147">
        <f>SUMIFS(보유리스크율_위험계수적용법!AE:AE,보유리스크율_위험계수적용법!$C:$C,보험가격준비금위험!$T38)</f>
        <v>0</v>
      </c>
      <c r="F38" s="182">
        <f t="shared" si="9"/>
        <v>0</v>
      </c>
      <c r="G38" s="158">
        <f>SUMIFS(보유리스크율_손해율분포법!W:W,보유리스크율_손해율분포법!$C:$C,보험가격준비금위험!$T38)</f>
        <v>0</v>
      </c>
      <c r="H38" s="183">
        <f>SUMIFS(보유리스크율_손해율분포법!X:X,보유리스크율_손해율분포법!$C:$C,보험가격준비금위험!$T38)</f>
        <v>0</v>
      </c>
      <c r="I38" s="182">
        <f t="shared" si="10"/>
        <v>0</v>
      </c>
      <c r="J38" s="184">
        <f t="shared" si="11"/>
        <v>0</v>
      </c>
      <c r="K38" s="118">
        <f t="shared" si="12"/>
        <v>0</v>
      </c>
      <c r="L38" s="146">
        <f t="shared" si="12"/>
        <v>0</v>
      </c>
      <c r="M38" s="185">
        <f t="shared" si="12"/>
        <v>0</v>
      </c>
      <c r="N38" s="186">
        <f t="shared" si="13"/>
        <v>0</v>
      </c>
      <c r="O38" s="118">
        <f t="shared" si="14"/>
        <v>0</v>
      </c>
      <c r="P38" s="146">
        <f t="shared" si="14"/>
        <v>0</v>
      </c>
      <c r="Q38" s="185">
        <f t="shared" si="14"/>
        <v>0</v>
      </c>
      <c r="R38" s="186">
        <f t="shared" si="15"/>
        <v>0</v>
      </c>
      <c r="T38" s="191" t="s">
        <v>11</v>
      </c>
      <c r="X38" s="9" t="s">
        <v>7</v>
      </c>
      <c r="Y38" s="9" t="s">
        <v>1033</v>
      </c>
      <c r="Z38" s="9" t="s">
        <v>16</v>
      </c>
      <c r="AA38" s="9" t="s">
        <v>7</v>
      </c>
      <c r="AB38" s="9" t="s">
        <v>367</v>
      </c>
      <c r="AC38" s="101">
        <v>3444447514</v>
      </c>
      <c r="AD38" s="9" t="s">
        <v>7</v>
      </c>
      <c r="AE38" s="9" t="s">
        <v>1033</v>
      </c>
      <c r="AF38" s="9" t="s">
        <v>10</v>
      </c>
      <c r="AG38" s="9" t="s">
        <v>7</v>
      </c>
      <c r="AH38" s="9" t="s">
        <v>367</v>
      </c>
      <c r="AI38" s="101">
        <v>370925276.78026372</v>
      </c>
    </row>
    <row r="39" spans="2:35" x14ac:dyDescent="0.3">
      <c r="B39" s="151" t="s">
        <v>180</v>
      </c>
      <c r="C39" s="118">
        <f>SUMIFS(보유리스크율_위험계수적용법!AC:AC,보유리스크율_위험계수적용법!$C:$C,보험가격준비금위험!$T39)</f>
        <v>9197381.3841448501</v>
      </c>
      <c r="D39" s="146">
        <f>SUMIFS(보유리스크율_위험계수적용법!AD:AD,보유리스크율_위험계수적용법!$C:$C,보험가격준비금위험!$T39)</f>
        <v>7373419.8363040462</v>
      </c>
      <c r="E39" s="147">
        <f>SUMIFS(보유리스크율_위험계수적용법!AE:AE,보유리스크율_위험계수적용법!$C:$C,보험가격준비금위험!$T39)</f>
        <v>-51786.162151721037</v>
      </c>
      <c r="F39" s="182">
        <f t="shared" si="9"/>
        <v>0.80731739702084182</v>
      </c>
      <c r="G39" s="158">
        <f>SUMIFS(보유리스크율_손해율분포법!W:W,보유리스크율_손해율분포법!$C:$C,보험가격준비금위험!$T39)</f>
        <v>267877.3093270979</v>
      </c>
      <c r="H39" s="183">
        <f>SUMIFS(보유리스크율_손해율분포법!X:X,보유리스크율_손해율분포법!$C:$C,보험가격준비금위험!$T39)</f>
        <v>230781.63371404682</v>
      </c>
      <c r="I39" s="182">
        <f t="shared" si="10"/>
        <v>0.86151990362216713</v>
      </c>
      <c r="J39" s="184">
        <f t="shared" si="11"/>
        <v>0.86151990362216713</v>
      </c>
      <c r="K39" s="118">
        <f t="shared" si="12"/>
        <v>15068702.649</v>
      </c>
      <c r="L39" s="146">
        <f t="shared" si="12"/>
        <v>0</v>
      </c>
      <c r="M39" s="185">
        <f t="shared" si="12"/>
        <v>2990696.9819999998</v>
      </c>
      <c r="N39" s="186">
        <f t="shared" si="13"/>
        <v>12981987.253877575</v>
      </c>
      <c r="O39" s="118">
        <f t="shared" si="14"/>
        <v>22004334.57111058</v>
      </c>
      <c r="P39" s="146">
        <f t="shared" si="14"/>
        <v>0</v>
      </c>
      <c r="Q39" s="185">
        <f t="shared" si="14"/>
        <v>4246883.6012325631</v>
      </c>
      <c r="R39" s="186">
        <f t="shared" si="15"/>
        <v>18957172.198973108</v>
      </c>
      <c r="T39" s="191" t="s">
        <v>12</v>
      </c>
      <c r="X39" s="9" t="s">
        <v>7</v>
      </c>
      <c r="Y39" s="9" t="s">
        <v>1033</v>
      </c>
      <c r="Z39" s="9" t="s">
        <v>17</v>
      </c>
      <c r="AA39" s="9" t="s">
        <v>7</v>
      </c>
      <c r="AB39" s="9" t="s">
        <v>367</v>
      </c>
      <c r="AC39" s="101">
        <v>1400180</v>
      </c>
      <c r="AD39" s="9" t="s">
        <v>7</v>
      </c>
      <c r="AE39" s="9" t="s">
        <v>1033</v>
      </c>
      <c r="AF39" s="9" t="s">
        <v>11</v>
      </c>
      <c r="AG39" s="9" t="s">
        <v>7</v>
      </c>
      <c r="AH39" s="9" t="s">
        <v>367</v>
      </c>
      <c r="AI39" s="101">
        <v>3017716566.416739</v>
      </c>
    </row>
    <row r="40" spans="2:35" x14ac:dyDescent="0.3">
      <c r="B40" s="151" t="s">
        <v>181</v>
      </c>
      <c r="C40" s="118">
        <f>SUMIFS(보유리스크율_위험계수적용법!AC:AC,보유리스크율_위험계수적용법!$C:$C,보험가격준비금위험!$T40)</f>
        <v>14570100.55991957</v>
      </c>
      <c r="D40" s="146">
        <f>SUMIFS(보유리스크율_위험계수적용법!AD:AD,보유리스크율_위험계수적용법!$C:$C,보험가격준비금위험!$T40)</f>
        <v>10482601.243756648</v>
      </c>
      <c r="E40" s="147">
        <f>SUMIFS(보유리스크율_위험계수적용법!AE:AE,보유리스크율_위험계수적용법!$C:$C,보험가격준비금위험!$T40)</f>
        <v>-1774274.0923835998</v>
      </c>
      <c r="F40" s="182">
        <f t="shared" si="9"/>
        <v>0.84123477979673666</v>
      </c>
      <c r="G40" s="158">
        <f>SUMIFS(보유리스크율_손해율분포법!W:W,보유리스크율_손해율분포법!$C:$C,보험가격준비금위험!$T40)</f>
        <v>575802.5485325706</v>
      </c>
      <c r="H40" s="183">
        <f>SUMIFS(보유리스크율_손해율분포법!X:X,보유리스크율_손해율분포법!$C:$C,보험가격준비금위험!$T40)</f>
        <v>506743.57560119597</v>
      </c>
      <c r="I40" s="182">
        <f t="shared" si="10"/>
        <v>0.88006483627526311</v>
      </c>
      <c r="J40" s="184">
        <f t="shared" si="11"/>
        <v>0.88006483627526311</v>
      </c>
      <c r="K40" s="118">
        <f t="shared" si="12"/>
        <v>35087873.530000001</v>
      </c>
      <c r="L40" s="146">
        <f t="shared" si="12"/>
        <v>0</v>
      </c>
      <c r="M40" s="185">
        <f t="shared" si="12"/>
        <v>9820068.7630000003</v>
      </c>
      <c r="N40" s="186">
        <f t="shared" si="13"/>
        <v>30879603.673426591</v>
      </c>
      <c r="O40" s="118">
        <f t="shared" si="14"/>
        <v>18071039.947710302</v>
      </c>
      <c r="P40" s="146">
        <f t="shared" si="14"/>
        <v>0</v>
      </c>
      <c r="Q40" s="185">
        <f t="shared" si="14"/>
        <v>5632695.9343828578</v>
      </c>
      <c r="R40" s="186">
        <f t="shared" si="15"/>
        <v>15903686.812905407</v>
      </c>
      <c r="T40" s="191" t="s">
        <v>13</v>
      </c>
      <c r="X40" s="9" t="s">
        <v>7</v>
      </c>
      <c r="Y40" s="9" t="s">
        <v>1035</v>
      </c>
      <c r="Z40" s="9" t="s">
        <v>9</v>
      </c>
      <c r="AA40" s="9" t="s">
        <v>7</v>
      </c>
      <c r="AB40" s="9" t="s">
        <v>367</v>
      </c>
      <c r="AC40" s="101">
        <v>690488</v>
      </c>
      <c r="AD40" s="9" t="s">
        <v>7</v>
      </c>
      <c r="AE40" s="9" t="s">
        <v>1033</v>
      </c>
      <c r="AF40" s="9" t="s">
        <v>12</v>
      </c>
      <c r="AG40" s="9" t="s">
        <v>7</v>
      </c>
      <c r="AH40" s="9" t="s">
        <v>367</v>
      </c>
      <c r="AI40" s="101">
        <v>2733577064.7213802</v>
      </c>
    </row>
    <row r="41" spans="2:35" x14ac:dyDescent="0.3">
      <c r="B41" s="151" t="s">
        <v>182</v>
      </c>
      <c r="C41" s="118">
        <f>SUMIFS(보유리스크율_위험계수적용법!AC:AC,보유리스크율_위험계수적용법!$C:$C,보험가격준비금위험!$T41)</f>
        <v>31198075.937986419</v>
      </c>
      <c r="D41" s="146">
        <f>SUMIFS(보유리스크율_위험계수적용법!AD:AD,보유리스크율_위험계수적용법!$C:$C,보험가격준비금위험!$T41)</f>
        <v>30379368.65844119</v>
      </c>
      <c r="E41" s="147">
        <f>SUMIFS(보유리스크율_위험계수적용법!AE:AE,보유리스크율_위험계수적용법!$C:$C,보험가격준비금위험!$T41)</f>
        <v>-256242.15999278906</v>
      </c>
      <c r="F41" s="182">
        <f t="shared" si="9"/>
        <v>0.98197115999491524</v>
      </c>
      <c r="G41" s="158">
        <f>SUMIFS(보유리스크율_손해율분포법!W:W,보유리스크율_손해율분포법!$C:$C,보험가격준비금위험!$T41)</f>
        <v>1416734.0303807389</v>
      </c>
      <c r="H41" s="183">
        <f>SUMIFS(보유리스크율_손해율분포법!X:X,보유리스크율_손해율분포법!$C:$C,보험가격준비금위험!$T41)</f>
        <v>1405051.584476647</v>
      </c>
      <c r="I41" s="182">
        <f t="shared" si="10"/>
        <v>0.99175395970339453</v>
      </c>
      <c r="J41" s="184">
        <f t="shared" si="11"/>
        <v>0.99175395970339453</v>
      </c>
      <c r="K41" s="118">
        <f t="shared" si="12"/>
        <v>74720053.380999997</v>
      </c>
      <c r="L41" s="146">
        <f t="shared" si="12"/>
        <v>0</v>
      </c>
      <c r="M41" s="185">
        <f t="shared" si="12"/>
        <v>1960821.294</v>
      </c>
      <c r="N41" s="186">
        <f t="shared" si="13"/>
        <v>74103908.809855759</v>
      </c>
      <c r="O41" s="118">
        <f t="shared" si="14"/>
        <v>45509633.340517439</v>
      </c>
      <c r="P41" s="146">
        <f t="shared" si="14"/>
        <v>0</v>
      </c>
      <c r="Q41" s="185">
        <f t="shared" si="14"/>
        <v>1113006.1104259761</v>
      </c>
      <c r="R41" s="186">
        <f t="shared" si="15"/>
        <v>45134359.070107795</v>
      </c>
      <c r="T41" s="191" t="s">
        <v>14</v>
      </c>
      <c r="X41" s="9" t="s">
        <v>7</v>
      </c>
      <c r="Y41" s="9" t="s">
        <v>1035</v>
      </c>
      <c r="Z41" s="9" t="s">
        <v>10</v>
      </c>
      <c r="AA41" s="9" t="s">
        <v>7</v>
      </c>
      <c r="AB41" s="9" t="s">
        <v>368</v>
      </c>
      <c r="AC41" s="101">
        <v>647226882</v>
      </c>
      <c r="AD41" s="9" t="s">
        <v>7</v>
      </c>
      <c r="AE41" s="9" t="s">
        <v>1033</v>
      </c>
      <c r="AF41" s="9" t="s">
        <v>13</v>
      </c>
      <c r="AG41" s="9" t="s">
        <v>7</v>
      </c>
      <c r="AH41" s="9" t="s">
        <v>367</v>
      </c>
      <c r="AI41" s="101">
        <v>852095430.14839852</v>
      </c>
    </row>
    <row r="42" spans="2:35" x14ac:dyDescent="0.3">
      <c r="B42" s="151" t="s">
        <v>183</v>
      </c>
      <c r="C42" s="118">
        <f>SUMIFS(보유리스크율_위험계수적용법!AC:AC,보유리스크율_위험계수적용법!$C:$C,보험가격준비금위험!$T42)</f>
        <v>0</v>
      </c>
      <c r="D42" s="146">
        <f>SUMIFS(보유리스크율_위험계수적용법!AD:AD,보유리스크율_위험계수적용법!$C:$C,보험가격준비금위험!$T42)</f>
        <v>0</v>
      </c>
      <c r="E42" s="147">
        <f>SUMIFS(보유리스크율_위험계수적용법!AE:AE,보유리스크율_위험계수적용법!$C:$C,보험가격준비금위험!$T42)</f>
        <v>0</v>
      </c>
      <c r="F42" s="182">
        <f t="shared" si="9"/>
        <v>0</v>
      </c>
      <c r="G42" s="158">
        <f>SUMIFS(보유리스크율_손해율분포법!W:W,보유리스크율_손해율분포법!$C:$C,보험가격준비금위험!$T42)</f>
        <v>0</v>
      </c>
      <c r="H42" s="183">
        <f>SUMIFS(보유리스크율_손해율분포법!X:X,보유리스크율_손해율분포법!$C:$C,보험가격준비금위험!$T42)</f>
        <v>0</v>
      </c>
      <c r="I42" s="182">
        <f t="shared" si="10"/>
        <v>0</v>
      </c>
      <c r="J42" s="184">
        <f t="shared" si="11"/>
        <v>0</v>
      </c>
      <c r="K42" s="118">
        <f t="shared" si="12"/>
        <v>0</v>
      </c>
      <c r="L42" s="146">
        <f t="shared" si="12"/>
        <v>0</v>
      </c>
      <c r="M42" s="185">
        <f t="shared" si="12"/>
        <v>0</v>
      </c>
      <c r="N42" s="186">
        <f t="shared" si="13"/>
        <v>0</v>
      </c>
      <c r="O42" s="118">
        <f t="shared" si="14"/>
        <v>0</v>
      </c>
      <c r="P42" s="146">
        <f t="shared" si="14"/>
        <v>0</v>
      </c>
      <c r="Q42" s="185">
        <f t="shared" si="14"/>
        <v>0</v>
      </c>
      <c r="R42" s="186">
        <f t="shared" si="15"/>
        <v>0</v>
      </c>
      <c r="T42" s="191" t="s">
        <v>41</v>
      </c>
      <c r="X42" s="9" t="s">
        <v>7</v>
      </c>
      <c r="Y42" s="9" t="s">
        <v>1035</v>
      </c>
      <c r="Z42" s="9" t="s">
        <v>10</v>
      </c>
      <c r="AA42" s="9" t="s">
        <v>7</v>
      </c>
      <c r="AB42" s="9" t="s">
        <v>367</v>
      </c>
      <c r="AC42" s="101">
        <v>34492350</v>
      </c>
      <c r="AD42" s="9" t="s">
        <v>7</v>
      </c>
      <c r="AE42" s="9" t="s">
        <v>1033</v>
      </c>
      <c r="AF42" s="9" t="s">
        <v>14</v>
      </c>
      <c r="AG42" s="9" t="s">
        <v>7</v>
      </c>
      <c r="AH42" s="9" t="s">
        <v>367</v>
      </c>
      <c r="AI42" s="101">
        <v>11143080.283769</v>
      </c>
    </row>
    <row r="43" spans="2:35" x14ac:dyDescent="0.3">
      <c r="B43" s="151" t="s">
        <v>184</v>
      </c>
      <c r="C43" s="118">
        <f>SUMIFS(보유리스크율_위험계수적용법!AC:AC,보유리스크율_위험계수적용법!$C:$C,보험가격준비금위험!$T43)</f>
        <v>0</v>
      </c>
      <c r="D43" s="146">
        <f>SUMIFS(보유리스크율_위험계수적용법!AD:AD,보유리스크율_위험계수적용법!$C:$C,보험가격준비금위험!$T43)</f>
        <v>0</v>
      </c>
      <c r="E43" s="147">
        <f>SUMIFS(보유리스크율_위험계수적용법!AE:AE,보유리스크율_위험계수적용법!$C:$C,보험가격준비금위험!$T43)</f>
        <v>0</v>
      </c>
      <c r="F43" s="182">
        <f t="shared" si="9"/>
        <v>0</v>
      </c>
      <c r="G43" s="158">
        <f>SUMIFS(보유리스크율_손해율분포법!W:W,보유리스크율_손해율분포법!$C:$C,보험가격준비금위험!$T43)</f>
        <v>0</v>
      </c>
      <c r="H43" s="183">
        <f>SUMIFS(보유리스크율_손해율분포법!X:X,보유리스크율_손해율분포법!$C:$C,보험가격준비금위험!$T43)</f>
        <v>0</v>
      </c>
      <c r="I43" s="182">
        <f t="shared" si="10"/>
        <v>0</v>
      </c>
      <c r="J43" s="184">
        <f t="shared" si="11"/>
        <v>0</v>
      </c>
      <c r="K43" s="118">
        <f t="shared" si="12"/>
        <v>0</v>
      </c>
      <c r="L43" s="146">
        <f t="shared" si="12"/>
        <v>0</v>
      </c>
      <c r="M43" s="185">
        <f t="shared" si="12"/>
        <v>0</v>
      </c>
      <c r="N43" s="186">
        <f t="shared" si="13"/>
        <v>0</v>
      </c>
      <c r="O43" s="118">
        <f t="shared" si="14"/>
        <v>0</v>
      </c>
      <c r="P43" s="146">
        <f t="shared" si="14"/>
        <v>0</v>
      </c>
      <c r="Q43" s="185">
        <f t="shared" si="14"/>
        <v>0</v>
      </c>
      <c r="R43" s="186">
        <f t="shared" si="15"/>
        <v>0</v>
      </c>
      <c r="T43" s="191" t="s">
        <v>15</v>
      </c>
      <c r="X43" s="9" t="s">
        <v>7</v>
      </c>
      <c r="Y43" s="9" t="s">
        <v>1035</v>
      </c>
      <c r="Z43" s="9" t="s">
        <v>11</v>
      </c>
      <c r="AA43" s="9" t="s">
        <v>7</v>
      </c>
      <c r="AB43" s="9" t="s">
        <v>367</v>
      </c>
      <c r="AC43" s="101">
        <v>268792317</v>
      </c>
      <c r="AD43" s="9" t="s">
        <v>7</v>
      </c>
      <c r="AE43" s="9" t="s">
        <v>1033</v>
      </c>
      <c r="AF43" s="9" t="s">
        <v>15</v>
      </c>
      <c r="AG43" s="9" t="s">
        <v>7</v>
      </c>
      <c r="AH43" s="9" t="s">
        <v>368</v>
      </c>
      <c r="AI43" s="101">
        <v>0</v>
      </c>
    </row>
    <row r="44" spans="2:35" x14ac:dyDescent="0.3">
      <c r="B44" s="151" t="s">
        <v>185</v>
      </c>
      <c r="C44" s="118">
        <f>SUMIFS(보유리스크율_위험계수적용법!AC:AC,보유리스크율_위험계수적용법!$C:$C,보험가격준비금위험!$T44)</f>
        <v>0</v>
      </c>
      <c r="D44" s="146">
        <f>SUMIFS(보유리스크율_위험계수적용법!AD:AD,보유리스크율_위험계수적용법!$C:$C,보험가격준비금위험!$T44)</f>
        <v>0</v>
      </c>
      <c r="E44" s="147">
        <f>SUMIFS(보유리스크율_위험계수적용법!AE:AE,보유리스크율_위험계수적용법!$C:$C,보험가격준비금위험!$T44)</f>
        <v>0</v>
      </c>
      <c r="F44" s="182">
        <f t="shared" si="9"/>
        <v>0</v>
      </c>
      <c r="G44" s="158">
        <f>SUMIFS(보유리스크율_손해율분포법!W:W,보유리스크율_손해율분포법!$C:$C,보험가격준비금위험!$T44)</f>
        <v>0</v>
      </c>
      <c r="H44" s="183">
        <f>SUMIFS(보유리스크율_손해율분포법!X:X,보유리스크율_손해율분포법!$C:$C,보험가격준비금위험!$T44)</f>
        <v>0</v>
      </c>
      <c r="I44" s="182">
        <f t="shared" si="10"/>
        <v>0</v>
      </c>
      <c r="J44" s="184">
        <f t="shared" si="11"/>
        <v>0</v>
      </c>
      <c r="K44" s="118">
        <f t="shared" si="12"/>
        <v>0</v>
      </c>
      <c r="L44" s="146">
        <f t="shared" si="12"/>
        <v>0</v>
      </c>
      <c r="M44" s="185">
        <f t="shared" si="12"/>
        <v>0</v>
      </c>
      <c r="N44" s="186">
        <f t="shared" si="13"/>
        <v>0</v>
      </c>
      <c r="O44" s="118">
        <f t="shared" si="14"/>
        <v>0</v>
      </c>
      <c r="P44" s="146">
        <f t="shared" si="14"/>
        <v>0</v>
      </c>
      <c r="Q44" s="185">
        <f t="shared" si="14"/>
        <v>0</v>
      </c>
      <c r="R44" s="186">
        <f t="shared" si="15"/>
        <v>0</v>
      </c>
      <c r="T44" s="191" t="s">
        <v>16</v>
      </c>
      <c r="X44" s="9" t="s">
        <v>7</v>
      </c>
      <c r="Y44" s="9" t="s">
        <v>1034</v>
      </c>
      <c r="Z44" s="9" t="s">
        <v>10</v>
      </c>
      <c r="AA44" s="9" t="s">
        <v>7</v>
      </c>
      <c r="AB44" s="9" t="s">
        <v>368</v>
      </c>
      <c r="AC44" s="101">
        <v>1690194222</v>
      </c>
      <c r="AD44" s="9" t="s">
        <v>7</v>
      </c>
      <c r="AE44" s="9" t="s">
        <v>1033</v>
      </c>
      <c r="AF44" s="9" t="s">
        <v>15</v>
      </c>
      <c r="AG44" s="9" t="s">
        <v>7</v>
      </c>
      <c r="AH44" s="9" t="s">
        <v>367</v>
      </c>
      <c r="AI44" s="101">
        <v>1352952251.7746739</v>
      </c>
    </row>
    <row r="45" spans="2:35" x14ac:dyDescent="0.3">
      <c r="B45" s="151" t="s">
        <v>186</v>
      </c>
      <c r="C45" s="118">
        <f>SUMIFS(보유리스크율_위험계수적용법!AC:AC,보유리스크율_위험계수적용법!$C:$C,보험가격준비금위험!$T45)</f>
        <v>43.164853825323213</v>
      </c>
      <c r="D45" s="146">
        <f>SUMIFS(보유리스크율_위험계수적용법!AD:AD,보유리스크율_위험계수적용법!$C:$C,보험가격준비금위험!$T45)</f>
        <v>39.370746159047229</v>
      </c>
      <c r="E45" s="147">
        <f>SUMIFS(보유리스크율_위험계수적용법!AE:AE,보유리스크율_위험계수적용법!$C:$C,보험가격준비금위험!$T45)</f>
        <v>-3.3051006733224408</v>
      </c>
      <c r="F45" s="182">
        <f t="shared" si="9"/>
        <v>0.98867117690395934</v>
      </c>
      <c r="G45" s="158">
        <f>SUMIFS(보유리스크율_손해율분포법!W:W,보유리스크율_손해율분포법!$C:$C,보험가격준비금위험!$T45)</f>
        <v>2.5338526433868416</v>
      </c>
      <c r="H45" s="183">
        <f>SUMIFS(보유리스크율_손해율분포법!X:X,보유리스크율_손해율분포법!$C:$C,보험가격준비금위험!$T45)</f>
        <v>2.444764307113648</v>
      </c>
      <c r="I45" s="182">
        <f t="shared" si="10"/>
        <v>0.96484075879246289</v>
      </c>
      <c r="J45" s="184">
        <f t="shared" si="11"/>
        <v>0.98867117690395934</v>
      </c>
      <c r="K45" s="118">
        <f t="shared" si="12"/>
        <v>109.024</v>
      </c>
      <c r="L45" s="146">
        <f t="shared" si="12"/>
        <v>0</v>
      </c>
      <c r="M45" s="185">
        <f t="shared" si="12"/>
        <v>9.5830000000000002</v>
      </c>
      <c r="N45" s="186">
        <f t="shared" si="13"/>
        <v>107.78888639077726</v>
      </c>
      <c r="O45" s="118">
        <f t="shared" si="14"/>
        <v>0</v>
      </c>
      <c r="P45" s="146">
        <f t="shared" si="14"/>
        <v>0</v>
      </c>
      <c r="Q45" s="185">
        <f t="shared" si="14"/>
        <v>178258.51088455829</v>
      </c>
      <c r="R45" s="186">
        <f t="shared" si="15"/>
        <v>0</v>
      </c>
      <c r="T45" s="191" t="s">
        <v>48</v>
      </c>
      <c r="X45" s="9" t="s">
        <v>7</v>
      </c>
      <c r="Y45" s="9" t="s">
        <v>1034</v>
      </c>
      <c r="Z45" s="9" t="s">
        <v>10</v>
      </c>
      <c r="AA45" s="9" t="s">
        <v>7</v>
      </c>
      <c r="AB45" s="9" t="s">
        <v>367</v>
      </c>
      <c r="AC45" s="101">
        <v>16411278217</v>
      </c>
      <c r="AD45" s="9" t="s">
        <v>7</v>
      </c>
      <c r="AE45" s="9" t="s">
        <v>1033</v>
      </c>
      <c r="AF45" s="9" t="s">
        <v>16</v>
      </c>
      <c r="AG45" s="9" t="s">
        <v>7</v>
      </c>
      <c r="AH45" s="9" t="s">
        <v>367</v>
      </c>
      <c r="AI45" s="101">
        <v>605890281.59966743</v>
      </c>
    </row>
    <row r="46" spans="2:35" x14ac:dyDescent="0.3">
      <c r="B46" s="151" t="s">
        <v>187</v>
      </c>
      <c r="C46" s="118">
        <f>SUMIFS(보유리스크율_위험계수적용법!AC:AC,보유리스크율_위험계수적용법!$C:$C,보험가격준비금위험!$T46)</f>
        <v>185.98101950062386</v>
      </c>
      <c r="D46" s="146">
        <f>SUMIFS(보유리스크율_위험계수적용법!AD:AD,보유리스크율_위험계수적용법!$C:$C,보험가격준비금위험!$T46)</f>
        <v>170.86199505145427</v>
      </c>
      <c r="E46" s="147">
        <f>SUMIFS(보유리스크율_위험계수적용법!AE:AE,보유리스크율_위험계수적용법!$C:$C,보험가격준비금위험!$T46)</f>
        <v>-14.908996449169567</v>
      </c>
      <c r="F46" s="182">
        <f t="shared" si="9"/>
        <v>0.99887070196429739</v>
      </c>
      <c r="G46" s="158">
        <f>SUMIFS(보유리스크율_손해율분포법!W:W,보유리스크율_손해율분포법!$C:$C,보험가격준비금위험!$T46)</f>
        <v>10.184093936111449</v>
      </c>
      <c r="H46" s="183">
        <f>SUMIFS(보유리스크율_손해율분포법!X:X,보유리스크율_손해율분포법!$C:$C,보험가격준비금위험!$T46)</f>
        <v>9.8529342097015373</v>
      </c>
      <c r="I46" s="182">
        <f t="shared" si="10"/>
        <v>0.96748265201721451</v>
      </c>
      <c r="J46" s="184">
        <f t="shared" si="11"/>
        <v>0.99887070196429739</v>
      </c>
      <c r="K46" s="118">
        <f t="shared" si="12"/>
        <v>456.92</v>
      </c>
      <c r="L46" s="146">
        <f t="shared" si="12"/>
        <v>0</v>
      </c>
      <c r="M46" s="185">
        <f t="shared" si="12"/>
        <v>37.134</v>
      </c>
      <c r="N46" s="186">
        <f t="shared" si="13"/>
        <v>456.40400114152681</v>
      </c>
      <c r="O46" s="118">
        <f t="shared" si="14"/>
        <v>0</v>
      </c>
      <c r="P46" s="146">
        <f t="shared" si="14"/>
        <v>0</v>
      </c>
      <c r="Q46" s="185">
        <f t="shared" si="14"/>
        <v>7709.0648324408085</v>
      </c>
      <c r="R46" s="186">
        <f t="shared" si="15"/>
        <v>0</v>
      </c>
      <c r="T46" s="191" t="s">
        <v>49</v>
      </c>
      <c r="X46" s="9" t="s">
        <v>7</v>
      </c>
      <c r="Y46" s="9" t="s">
        <v>1036</v>
      </c>
      <c r="Z46" s="9" t="s">
        <v>8</v>
      </c>
      <c r="AA46" s="9" t="s">
        <v>7</v>
      </c>
      <c r="AB46" s="9" t="s">
        <v>367</v>
      </c>
      <c r="AC46" s="101">
        <v>117986911</v>
      </c>
      <c r="AD46" s="9" t="s">
        <v>7</v>
      </c>
      <c r="AE46" s="9" t="s">
        <v>1033</v>
      </c>
      <c r="AF46" s="9" t="s">
        <v>17</v>
      </c>
      <c r="AG46" s="9" t="s">
        <v>7</v>
      </c>
      <c r="AH46" s="9" t="s">
        <v>367</v>
      </c>
      <c r="AI46" s="101">
        <v>784464.66429186217</v>
      </c>
    </row>
    <row r="47" spans="2:35" x14ac:dyDescent="0.3">
      <c r="B47" s="151" t="s">
        <v>188</v>
      </c>
      <c r="C47" s="118">
        <f>SUMIFS(보유리스크율_위험계수적용법!AC:AC,보유리스크율_위험계수적용법!$C:$C,보험가격준비금위험!$T47)</f>
        <v>15739623.580225945</v>
      </c>
      <c r="D47" s="146">
        <f>SUMIFS(보유리스크율_위험계수적용법!AD:AD,보유리스크율_위험계수적용법!$C:$C,보험가격준비금위험!$T47)</f>
        <v>13107355.403475486</v>
      </c>
      <c r="E47" s="147">
        <f>SUMIFS(보유리스크율_위험계수적용법!AE:AE,보유리스크율_위험계수적용법!$C:$C,보험가격준비금위험!$T47)</f>
        <v>-1203329.2834470563</v>
      </c>
      <c r="F47" s="182">
        <f t="shared" si="9"/>
        <v>0.90921390934033453</v>
      </c>
      <c r="G47" s="158">
        <f>SUMIFS(보유리스크율_손해율분포법!W:W,보유리스크율_손해율분포법!$C:$C,보험가격준비금위험!$T47)</f>
        <v>969356.59866898111</v>
      </c>
      <c r="H47" s="183">
        <f>SUMIFS(보유리스크율_손해율분포법!X:X,보유리스크율_손해율분포법!$C:$C,보험가격준비금위험!$T47)</f>
        <v>807243.03136582277</v>
      </c>
      <c r="I47" s="182">
        <f t="shared" si="10"/>
        <v>0.83276168179413468</v>
      </c>
      <c r="J47" s="184">
        <f t="shared" si="11"/>
        <v>0.90921390934033453</v>
      </c>
      <c r="K47" s="118">
        <f t="shared" si="12"/>
        <v>35038600.662</v>
      </c>
      <c r="L47" s="146">
        <f t="shared" si="12"/>
        <v>0</v>
      </c>
      <c r="M47" s="185">
        <f t="shared" si="12"/>
        <v>5859796.6469999999</v>
      </c>
      <c r="N47" s="186">
        <f t="shared" si="13"/>
        <v>31857583.085711855</v>
      </c>
      <c r="O47" s="118">
        <f t="shared" si="14"/>
        <v>4211602.2568648178</v>
      </c>
      <c r="P47" s="146">
        <f t="shared" si="14"/>
        <v>0</v>
      </c>
      <c r="Q47" s="185">
        <f t="shared" si="14"/>
        <v>3279343.5125231128</v>
      </c>
      <c r="R47" s="186">
        <f t="shared" si="15"/>
        <v>3829247.3525506365</v>
      </c>
      <c r="T47" s="191" t="s">
        <v>50</v>
      </c>
      <c r="X47" s="9" t="s">
        <v>7</v>
      </c>
      <c r="Y47" s="9" t="s">
        <v>1036</v>
      </c>
      <c r="Z47" s="9" t="s">
        <v>9</v>
      </c>
      <c r="AA47" s="9" t="s">
        <v>7</v>
      </c>
      <c r="AB47" s="9" t="s">
        <v>368</v>
      </c>
      <c r="AC47" s="101">
        <v>78845193</v>
      </c>
      <c r="AD47" s="9" t="s">
        <v>7</v>
      </c>
      <c r="AE47" s="9" t="s">
        <v>1035</v>
      </c>
      <c r="AF47" s="9" t="s">
        <v>9</v>
      </c>
      <c r="AG47" s="9" t="s">
        <v>7</v>
      </c>
      <c r="AH47" s="9" t="s">
        <v>367</v>
      </c>
      <c r="AI47" s="101">
        <v>17361730.542423271</v>
      </c>
    </row>
    <row r="48" spans="2:35" x14ac:dyDescent="0.3">
      <c r="B48" s="151" t="s">
        <v>189</v>
      </c>
      <c r="C48" s="118">
        <f>SUMIFS(보유리스크율_위험계수적용법!AC:AC,보유리스크율_위험계수적용법!$C:$C,보험가격준비금위험!$T48)</f>
        <v>20160020.437354606</v>
      </c>
      <c r="D48" s="146">
        <f>SUMIFS(보유리스크율_위험계수적용법!AD:AD,보유리스크율_위험계수적용법!$C:$C,보험가격준비금위험!$T48)</f>
        <v>16628294.007913943</v>
      </c>
      <c r="E48" s="147">
        <f>SUMIFS(보유리스크율_위험계수적용법!AE:AE,보유리스크율_위험계수적용법!$C:$C,보험가격준비금위험!$T48)</f>
        <v>-2122364.633520999</v>
      </c>
      <c r="F48" s="182">
        <f t="shared" si="9"/>
        <v>0.93009125162848294</v>
      </c>
      <c r="G48" s="158">
        <f>SUMIFS(보유리스크율_손해율분포법!W:W,보유리스크율_손해율분포법!$C:$C,보험가격준비금위험!$T48)</f>
        <v>1046902.8889408719</v>
      </c>
      <c r="H48" s="183">
        <f>SUMIFS(보유리스크율_손해율분포법!X:X,보유리스크율_손해율분포법!$C:$C,보험가격준비금위험!$T48)</f>
        <v>863501.55691248237</v>
      </c>
      <c r="I48" s="182">
        <f t="shared" si="10"/>
        <v>0.8248153348645999</v>
      </c>
      <c r="J48" s="184">
        <f t="shared" si="11"/>
        <v>0.93009125162848294</v>
      </c>
      <c r="K48" s="118">
        <f t="shared" si="12"/>
        <v>50087246.736000001</v>
      </c>
      <c r="L48" s="146">
        <f t="shared" si="12"/>
        <v>0</v>
      </c>
      <c r="M48" s="185">
        <f t="shared" si="12"/>
        <v>8774517.5470000003</v>
      </c>
      <c r="N48" s="186">
        <f t="shared" si="13"/>
        <v>46585710.00731089</v>
      </c>
      <c r="O48" s="118">
        <f t="shared" si="14"/>
        <v>1110121.83814945</v>
      </c>
      <c r="P48" s="146">
        <f t="shared" si="14"/>
        <v>0</v>
      </c>
      <c r="Q48" s="185">
        <f t="shared" si="14"/>
        <v>461326.51551176811</v>
      </c>
      <c r="R48" s="186">
        <f t="shared" si="15"/>
        <v>1032514.6099045342</v>
      </c>
      <c r="T48" s="191" t="s">
        <v>51</v>
      </c>
      <c r="X48" s="9" t="s">
        <v>7</v>
      </c>
      <c r="Y48" s="9" t="s">
        <v>1036</v>
      </c>
      <c r="Z48" s="9" t="s">
        <v>9</v>
      </c>
      <c r="AA48" s="9" t="s">
        <v>7</v>
      </c>
      <c r="AB48" s="9" t="s">
        <v>367</v>
      </c>
      <c r="AC48" s="101">
        <v>397985325</v>
      </c>
      <c r="AD48" s="9" t="s">
        <v>7</v>
      </c>
      <c r="AE48" s="9" t="s">
        <v>1035</v>
      </c>
      <c r="AF48" s="9" t="s">
        <v>10</v>
      </c>
      <c r="AG48" s="9" t="s">
        <v>7</v>
      </c>
      <c r="AH48" s="9" t="s">
        <v>368</v>
      </c>
      <c r="AI48" s="101">
        <v>15300267.896850489</v>
      </c>
    </row>
    <row r="49" spans="2:35" x14ac:dyDescent="0.3">
      <c r="B49" s="151" t="s">
        <v>190</v>
      </c>
      <c r="C49" s="118">
        <f>SUMIFS(보유리스크율_위험계수적용법!AC:AC,보유리스크율_위험계수적용법!$C:$C,보험가격준비금위험!$T49)</f>
        <v>0</v>
      </c>
      <c r="D49" s="146">
        <f>SUMIFS(보유리스크율_위험계수적용법!AD:AD,보유리스크율_위험계수적용법!$C:$C,보험가격준비금위험!$T49)</f>
        <v>0</v>
      </c>
      <c r="E49" s="147">
        <f>SUMIFS(보유리스크율_위험계수적용법!AE:AE,보유리스크율_위험계수적용법!$C:$C,보험가격준비금위험!$T49)</f>
        <v>0</v>
      </c>
      <c r="F49" s="182">
        <f t="shared" si="9"/>
        <v>0</v>
      </c>
      <c r="G49" s="158">
        <f>SUMIFS(보유리스크율_손해율분포법!W:W,보유리스크율_손해율분포법!$C:$C,보험가격준비금위험!$T49)</f>
        <v>0</v>
      </c>
      <c r="H49" s="183">
        <f>SUMIFS(보유리스크율_손해율분포법!X:X,보유리스크율_손해율분포법!$C:$C,보험가격준비금위험!$T49)</f>
        <v>0</v>
      </c>
      <c r="I49" s="182">
        <f t="shared" si="10"/>
        <v>0</v>
      </c>
      <c r="J49" s="184">
        <f t="shared" si="11"/>
        <v>0</v>
      </c>
      <c r="K49" s="118">
        <f t="shared" si="12"/>
        <v>0</v>
      </c>
      <c r="L49" s="146">
        <f t="shared" si="12"/>
        <v>0</v>
      </c>
      <c r="M49" s="185">
        <f t="shared" si="12"/>
        <v>0</v>
      </c>
      <c r="N49" s="186">
        <f t="shared" si="13"/>
        <v>0</v>
      </c>
      <c r="O49" s="118">
        <f t="shared" si="14"/>
        <v>0</v>
      </c>
      <c r="P49" s="146">
        <f t="shared" si="14"/>
        <v>0</v>
      </c>
      <c r="Q49" s="185">
        <f t="shared" si="14"/>
        <v>0</v>
      </c>
      <c r="R49" s="186">
        <f t="shared" si="15"/>
        <v>0</v>
      </c>
      <c r="T49" s="191" t="s">
        <v>52</v>
      </c>
      <c r="X49" s="9" t="s">
        <v>7</v>
      </c>
      <c r="Y49" s="9" t="s">
        <v>1036</v>
      </c>
      <c r="Z49" s="9" t="s">
        <v>10</v>
      </c>
      <c r="AA49" s="9" t="s">
        <v>7</v>
      </c>
      <c r="AB49" s="9" t="s">
        <v>368</v>
      </c>
      <c r="AC49" s="101">
        <v>1322817541</v>
      </c>
      <c r="AD49" s="9" t="s">
        <v>7</v>
      </c>
      <c r="AE49" s="9" t="s">
        <v>1035</v>
      </c>
      <c r="AF49" s="9" t="s">
        <v>10</v>
      </c>
      <c r="AG49" s="9" t="s">
        <v>7</v>
      </c>
      <c r="AH49" s="9" t="s">
        <v>367</v>
      </c>
      <c r="AI49" s="101">
        <v>8105088.5481952671</v>
      </c>
    </row>
    <row r="50" spans="2:35" x14ac:dyDescent="0.3">
      <c r="B50" s="151" t="s">
        <v>191</v>
      </c>
      <c r="C50" s="118">
        <f>SUMIFS(보유리스크율_위험계수적용법!AC:AC,보유리스크율_위험계수적용법!$C:$C,보험가격준비금위험!$T50)</f>
        <v>0</v>
      </c>
      <c r="D50" s="146">
        <f>SUMIFS(보유리스크율_위험계수적용법!AD:AD,보유리스크율_위험계수적용법!$C:$C,보험가격준비금위험!$T50)</f>
        <v>0</v>
      </c>
      <c r="E50" s="147">
        <f>SUMIFS(보유리스크율_위험계수적용법!AE:AE,보유리스크율_위험계수적용법!$C:$C,보험가격준비금위험!$T50)</f>
        <v>0</v>
      </c>
      <c r="F50" s="182">
        <f t="shared" si="9"/>
        <v>0</v>
      </c>
      <c r="G50" s="158">
        <f>SUMIFS(보유리스크율_손해율분포법!W:W,보유리스크율_손해율분포법!$C:$C,보험가격준비금위험!$T50)</f>
        <v>0</v>
      </c>
      <c r="H50" s="183">
        <f>SUMIFS(보유리스크율_손해율분포법!X:X,보유리스크율_손해율분포법!$C:$C,보험가격준비금위험!$T50)</f>
        <v>0</v>
      </c>
      <c r="I50" s="182">
        <f t="shared" si="10"/>
        <v>0</v>
      </c>
      <c r="J50" s="184">
        <f t="shared" si="11"/>
        <v>0</v>
      </c>
      <c r="K50" s="118">
        <f t="shared" si="12"/>
        <v>0</v>
      </c>
      <c r="L50" s="146">
        <f t="shared" si="12"/>
        <v>0</v>
      </c>
      <c r="M50" s="185">
        <f t="shared" si="12"/>
        <v>0</v>
      </c>
      <c r="N50" s="186">
        <f t="shared" si="13"/>
        <v>0</v>
      </c>
      <c r="O50" s="118">
        <f t="shared" si="14"/>
        <v>0</v>
      </c>
      <c r="P50" s="146">
        <f t="shared" si="14"/>
        <v>0</v>
      </c>
      <c r="Q50" s="185">
        <f t="shared" si="14"/>
        <v>0</v>
      </c>
      <c r="R50" s="186">
        <f t="shared" si="15"/>
        <v>0</v>
      </c>
      <c r="T50" s="191" t="s">
        <v>53</v>
      </c>
      <c r="X50" s="9" t="s">
        <v>7</v>
      </c>
      <c r="Y50" s="9" t="s">
        <v>1036</v>
      </c>
      <c r="Z50" s="9" t="s">
        <v>10</v>
      </c>
      <c r="AA50" s="9" t="s">
        <v>7</v>
      </c>
      <c r="AB50" s="9" t="s">
        <v>367</v>
      </c>
      <c r="AC50" s="101">
        <v>28686963725</v>
      </c>
      <c r="AD50" s="9" t="s">
        <v>7</v>
      </c>
      <c r="AE50" s="9" t="s">
        <v>1035</v>
      </c>
      <c r="AF50" s="9" t="s">
        <v>11</v>
      </c>
      <c r="AG50" s="9" t="s">
        <v>7</v>
      </c>
      <c r="AH50" s="9" t="s">
        <v>367</v>
      </c>
      <c r="AI50" s="101">
        <v>265617239.45284471</v>
      </c>
    </row>
    <row r="51" spans="2:35" x14ac:dyDescent="0.3">
      <c r="B51" s="130" t="s">
        <v>192</v>
      </c>
      <c r="C51" s="119">
        <f>SUMIFS(보유리스크율_위험계수적용법!AC:AC,보유리스크율_위험계수적용법!$C:$C,보험가격준비금위험!$T51)</f>
        <v>533590.49663856858</v>
      </c>
      <c r="D51" s="153">
        <f>SUMIFS(보유리스크율_위험계수적용법!AD:AD,보유리스크율_위험계수적용법!$C:$C,보험가격준비금위험!$T51)</f>
        <v>266795.85679201887</v>
      </c>
      <c r="E51" s="154">
        <f>SUMIFS(보유리스크율_위험계수적용법!AE:AE,보유리스크율_위험계수적용법!$C:$C,보험가격준비금위험!$T51)</f>
        <v>-138440.94184171438</v>
      </c>
      <c r="F51" s="187">
        <f t="shared" si="9"/>
        <v>0.75945280357611644</v>
      </c>
      <c r="G51" s="188">
        <f>SUMIFS(보유리스크율_손해율분포법!W:W,보유리스크율_손해율분포법!$C:$C,보험가격준비금위험!$T51)</f>
        <v>141419.54450655251</v>
      </c>
      <c r="H51" s="120">
        <f>SUMIFS(보유리스크율_손해율분포법!X:X,보유리스크율_손해율분포법!$C:$C,보험가격준비금위험!$T51)</f>
        <v>70709.933519146129</v>
      </c>
      <c r="I51" s="187">
        <f t="shared" si="10"/>
        <v>0.50000114033651033</v>
      </c>
      <c r="J51" s="189">
        <f t="shared" si="11"/>
        <v>0.75945280357611644</v>
      </c>
      <c r="K51" s="119">
        <f t="shared" si="12"/>
        <v>1294793.2150000001</v>
      </c>
      <c r="L51" s="153">
        <f t="shared" si="12"/>
        <v>0</v>
      </c>
      <c r="M51" s="188">
        <f t="shared" si="12"/>
        <v>647395.13100000005</v>
      </c>
      <c r="N51" s="190">
        <f t="shared" si="13"/>
        <v>983334.33718308341</v>
      </c>
      <c r="O51" s="119">
        <f t="shared" si="14"/>
        <v>12773.3608498914</v>
      </c>
      <c r="P51" s="153">
        <f t="shared" si="14"/>
        <v>0</v>
      </c>
      <c r="Q51" s="188">
        <f t="shared" si="14"/>
        <v>211217.11978253821</v>
      </c>
      <c r="R51" s="190">
        <f t="shared" si="15"/>
        <v>9700.7647085394292</v>
      </c>
      <c r="T51" s="192" t="s">
        <v>54</v>
      </c>
      <c r="X51" s="9" t="s">
        <v>7</v>
      </c>
      <c r="Y51" s="9" t="s">
        <v>1036</v>
      </c>
      <c r="Z51" s="9" t="s">
        <v>11</v>
      </c>
      <c r="AA51" s="9" t="s">
        <v>7</v>
      </c>
      <c r="AB51" s="9" t="s">
        <v>367</v>
      </c>
      <c r="AC51" s="101">
        <v>1006734133</v>
      </c>
      <c r="AD51" s="9" t="s">
        <v>7</v>
      </c>
      <c r="AE51" s="9" t="s">
        <v>1034</v>
      </c>
      <c r="AF51" s="9" t="s">
        <v>10</v>
      </c>
      <c r="AG51" s="9" t="s">
        <v>7</v>
      </c>
      <c r="AH51" s="9" t="s">
        <v>368</v>
      </c>
      <c r="AI51" s="101">
        <v>4171112944.024332</v>
      </c>
    </row>
    <row r="52" spans="2:35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X52" s="9" t="s">
        <v>7</v>
      </c>
      <c r="Y52" s="9" t="s">
        <v>1036</v>
      </c>
      <c r="Z52" s="9" t="s">
        <v>13</v>
      </c>
      <c r="AA52" s="9" t="s">
        <v>7</v>
      </c>
      <c r="AB52" s="9" t="s">
        <v>367</v>
      </c>
      <c r="AC52" s="101">
        <v>4269059911</v>
      </c>
      <c r="AD52" s="9" t="s">
        <v>7</v>
      </c>
      <c r="AE52" s="9" t="s">
        <v>1034</v>
      </c>
      <c r="AF52" s="9" t="s">
        <v>10</v>
      </c>
      <c r="AG52" s="9" t="s">
        <v>7</v>
      </c>
      <c r="AH52" s="9" t="s">
        <v>367</v>
      </c>
      <c r="AI52" s="101">
        <v>10395661884.60676</v>
      </c>
    </row>
    <row r="53" spans="2:35" x14ac:dyDescent="0.3">
      <c r="X53" s="9" t="s">
        <v>7</v>
      </c>
      <c r="Y53" s="9" t="s">
        <v>1036</v>
      </c>
      <c r="Z53" s="9" t="s">
        <v>14</v>
      </c>
      <c r="AA53" s="9" t="s">
        <v>7</v>
      </c>
      <c r="AB53" s="9" t="s">
        <v>367</v>
      </c>
      <c r="AC53" s="101">
        <v>324888509</v>
      </c>
      <c r="AD53" s="9" t="s">
        <v>7</v>
      </c>
      <c r="AE53" s="9" t="s">
        <v>1036</v>
      </c>
      <c r="AF53" s="9" t="s">
        <v>8</v>
      </c>
      <c r="AG53" s="9" t="s">
        <v>7</v>
      </c>
      <c r="AH53" s="9" t="s">
        <v>367</v>
      </c>
      <c r="AI53" s="101">
        <v>56739876.695376493</v>
      </c>
    </row>
    <row r="54" spans="2:35" x14ac:dyDescent="0.3">
      <c r="X54" s="9" t="s">
        <v>7</v>
      </c>
      <c r="Y54" s="9" t="s">
        <v>1036</v>
      </c>
      <c r="Z54" s="9" t="s">
        <v>16</v>
      </c>
      <c r="AA54" s="9" t="s">
        <v>7</v>
      </c>
      <c r="AB54" s="9" t="s">
        <v>368</v>
      </c>
      <c r="AC54" s="101">
        <v>393483856</v>
      </c>
      <c r="AD54" s="9" t="s">
        <v>7</v>
      </c>
      <c r="AE54" s="9" t="s">
        <v>1036</v>
      </c>
      <c r="AF54" s="9" t="s">
        <v>9</v>
      </c>
      <c r="AG54" s="9" t="s">
        <v>7</v>
      </c>
      <c r="AH54" s="9" t="s">
        <v>368</v>
      </c>
      <c r="AI54" s="101">
        <v>35088450.822081119</v>
      </c>
    </row>
    <row r="55" spans="2:35" x14ac:dyDescent="0.3">
      <c r="X55" s="9" t="s">
        <v>7</v>
      </c>
      <c r="Y55" s="9" t="s">
        <v>1037</v>
      </c>
      <c r="Z55" s="9" t="s">
        <v>9</v>
      </c>
      <c r="AA55" s="9" t="s">
        <v>7</v>
      </c>
      <c r="AB55" s="9" t="s">
        <v>367</v>
      </c>
      <c r="AC55" s="101">
        <v>37895352</v>
      </c>
      <c r="AD55" s="9" t="s">
        <v>7</v>
      </c>
      <c r="AE55" s="9" t="s">
        <v>1036</v>
      </c>
      <c r="AF55" s="9" t="s">
        <v>9</v>
      </c>
      <c r="AG55" s="9" t="s">
        <v>7</v>
      </c>
      <c r="AH55" s="9" t="s">
        <v>367</v>
      </c>
      <c r="AI55" s="101">
        <v>111183058.2961195</v>
      </c>
    </row>
    <row r="56" spans="2:35" x14ac:dyDescent="0.3">
      <c r="X56" s="9" t="s">
        <v>7</v>
      </c>
      <c r="Y56" s="9" t="s">
        <v>1037</v>
      </c>
      <c r="Z56" s="9" t="s">
        <v>10</v>
      </c>
      <c r="AA56" s="9" t="s">
        <v>7</v>
      </c>
      <c r="AB56" s="9" t="s">
        <v>368</v>
      </c>
      <c r="AC56" s="101">
        <v>1860481091</v>
      </c>
      <c r="AD56" s="9" t="s">
        <v>7</v>
      </c>
      <c r="AE56" s="9" t="s">
        <v>1036</v>
      </c>
      <c r="AF56" s="9" t="s">
        <v>10</v>
      </c>
      <c r="AG56" s="9" t="s">
        <v>7</v>
      </c>
      <c r="AH56" s="9" t="s">
        <v>368</v>
      </c>
      <c r="AI56" s="101">
        <v>765851054.74891722</v>
      </c>
    </row>
    <row r="57" spans="2:35" x14ac:dyDescent="0.3">
      <c r="X57" s="9" t="s">
        <v>7</v>
      </c>
      <c r="Y57" s="9" t="s">
        <v>1037</v>
      </c>
      <c r="Z57" s="9" t="s">
        <v>10</v>
      </c>
      <c r="AA57" s="9" t="s">
        <v>7</v>
      </c>
      <c r="AB57" s="9" t="s">
        <v>367</v>
      </c>
      <c r="AC57" s="101">
        <v>502633939</v>
      </c>
      <c r="AD57" s="9" t="s">
        <v>7</v>
      </c>
      <c r="AE57" s="9" t="s">
        <v>1036</v>
      </c>
      <c r="AF57" s="9" t="s">
        <v>10</v>
      </c>
      <c r="AG57" s="9" t="s">
        <v>7</v>
      </c>
      <c r="AH57" s="9" t="s">
        <v>367</v>
      </c>
      <c r="AI57" s="101">
        <v>25558891781.385689</v>
      </c>
    </row>
    <row r="58" spans="2:35" x14ac:dyDescent="0.3">
      <c r="X58" s="9" t="s">
        <v>7</v>
      </c>
      <c r="Y58" s="9" t="s">
        <v>1038</v>
      </c>
      <c r="Z58" s="9" t="s">
        <v>10</v>
      </c>
      <c r="AA58" s="9" t="s">
        <v>7</v>
      </c>
      <c r="AB58" s="9" t="s">
        <v>368</v>
      </c>
      <c r="AC58" s="101">
        <v>880590859</v>
      </c>
      <c r="AD58" s="9" t="s">
        <v>7</v>
      </c>
      <c r="AE58" s="9" t="s">
        <v>1036</v>
      </c>
      <c r="AF58" s="9" t="s">
        <v>11</v>
      </c>
      <c r="AG58" s="9" t="s">
        <v>7</v>
      </c>
      <c r="AH58" s="9" t="s">
        <v>367</v>
      </c>
      <c r="AI58" s="101">
        <v>700051658.49229109</v>
      </c>
    </row>
    <row r="59" spans="2:35" x14ac:dyDescent="0.3">
      <c r="X59" s="9" t="s">
        <v>7</v>
      </c>
      <c r="Y59" s="9" t="s">
        <v>1038</v>
      </c>
      <c r="Z59" s="9" t="s">
        <v>10</v>
      </c>
      <c r="AA59" s="9" t="s">
        <v>7</v>
      </c>
      <c r="AB59" s="9" t="s">
        <v>367</v>
      </c>
      <c r="AC59" s="101">
        <v>2552888199</v>
      </c>
      <c r="AD59" s="9" t="s">
        <v>7</v>
      </c>
      <c r="AE59" s="9" t="s">
        <v>1036</v>
      </c>
      <c r="AF59" s="9" t="s">
        <v>13</v>
      </c>
      <c r="AG59" s="9" t="s">
        <v>7</v>
      </c>
      <c r="AH59" s="9" t="s">
        <v>368</v>
      </c>
      <c r="AI59" s="101">
        <v>22757099.994493231</v>
      </c>
    </row>
    <row r="60" spans="2:35" x14ac:dyDescent="0.3">
      <c r="X60" s="9" t="s">
        <v>7</v>
      </c>
      <c r="Y60" s="9" t="s">
        <v>1038</v>
      </c>
      <c r="Z60" s="9" t="s">
        <v>11</v>
      </c>
      <c r="AA60" s="9" t="s">
        <v>7</v>
      </c>
      <c r="AB60" s="9" t="s">
        <v>367</v>
      </c>
      <c r="AC60" s="101">
        <v>-2623</v>
      </c>
      <c r="AD60" s="9" t="s">
        <v>7</v>
      </c>
      <c r="AE60" s="9" t="s">
        <v>1036</v>
      </c>
      <c r="AF60" s="9" t="s">
        <v>13</v>
      </c>
      <c r="AG60" s="9" t="s">
        <v>7</v>
      </c>
      <c r="AH60" s="9" t="s">
        <v>367</v>
      </c>
      <c r="AI60" s="101">
        <v>99290560.284781307</v>
      </c>
    </row>
    <row r="61" spans="2:35" x14ac:dyDescent="0.3">
      <c r="X61" s="9" t="s">
        <v>7</v>
      </c>
      <c r="Y61" s="9" t="s">
        <v>1039</v>
      </c>
      <c r="Z61" s="9" t="s">
        <v>8</v>
      </c>
      <c r="AA61" s="9" t="s">
        <v>7</v>
      </c>
      <c r="AB61" s="9" t="s">
        <v>367</v>
      </c>
      <c r="AC61" s="101">
        <v>182229545</v>
      </c>
      <c r="AD61" s="9" t="s">
        <v>7</v>
      </c>
      <c r="AE61" s="9" t="s">
        <v>1036</v>
      </c>
      <c r="AF61" s="9" t="s">
        <v>14</v>
      </c>
      <c r="AG61" s="9" t="s">
        <v>7</v>
      </c>
      <c r="AH61" s="9" t="s">
        <v>367</v>
      </c>
      <c r="AI61" s="101">
        <v>118553218.4003932</v>
      </c>
    </row>
    <row r="62" spans="2:35" x14ac:dyDescent="0.3">
      <c r="X62" s="9" t="s">
        <v>7</v>
      </c>
      <c r="Y62" s="9" t="s">
        <v>1039</v>
      </c>
      <c r="Z62" s="9" t="s">
        <v>9</v>
      </c>
      <c r="AA62" s="9" t="s">
        <v>7</v>
      </c>
      <c r="AB62" s="9" t="s">
        <v>367</v>
      </c>
      <c r="AC62" s="101">
        <v>35738942</v>
      </c>
      <c r="AD62" s="9" t="s">
        <v>7</v>
      </c>
      <c r="AE62" s="9" t="s">
        <v>1036</v>
      </c>
      <c r="AF62" s="9" t="s">
        <v>16</v>
      </c>
      <c r="AG62" s="9" t="s">
        <v>7</v>
      </c>
      <c r="AH62" s="9" t="s">
        <v>368</v>
      </c>
      <c r="AI62" s="101">
        <v>111686280.97215781</v>
      </c>
    </row>
    <row r="63" spans="2:35" x14ac:dyDescent="0.3">
      <c r="X63" s="9" t="s">
        <v>7</v>
      </c>
      <c r="Y63" s="9" t="s">
        <v>1039</v>
      </c>
      <c r="Z63" s="9" t="s">
        <v>10</v>
      </c>
      <c r="AA63" s="9" t="s">
        <v>7</v>
      </c>
      <c r="AB63" s="9" t="s">
        <v>368</v>
      </c>
      <c r="AC63" s="101">
        <v>2180117290</v>
      </c>
      <c r="AD63" s="9" t="s">
        <v>7</v>
      </c>
      <c r="AE63" s="9" t="s">
        <v>1037</v>
      </c>
      <c r="AF63" s="9" t="s">
        <v>10</v>
      </c>
      <c r="AG63" s="9" t="s">
        <v>7</v>
      </c>
      <c r="AH63" s="9" t="s">
        <v>368</v>
      </c>
      <c r="AI63" s="101">
        <v>647067545.03198254</v>
      </c>
    </row>
    <row r="64" spans="2:35" x14ac:dyDescent="0.3">
      <c r="X64" s="9" t="s">
        <v>7</v>
      </c>
      <c r="Y64" s="9" t="s">
        <v>1039</v>
      </c>
      <c r="Z64" s="9" t="s">
        <v>10</v>
      </c>
      <c r="AA64" s="9" t="s">
        <v>7</v>
      </c>
      <c r="AB64" s="9" t="s">
        <v>367</v>
      </c>
      <c r="AC64" s="101">
        <v>21913651165</v>
      </c>
      <c r="AD64" s="9" t="s">
        <v>7</v>
      </c>
      <c r="AE64" s="9" t="s">
        <v>1037</v>
      </c>
      <c r="AF64" s="9" t="s">
        <v>10</v>
      </c>
      <c r="AG64" s="9" t="s">
        <v>7</v>
      </c>
      <c r="AH64" s="9" t="s">
        <v>367</v>
      </c>
      <c r="AI64" s="101">
        <v>539158045.06653905</v>
      </c>
    </row>
    <row r="65" spans="24:35" x14ac:dyDescent="0.3">
      <c r="X65" s="9" t="s">
        <v>7</v>
      </c>
      <c r="Y65" s="9" t="s">
        <v>1039</v>
      </c>
      <c r="Z65" s="9" t="s">
        <v>11</v>
      </c>
      <c r="AA65" s="9" t="s">
        <v>7</v>
      </c>
      <c r="AB65" s="9" t="s">
        <v>367</v>
      </c>
      <c r="AC65" s="101">
        <v>38265055</v>
      </c>
      <c r="AD65" s="9" t="s">
        <v>7</v>
      </c>
      <c r="AE65" s="9" t="s">
        <v>1037</v>
      </c>
      <c r="AF65" s="9" t="s">
        <v>17</v>
      </c>
      <c r="AG65" s="9" t="s">
        <v>7</v>
      </c>
      <c r="AH65" s="9" t="s">
        <v>367</v>
      </c>
      <c r="AI65" s="101">
        <v>3524713.401957246</v>
      </c>
    </row>
    <row r="66" spans="24:35" x14ac:dyDescent="0.3">
      <c r="X66" s="9" t="s">
        <v>7</v>
      </c>
      <c r="Y66" s="9" t="s">
        <v>1039</v>
      </c>
      <c r="Z66" s="9" t="s">
        <v>13</v>
      </c>
      <c r="AA66" s="9" t="s">
        <v>7</v>
      </c>
      <c r="AB66" s="9" t="s">
        <v>368</v>
      </c>
      <c r="AC66" s="101">
        <v>44625479</v>
      </c>
      <c r="AD66" s="9" t="s">
        <v>7</v>
      </c>
      <c r="AE66" s="9" t="s">
        <v>1038</v>
      </c>
      <c r="AF66" s="9" t="s">
        <v>10</v>
      </c>
      <c r="AG66" s="9" t="s">
        <v>7</v>
      </c>
      <c r="AH66" s="9" t="s">
        <v>368</v>
      </c>
      <c r="AI66" s="101">
        <v>131845780.7256522</v>
      </c>
    </row>
    <row r="67" spans="24:35" x14ac:dyDescent="0.3">
      <c r="X67" s="9" t="s">
        <v>7</v>
      </c>
      <c r="Y67" s="9" t="s">
        <v>1039</v>
      </c>
      <c r="Z67" s="9" t="s">
        <v>13</v>
      </c>
      <c r="AA67" s="9" t="s">
        <v>7</v>
      </c>
      <c r="AB67" s="9" t="s">
        <v>367</v>
      </c>
      <c r="AC67" s="101">
        <v>69440658</v>
      </c>
      <c r="AD67" s="9" t="s">
        <v>7</v>
      </c>
      <c r="AE67" s="9" t="s">
        <v>1038</v>
      </c>
      <c r="AF67" s="9" t="s">
        <v>10</v>
      </c>
      <c r="AG67" s="9" t="s">
        <v>7</v>
      </c>
      <c r="AH67" s="9" t="s">
        <v>367</v>
      </c>
      <c r="AI67" s="101">
        <v>5528584315.3389978</v>
      </c>
    </row>
    <row r="68" spans="24:35" x14ac:dyDescent="0.3">
      <c r="X68" s="9" t="s">
        <v>4</v>
      </c>
      <c r="Y68" s="9" t="s">
        <v>1033</v>
      </c>
      <c r="Z68" s="9" t="s">
        <v>8</v>
      </c>
      <c r="AA68" s="9" t="s">
        <v>6</v>
      </c>
      <c r="AB68" s="9" t="s">
        <v>367</v>
      </c>
      <c r="AC68" s="101">
        <v>7471860309</v>
      </c>
      <c r="AD68" s="9" t="s">
        <v>7</v>
      </c>
      <c r="AE68" s="9" t="s">
        <v>1038</v>
      </c>
      <c r="AF68" s="9" t="s">
        <v>11</v>
      </c>
      <c r="AG68" s="9" t="s">
        <v>7</v>
      </c>
      <c r="AH68" s="9" t="s">
        <v>367</v>
      </c>
      <c r="AI68" s="101">
        <v>67153.794163297265</v>
      </c>
    </row>
    <row r="69" spans="24:35" x14ac:dyDescent="0.3">
      <c r="X69" s="9" t="s">
        <v>4</v>
      </c>
      <c r="Y69" s="9" t="s">
        <v>1033</v>
      </c>
      <c r="Z69" s="9" t="s">
        <v>8</v>
      </c>
      <c r="AA69" s="9" t="s">
        <v>7</v>
      </c>
      <c r="AB69" s="9" t="s">
        <v>368</v>
      </c>
      <c r="AC69" s="101">
        <v>1625128573</v>
      </c>
      <c r="AD69" s="9" t="s">
        <v>7</v>
      </c>
      <c r="AE69" s="9" t="s">
        <v>1039</v>
      </c>
      <c r="AF69" s="9" t="s">
        <v>8</v>
      </c>
      <c r="AG69" s="9" t="s">
        <v>7</v>
      </c>
      <c r="AH69" s="9" t="s">
        <v>367</v>
      </c>
      <c r="AI69" s="101">
        <v>200014331.36712161</v>
      </c>
    </row>
    <row r="70" spans="24:35" x14ac:dyDescent="0.3">
      <c r="X70" s="9" t="s">
        <v>4</v>
      </c>
      <c r="Y70" s="9" t="s">
        <v>1033</v>
      </c>
      <c r="Z70" s="9" t="s">
        <v>8</v>
      </c>
      <c r="AA70" s="9" t="s">
        <v>7</v>
      </c>
      <c r="AB70" s="9" t="s">
        <v>367</v>
      </c>
      <c r="AC70" s="101">
        <v>391060610</v>
      </c>
      <c r="AD70" s="9" t="s">
        <v>7</v>
      </c>
      <c r="AE70" s="9" t="s">
        <v>1039</v>
      </c>
      <c r="AF70" s="9" t="s">
        <v>9</v>
      </c>
      <c r="AG70" s="9" t="s">
        <v>7</v>
      </c>
      <c r="AH70" s="9" t="s">
        <v>367</v>
      </c>
      <c r="AI70" s="101">
        <v>7194024.5571150566</v>
      </c>
    </row>
    <row r="71" spans="24:35" x14ac:dyDescent="0.3">
      <c r="X71" s="9" t="s">
        <v>4</v>
      </c>
      <c r="Y71" s="9" t="s">
        <v>1033</v>
      </c>
      <c r="Z71" s="9" t="s">
        <v>9</v>
      </c>
      <c r="AA71" s="9" t="s">
        <v>6</v>
      </c>
      <c r="AB71" s="9" t="s">
        <v>367</v>
      </c>
      <c r="AC71" s="101">
        <v>2374463210</v>
      </c>
      <c r="AD71" s="9" t="s">
        <v>7</v>
      </c>
      <c r="AE71" s="9" t="s">
        <v>1039</v>
      </c>
      <c r="AF71" s="9" t="s">
        <v>10</v>
      </c>
      <c r="AG71" s="9" t="s">
        <v>7</v>
      </c>
      <c r="AH71" s="9" t="s">
        <v>368</v>
      </c>
      <c r="AI71" s="101">
        <v>1236100840.744771</v>
      </c>
    </row>
    <row r="72" spans="24:35" x14ac:dyDescent="0.3">
      <c r="X72" s="9" t="s">
        <v>4</v>
      </c>
      <c r="Y72" s="9" t="s">
        <v>1033</v>
      </c>
      <c r="Z72" s="9" t="s">
        <v>9</v>
      </c>
      <c r="AA72" s="9" t="s">
        <v>7</v>
      </c>
      <c r="AB72" s="9" t="s">
        <v>368</v>
      </c>
      <c r="AC72" s="101">
        <v>918516460</v>
      </c>
      <c r="AD72" s="9" t="s">
        <v>7</v>
      </c>
      <c r="AE72" s="9" t="s">
        <v>1039</v>
      </c>
      <c r="AF72" s="9" t="s">
        <v>10</v>
      </c>
      <c r="AG72" s="9" t="s">
        <v>7</v>
      </c>
      <c r="AH72" s="9" t="s">
        <v>367</v>
      </c>
      <c r="AI72" s="101">
        <v>19235018164.034931</v>
      </c>
    </row>
    <row r="73" spans="24:35" x14ac:dyDescent="0.3">
      <c r="X73" s="9" t="s">
        <v>4</v>
      </c>
      <c r="Y73" s="9" t="s">
        <v>1033</v>
      </c>
      <c r="Z73" s="9" t="s">
        <v>9</v>
      </c>
      <c r="AA73" s="9" t="s">
        <v>7</v>
      </c>
      <c r="AB73" s="9" t="s">
        <v>367</v>
      </c>
      <c r="AC73" s="101">
        <v>15089753819</v>
      </c>
      <c r="AD73" s="9" t="s">
        <v>7</v>
      </c>
      <c r="AE73" s="9" t="s">
        <v>1039</v>
      </c>
      <c r="AF73" s="9" t="s">
        <v>11</v>
      </c>
      <c r="AG73" s="9" t="s">
        <v>7</v>
      </c>
      <c r="AH73" s="9" t="s">
        <v>367</v>
      </c>
      <c r="AI73" s="101">
        <v>27559865.707105041</v>
      </c>
    </row>
    <row r="74" spans="24:35" x14ac:dyDescent="0.3">
      <c r="X74" s="9" t="s">
        <v>4</v>
      </c>
      <c r="Y74" s="9" t="s">
        <v>1033</v>
      </c>
      <c r="Z74" s="9" t="s">
        <v>10</v>
      </c>
      <c r="AA74" s="9" t="s">
        <v>6</v>
      </c>
      <c r="AB74" s="9" t="s">
        <v>368</v>
      </c>
      <c r="AC74" s="101">
        <v>23512103</v>
      </c>
      <c r="AD74" s="9" t="s">
        <v>7</v>
      </c>
      <c r="AE74" s="9" t="s">
        <v>1039</v>
      </c>
      <c r="AF74" s="9" t="s">
        <v>13</v>
      </c>
      <c r="AG74" s="9" t="s">
        <v>7</v>
      </c>
      <c r="AH74" s="9" t="s">
        <v>368</v>
      </c>
      <c r="AI74" s="101">
        <v>3635096.068990055</v>
      </c>
    </row>
    <row r="75" spans="24:35" x14ac:dyDescent="0.3">
      <c r="X75" s="9" t="s">
        <v>4</v>
      </c>
      <c r="Y75" s="9" t="s">
        <v>1033</v>
      </c>
      <c r="Z75" s="9" t="s">
        <v>10</v>
      </c>
      <c r="AA75" s="9" t="s">
        <v>6</v>
      </c>
      <c r="AB75" s="9" t="s">
        <v>367</v>
      </c>
      <c r="AC75" s="101">
        <v>33949507542</v>
      </c>
      <c r="AD75" s="9" t="s">
        <v>7</v>
      </c>
      <c r="AE75" s="9" t="s">
        <v>1039</v>
      </c>
      <c r="AF75" s="9" t="s">
        <v>13</v>
      </c>
      <c r="AG75" s="9" t="s">
        <v>7</v>
      </c>
      <c r="AH75" s="9" t="s">
        <v>367</v>
      </c>
      <c r="AI75" s="101">
        <v>133406695.9438432</v>
      </c>
    </row>
    <row r="76" spans="24:35" x14ac:dyDescent="0.3">
      <c r="X76" s="9" t="s">
        <v>4</v>
      </c>
      <c r="Y76" s="9" t="s">
        <v>1033</v>
      </c>
      <c r="Z76" s="9" t="s">
        <v>10</v>
      </c>
      <c r="AA76" s="9" t="s">
        <v>7</v>
      </c>
      <c r="AB76" s="9" t="s">
        <v>368</v>
      </c>
      <c r="AC76" s="101">
        <v>6488192962</v>
      </c>
      <c r="AD76" s="9" t="s">
        <v>4</v>
      </c>
      <c r="AE76" s="9" t="s">
        <v>1033</v>
      </c>
      <c r="AF76" s="9" t="s">
        <v>8</v>
      </c>
      <c r="AG76" s="9" t="s">
        <v>6</v>
      </c>
      <c r="AH76" s="9" t="s">
        <v>367</v>
      </c>
      <c r="AI76" s="101">
        <v>3070654946.1210999</v>
      </c>
    </row>
    <row r="77" spans="24:35" x14ac:dyDescent="0.3">
      <c r="X77" s="9" t="s">
        <v>4</v>
      </c>
      <c r="Y77" s="9" t="s">
        <v>1033</v>
      </c>
      <c r="Z77" s="9" t="s">
        <v>10</v>
      </c>
      <c r="AA77" s="9" t="s">
        <v>7</v>
      </c>
      <c r="AB77" s="9" t="s">
        <v>367</v>
      </c>
      <c r="AC77" s="101">
        <v>56708381648</v>
      </c>
      <c r="AD77" s="9" t="s">
        <v>4</v>
      </c>
      <c r="AE77" s="9" t="s">
        <v>1033</v>
      </c>
      <c r="AF77" s="9" t="s">
        <v>8</v>
      </c>
      <c r="AG77" s="9" t="s">
        <v>7</v>
      </c>
      <c r="AH77" s="9" t="s">
        <v>368</v>
      </c>
      <c r="AI77" s="101">
        <v>0</v>
      </c>
    </row>
    <row r="78" spans="24:35" x14ac:dyDescent="0.3">
      <c r="X78" s="9" t="s">
        <v>4</v>
      </c>
      <c r="Y78" s="9" t="s">
        <v>1033</v>
      </c>
      <c r="Z78" s="9" t="s">
        <v>11</v>
      </c>
      <c r="AA78" s="9" t="s">
        <v>7</v>
      </c>
      <c r="AB78" s="9" t="s">
        <v>368</v>
      </c>
      <c r="AC78" s="101">
        <v>2415547553</v>
      </c>
      <c r="AD78" s="9" t="s">
        <v>4</v>
      </c>
      <c r="AE78" s="9" t="s">
        <v>1033</v>
      </c>
      <c r="AF78" s="9" t="s">
        <v>8</v>
      </c>
      <c r="AG78" s="9" t="s">
        <v>7</v>
      </c>
      <c r="AH78" s="9" t="s">
        <v>367</v>
      </c>
      <c r="AI78" s="101">
        <v>2210460052.8284822</v>
      </c>
    </row>
    <row r="79" spans="24:35" x14ac:dyDescent="0.3">
      <c r="X79" s="9" t="s">
        <v>4</v>
      </c>
      <c r="Y79" s="9" t="s">
        <v>1033</v>
      </c>
      <c r="Z79" s="9" t="s">
        <v>11</v>
      </c>
      <c r="AA79" s="9" t="s">
        <v>7</v>
      </c>
      <c r="AB79" s="9" t="s">
        <v>367</v>
      </c>
      <c r="AC79" s="101">
        <v>81797923198</v>
      </c>
      <c r="AD79" s="9" t="s">
        <v>4</v>
      </c>
      <c r="AE79" s="9" t="s">
        <v>1033</v>
      </c>
      <c r="AF79" s="9" t="s">
        <v>9</v>
      </c>
      <c r="AG79" s="9" t="s">
        <v>6</v>
      </c>
      <c r="AH79" s="9" t="s">
        <v>367</v>
      </c>
      <c r="AI79" s="101">
        <v>878750932.09571815</v>
      </c>
    </row>
    <row r="80" spans="24:35" x14ac:dyDescent="0.3">
      <c r="X80" s="9" t="s">
        <v>4</v>
      </c>
      <c r="Y80" s="9" t="s">
        <v>1033</v>
      </c>
      <c r="Z80" s="9" t="s">
        <v>12</v>
      </c>
      <c r="AA80" s="9" t="s">
        <v>6</v>
      </c>
      <c r="AB80" s="9" t="s">
        <v>367</v>
      </c>
      <c r="AC80" s="101">
        <v>2990696982</v>
      </c>
      <c r="AD80" s="9" t="s">
        <v>4</v>
      </c>
      <c r="AE80" s="9" t="s">
        <v>1033</v>
      </c>
      <c r="AF80" s="9" t="s">
        <v>9</v>
      </c>
      <c r="AG80" s="9" t="s">
        <v>7</v>
      </c>
      <c r="AH80" s="9" t="s">
        <v>368</v>
      </c>
      <c r="AI80" s="101">
        <v>0</v>
      </c>
    </row>
    <row r="81" spans="24:35" x14ac:dyDescent="0.3">
      <c r="X81" s="9" t="s">
        <v>4</v>
      </c>
      <c r="Y81" s="9" t="s">
        <v>1033</v>
      </c>
      <c r="Z81" s="9" t="s">
        <v>12</v>
      </c>
      <c r="AA81" s="9" t="s">
        <v>7</v>
      </c>
      <c r="AB81" s="9" t="s">
        <v>368</v>
      </c>
      <c r="AC81" s="101">
        <v>29025116</v>
      </c>
      <c r="AD81" s="9" t="s">
        <v>4</v>
      </c>
      <c r="AE81" s="9" t="s">
        <v>1033</v>
      </c>
      <c r="AF81" s="9" t="s">
        <v>9</v>
      </c>
      <c r="AG81" s="9" t="s">
        <v>7</v>
      </c>
      <c r="AH81" s="9" t="s">
        <v>367</v>
      </c>
      <c r="AI81" s="101">
        <v>18002644643.09687</v>
      </c>
    </row>
    <row r="82" spans="24:35" x14ac:dyDescent="0.3">
      <c r="X82" s="9" t="s">
        <v>4</v>
      </c>
      <c r="Y82" s="9" t="s">
        <v>1033</v>
      </c>
      <c r="Z82" s="9" t="s">
        <v>12</v>
      </c>
      <c r="AA82" s="9" t="s">
        <v>7</v>
      </c>
      <c r="AB82" s="9" t="s">
        <v>367</v>
      </c>
      <c r="AC82" s="101">
        <v>-39607917</v>
      </c>
      <c r="AD82" s="9" t="s">
        <v>4</v>
      </c>
      <c r="AE82" s="9" t="s">
        <v>1033</v>
      </c>
      <c r="AF82" s="9" t="s">
        <v>10</v>
      </c>
      <c r="AG82" s="9" t="s">
        <v>6</v>
      </c>
      <c r="AH82" s="9" t="s">
        <v>368</v>
      </c>
      <c r="AI82" s="101">
        <v>264215.17516559531</v>
      </c>
    </row>
    <row r="83" spans="24:35" x14ac:dyDescent="0.3">
      <c r="X83" s="9" t="s">
        <v>4</v>
      </c>
      <c r="Y83" s="9" t="s">
        <v>1033</v>
      </c>
      <c r="Z83" s="9" t="s">
        <v>13</v>
      </c>
      <c r="AA83" s="9" t="s">
        <v>6</v>
      </c>
      <c r="AB83" s="9" t="s">
        <v>368</v>
      </c>
      <c r="AC83" s="101">
        <v>24564404</v>
      </c>
      <c r="AD83" s="9" t="s">
        <v>4</v>
      </c>
      <c r="AE83" s="9" t="s">
        <v>1033</v>
      </c>
      <c r="AF83" s="9" t="s">
        <v>10</v>
      </c>
      <c r="AG83" s="9" t="s">
        <v>6</v>
      </c>
      <c r="AH83" s="9" t="s">
        <v>367</v>
      </c>
      <c r="AI83" s="101">
        <v>18955370221.386631</v>
      </c>
    </row>
    <row r="84" spans="24:35" x14ac:dyDescent="0.3">
      <c r="X84" s="9" t="s">
        <v>4</v>
      </c>
      <c r="Y84" s="9" t="s">
        <v>1033</v>
      </c>
      <c r="Z84" s="9" t="s">
        <v>13</v>
      </c>
      <c r="AA84" s="9" t="s">
        <v>6</v>
      </c>
      <c r="AB84" s="9" t="s">
        <v>367</v>
      </c>
      <c r="AC84" s="101">
        <v>9820068763</v>
      </c>
      <c r="AD84" s="9" t="s">
        <v>4</v>
      </c>
      <c r="AE84" s="9" t="s">
        <v>1033</v>
      </c>
      <c r="AF84" s="9" t="s">
        <v>10</v>
      </c>
      <c r="AG84" s="9" t="s">
        <v>7</v>
      </c>
      <c r="AH84" s="9" t="s">
        <v>368</v>
      </c>
      <c r="AI84" s="101">
        <v>24630674.248757731</v>
      </c>
    </row>
    <row r="85" spans="24:35" x14ac:dyDescent="0.3">
      <c r="X85" s="9" t="s">
        <v>4</v>
      </c>
      <c r="Y85" s="9" t="s">
        <v>1033</v>
      </c>
      <c r="Z85" s="9" t="s">
        <v>13</v>
      </c>
      <c r="AA85" s="9" t="s">
        <v>7</v>
      </c>
      <c r="AB85" s="9" t="s">
        <v>368</v>
      </c>
      <c r="AC85" s="101">
        <v>3582239823</v>
      </c>
      <c r="AD85" s="9" t="s">
        <v>4</v>
      </c>
      <c r="AE85" s="9" t="s">
        <v>1033</v>
      </c>
      <c r="AF85" s="9" t="s">
        <v>10</v>
      </c>
      <c r="AG85" s="9" t="s">
        <v>7</v>
      </c>
      <c r="AH85" s="9" t="s">
        <v>367</v>
      </c>
      <c r="AI85" s="101">
        <v>50499587990.728394</v>
      </c>
    </row>
    <row r="86" spans="24:35" x14ac:dyDescent="0.3">
      <c r="X86" s="9" t="s">
        <v>4</v>
      </c>
      <c r="Y86" s="9" t="s">
        <v>1033</v>
      </c>
      <c r="Z86" s="9" t="s">
        <v>13</v>
      </c>
      <c r="AA86" s="9" t="s">
        <v>7</v>
      </c>
      <c r="AB86" s="9" t="s">
        <v>367</v>
      </c>
      <c r="AC86" s="101">
        <v>64883695034</v>
      </c>
      <c r="AD86" s="9" t="s">
        <v>4</v>
      </c>
      <c r="AE86" s="9" t="s">
        <v>1033</v>
      </c>
      <c r="AF86" s="9" t="s">
        <v>11</v>
      </c>
      <c r="AG86" s="9" t="s">
        <v>7</v>
      </c>
      <c r="AH86" s="9" t="s">
        <v>368</v>
      </c>
      <c r="AI86" s="101">
        <v>2134130.8234765679</v>
      </c>
    </row>
    <row r="87" spans="24:35" x14ac:dyDescent="0.3">
      <c r="X87" s="9" t="s">
        <v>4</v>
      </c>
      <c r="Y87" s="9" t="s">
        <v>1033</v>
      </c>
      <c r="Z87" s="9" t="s">
        <v>14</v>
      </c>
      <c r="AA87" s="9" t="s">
        <v>6</v>
      </c>
      <c r="AB87" s="9" t="s">
        <v>367</v>
      </c>
      <c r="AC87" s="101">
        <v>1960821294</v>
      </c>
      <c r="AD87" s="9" t="s">
        <v>4</v>
      </c>
      <c r="AE87" s="9" t="s">
        <v>1033</v>
      </c>
      <c r="AF87" s="9" t="s">
        <v>11</v>
      </c>
      <c r="AG87" s="9" t="s">
        <v>7</v>
      </c>
      <c r="AH87" s="9" t="s">
        <v>367</v>
      </c>
      <c r="AI87" s="101">
        <v>88147338377.659698</v>
      </c>
    </row>
    <row r="88" spans="24:35" x14ac:dyDescent="0.3">
      <c r="X88" s="9" t="s">
        <v>4</v>
      </c>
      <c r="Y88" s="9" t="s">
        <v>1033</v>
      </c>
      <c r="Z88" s="9" t="s">
        <v>14</v>
      </c>
      <c r="AA88" s="9" t="s">
        <v>7</v>
      </c>
      <c r="AB88" s="9" t="s">
        <v>368</v>
      </c>
      <c r="AC88" s="101">
        <v>318358723</v>
      </c>
      <c r="AD88" s="9" t="s">
        <v>4</v>
      </c>
      <c r="AE88" s="9" t="s">
        <v>1033</v>
      </c>
      <c r="AF88" s="9" t="s">
        <v>12</v>
      </c>
      <c r="AG88" s="9" t="s">
        <v>6</v>
      </c>
      <c r="AH88" s="9" t="s">
        <v>367</v>
      </c>
      <c r="AI88" s="101">
        <v>4246883601.232563</v>
      </c>
    </row>
    <row r="89" spans="24:35" x14ac:dyDescent="0.3">
      <c r="X89" s="9" t="s">
        <v>4</v>
      </c>
      <c r="Y89" s="9" t="s">
        <v>1033</v>
      </c>
      <c r="Z89" s="9" t="s">
        <v>14</v>
      </c>
      <c r="AA89" s="9" t="s">
        <v>7</v>
      </c>
      <c r="AB89" s="9" t="s">
        <v>367</v>
      </c>
      <c r="AC89" s="101">
        <v>59690954796</v>
      </c>
      <c r="AD89" s="9" t="s">
        <v>4</v>
      </c>
      <c r="AE89" s="9" t="s">
        <v>1033</v>
      </c>
      <c r="AF89" s="9" t="s">
        <v>12</v>
      </c>
      <c r="AG89" s="9" t="s">
        <v>7</v>
      </c>
      <c r="AH89" s="9" t="s">
        <v>368</v>
      </c>
      <c r="AI89" s="101">
        <v>0</v>
      </c>
    </row>
    <row r="90" spans="24:35" x14ac:dyDescent="0.3">
      <c r="X90" s="9" t="s">
        <v>4</v>
      </c>
      <c r="Y90" s="9" t="s">
        <v>1033</v>
      </c>
      <c r="Z90" s="9" t="s">
        <v>15</v>
      </c>
      <c r="AA90" s="9" t="s">
        <v>7</v>
      </c>
      <c r="AB90" s="9" t="s">
        <v>368</v>
      </c>
      <c r="AC90" s="101">
        <v>1190909869</v>
      </c>
      <c r="AD90" s="9" t="s">
        <v>4</v>
      </c>
      <c r="AE90" s="9" t="s">
        <v>1033</v>
      </c>
      <c r="AF90" s="9" t="s">
        <v>12</v>
      </c>
      <c r="AG90" s="9" t="s">
        <v>7</v>
      </c>
      <c r="AH90" s="9" t="s">
        <v>367</v>
      </c>
      <c r="AI90" s="101">
        <v>831397446.10937214</v>
      </c>
    </row>
    <row r="91" spans="24:35" x14ac:dyDescent="0.3">
      <c r="X91" s="9" t="s">
        <v>4</v>
      </c>
      <c r="Y91" s="9" t="s">
        <v>1033</v>
      </c>
      <c r="Z91" s="9" t="s">
        <v>15</v>
      </c>
      <c r="AA91" s="9" t="s">
        <v>7</v>
      </c>
      <c r="AB91" s="9" t="s">
        <v>367</v>
      </c>
      <c r="AC91" s="101">
        <v>6015494862</v>
      </c>
      <c r="AD91" s="9" t="s">
        <v>4</v>
      </c>
      <c r="AE91" s="9" t="s">
        <v>1033</v>
      </c>
      <c r="AF91" s="9" t="s">
        <v>13</v>
      </c>
      <c r="AG91" s="9" t="s">
        <v>6</v>
      </c>
      <c r="AH91" s="9" t="s">
        <v>368</v>
      </c>
      <c r="AI91" s="101">
        <v>3794917.7617303212</v>
      </c>
    </row>
    <row r="92" spans="24:35" x14ac:dyDescent="0.3">
      <c r="X92" s="9" t="s">
        <v>4</v>
      </c>
      <c r="Y92" s="9" t="s">
        <v>1033</v>
      </c>
      <c r="Z92" s="9" t="s">
        <v>16</v>
      </c>
      <c r="AA92" s="9" t="s">
        <v>7</v>
      </c>
      <c r="AB92" s="9" t="s">
        <v>368</v>
      </c>
      <c r="AC92" s="101">
        <v>27000169</v>
      </c>
      <c r="AD92" s="9" t="s">
        <v>4</v>
      </c>
      <c r="AE92" s="9" t="s">
        <v>1033</v>
      </c>
      <c r="AF92" s="9" t="s">
        <v>13</v>
      </c>
      <c r="AG92" s="9" t="s">
        <v>6</v>
      </c>
      <c r="AH92" s="9" t="s">
        <v>367</v>
      </c>
      <c r="AI92" s="101">
        <v>5632695934.3828573</v>
      </c>
    </row>
    <row r="93" spans="24:35" x14ac:dyDescent="0.3">
      <c r="X93" s="9" t="s">
        <v>4</v>
      </c>
      <c r="Y93" s="9" t="s">
        <v>1033</v>
      </c>
      <c r="Z93" s="9" t="s">
        <v>16</v>
      </c>
      <c r="AA93" s="9" t="s">
        <v>7</v>
      </c>
      <c r="AB93" s="9" t="s">
        <v>367</v>
      </c>
      <c r="AC93" s="101">
        <v>73819058949</v>
      </c>
      <c r="AD93" s="9" t="s">
        <v>4</v>
      </c>
      <c r="AE93" s="9" t="s">
        <v>1033</v>
      </c>
      <c r="AF93" s="9" t="s">
        <v>13</v>
      </c>
      <c r="AG93" s="9" t="s">
        <v>7</v>
      </c>
      <c r="AH93" s="9" t="s">
        <v>368</v>
      </c>
      <c r="AI93" s="101">
        <v>694530226.79561901</v>
      </c>
    </row>
    <row r="94" spans="24:35" x14ac:dyDescent="0.3">
      <c r="X94" s="9" t="s">
        <v>4</v>
      </c>
      <c r="Y94" s="9" t="s">
        <v>1033</v>
      </c>
      <c r="Z94" s="9" t="s">
        <v>17</v>
      </c>
      <c r="AA94" s="9" t="s">
        <v>7</v>
      </c>
      <c r="AB94" s="9" t="s">
        <v>367</v>
      </c>
      <c r="AC94" s="101">
        <v>92470991</v>
      </c>
      <c r="AD94" s="9" t="s">
        <v>4</v>
      </c>
      <c r="AE94" s="9" t="s">
        <v>1033</v>
      </c>
      <c r="AF94" s="9" t="s">
        <v>13</v>
      </c>
      <c r="AG94" s="9" t="s">
        <v>7</v>
      </c>
      <c r="AH94" s="9" t="s">
        <v>367</v>
      </c>
      <c r="AI94" s="101">
        <v>34202504254.744331</v>
      </c>
    </row>
    <row r="95" spans="24:35" x14ac:dyDescent="0.3">
      <c r="X95" s="9" t="s">
        <v>4</v>
      </c>
      <c r="Y95" s="9" t="s">
        <v>1034</v>
      </c>
      <c r="Z95" s="9" t="s">
        <v>8</v>
      </c>
      <c r="AA95" s="9" t="s">
        <v>7</v>
      </c>
      <c r="AB95" s="9" t="s">
        <v>367</v>
      </c>
      <c r="AC95" s="101">
        <v>14668346477</v>
      </c>
      <c r="AD95" s="9" t="s">
        <v>4</v>
      </c>
      <c r="AE95" s="9" t="s">
        <v>1033</v>
      </c>
      <c r="AF95" s="9" t="s">
        <v>14</v>
      </c>
      <c r="AG95" s="9" t="s">
        <v>6</v>
      </c>
      <c r="AH95" s="9" t="s">
        <v>367</v>
      </c>
      <c r="AI95" s="101">
        <v>1113006110.425976</v>
      </c>
    </row>
    <row r="96" spans="24:35" x14ac:dyDescent="0.3">
      <c r="X96" s="9" t="s">
        <v>4</v>
      </c>
      <c r="Y96" s="9" t="s">
        <v>1034</v>
      </c>
      <c r="Z96" s="9" t="s">
        <v>9</v>
      </c>
      <c r="AA96" s="9" t="s">
        <v>7</v>
      </c>
      <c r="AB96" s="9" t="s">
        <v>367</v>
      </c>
      <c r="AC96" s="101">
        <v>2556524993</v>
      </c>
      <c r="AD96" s="9" t="s">
        <v>4</v>
      </c>
      <c r="AE96" s="9" t="s">
        <v>1033</v>
      </c>
      <c r="AF96" s="9" t="s">
        <v>14</v>
      </c>
      <c r="AG96" s="9" t="s">
        <v>7</v>
      </c>
      <c r="AH96" s="9" t="s">
        <v>368</v>
      </c>
      <c r="AI96" s="101">
        <v>0</v>
      </c>
    </row>
    <row r="97" spans="24:35" x14ac:dyDescent="0.3">
      <c r="X97" s="9" t="s">
        <v>4</v>
      </c>
      <c r="Y97" s="9" t="s">
        <v>1034</v>
      </c>
      <c r="Z97" s="9" t="s">
        <v>10</v>
      </c>
      <c r="AA97" s="9" t="s">
        <v>7</v>
      </c>
      <c r="AB97" s="9" t="s">
        <v>368</v>
      </c>
      <c r="AC97" s="101">
        <v>18563092536</v>
      </c>
      <c r="AD97" s="9" t="s">
        <v>4</v>
      </c>
      <c r="AE97" s="9" t="s">
        <v>1033</v>
      </c>
      <c r="AF97" s="9" t="s">
        <v>14</v>
      </c>
      <c r="AG97" s="9" t="s">
        <v>7</v>
      </c>
      <c r="AH97" s="9" t="s">
        <v>367</v>
      </c>
      <c r="AI97" s="101">
        <v>17203280101.09621</v>
      </c>
    </row>
    <row r="98" spans="24:35" x14ac:dyDescent="0.3">
      <c r="X98" s="9" t="s">
        <v>4</v>
      </c>
      <c r="Y98" s="9" t="s">
        <v>1034</v>
      </c>
      <c r="Z98" s="9" t="s">
        <v>10</v>
      </c>
      <c r="AA98" s="9" t="s">
        <v>7</v>
      </c>
      <c r="AB98" s="9" t="s">
        <v>367</v>
      </c>
      <c r="AC98" s="101">
        <v>44745271841</v>
      </c>
      <c r="AD98" s="9" t="s">
        <v>4</v>
      </c>
      <c r="AE98" s="9" t="s">
        <v>1033</v>
      </c>
      <c r="AF98" s="9" t="s">
        <v>15</v>
      </c>
      <c r="AG98" s="9" t="s">
        <v>7</v>
      </c>
      <c r="AH98" s="9" t="s">
        <v>368</v>
      </c>
      <c r="AI98" s="101">
        <v>15794778.1668329</v>
      </c>
    </row>
    <row r="99" spans="24:35" x14ac:dyDescent="0.3">
      <c r="X99" s="9" t="s">
        <v>4</v>
      </c>
      <c r="Y99" s="9" t="s">
        <v>1034</v>
      </c>
      <c r="Z99" s="9" t="s">
        <v>11</v>
      </c>
      <c r="AA99" s="9" t="s">
        <v>7</v>
      </c>
      <c r="AB99" s="9" t="s">
        <v>367</v>
      </c>
      <c r="AC99" s="101">
        <v>201531511</v>
      </c>
      <c r="AD99" s="9" t="s">
        <v>4</v>
      </c>
      <c r="AE99" s="9" t="s">
        <v>1033</v>
      </c>
      <c r="AF99" s="9" t="s">
        <v>15</v>
      </c>
      <c r="AG99" s="9" t="s">
        <v>7</v>
      </c>
      <c r="AH99" s="9" t="s">
        <v>367</v>
      </c>
      <c r="AI99" s="101">
        <v>1065806487.933943</v>
      </c>
    </row>
    <row r="100" spans="24:35" x14ac:dyDescent="0.3">
      <c r="X100" s="9" t="s">
        <v>4</v>
      </c>
      <c r="Y100" s="9" t="s">
        <v>1034</v>
      </c>
      <c r="Z100" s="9" t="s">
        <v>12</v>
      </c>
      <c r="AA100" s="9" t="s">
        <v>7</v>
      </c>
      <c r="AB100" s="9" t="s">
        <v>367</v>
      </c>
      <c r="AC100" s="101">
        <v>2659456613</v>
      </c>
      <c r="AD100" s="9" t="s">
        <v>4</v>
      </c>
      <c r="AE100" s="9" t="s">
        <v>1033</v>
      </c>
      <c r="AF100" s="9" t="s">
        <v>16</v>
      </c>
      <c r="AG100" s="9" t="s">
        <v>7</v>
      </c>
      <c r="AH100" s="9" t="s">
        <v>367</v>
      </c>
      <c r="AI100" s="101">
        <v>31894919773.090881</v>
      </c>
    </row>
    <row r="101" spans="24:35" x14ac:dyDescent="0.3">
      <c r="X101" s="9" t="s">
        <v>4</v>
      </c>
      <c r="Y101" s="9" t="s">
        <v>1034</v>
      </c>
      <c r="Z101" s="9" t="s">
        <v>13</v>
      </c>
      <c r="AA101" s="9" t="s">
        <v>7</v>
      </c>
      <c r="AB101" s="9" t="s">
        <v>367</v>
      </c>
      <c r="AC101" s="101">
        <v>7557516288</v>
      </c>
      <c r="AD101" s="9" t="s">
        <v>4</v>
      </c>
      <c r="AE101" s="9" t="s">
        <v>1033</v>
      </c>
      <c r="AF101" s="9" t="s">
        <v>17</v>
      </c>
      <c r="AG101" s="9" t="s">
        <v>7</v>
      </c>
      <c r="AH101" s="9" t="s">
        <v>367</v>
      </c>
      <c r="AI101" s="101">
        <v>60944960.841548212</v>
      </c>
    </row>
    <row r="102" spans="24:35" x14ac:dyDescent="0.3">
      <c r="X102" s="9" t="s">
        <v>4</v>
      </c>
      <c r="Y102" s="9" t="s">
        <v>1034</v>
      </c>
      <c r="Z102" s="9" t="s">
        <v>14</v>
      </c>
      <c r="AA102" s="9" t="s">
        <v>7</v>
      </c>
      <c r="AB102" s="9" t="s">
        <v>367</v>
      </c>
      <c r="AC102" s="101">
        <v>34495801</v>
      </c>
      <c r="AD102" s="9" t="s">
        <v>4</v>
      </c>
      <c r="AE102" s="9" t="s">
        <v>1034</v>
      </c>
      <c r="AF102" s="9" t="s">
        <v>8</v>
      </c>
      <c r="AG102" s="9" t="s">
        <v>7</v>
      </c>
      <c r="AH102" s="9" t="s">
        <v>367</v>
      </c>
      <c r="AI102" s="101">
        <v>14432087729.47353</v>
      </c>
    </row>
    <row r="103" spans="24:35" x14ac:dyDescent="0.3">
      <c r="X103" s="9" t="s">
        <v>4</v>
      </c>
      <c r="Y103" s="9" t="s">
        <v>1034</v>
      </c>
      <c r="Z103" s="9" t="s">
        <v>16</v>
      </c>
      <c r="AA103" s="9" t="s">
        <v>7</v>
      </c>
      <c r="AB103" s="9" t="s">
        <v>367</v>
      </c>
      <c r="AC103" s="101">
        <v>8791806</v>
      </c>
      <c r="AD103" s="9" t="s">
        <v>4</v>
      </c>
      <c r="AE103" s="9" t="s">
        <v>1034</v>
      </c>
      <c r="AF103" s="9" t="s">
        <v>9</v>
      </c>
      <c r="AG103" s="9" t="s">
        <v>7</v>
      </c>
      <c r="AH103" s="9" t="s">
        <v>367</v>
      </c>
      <c r="AI103" s="101">
        <v>1634702257.2581389</v>
      </c>
    </row>
    <row r="104" spans="24:35" x14ac:dyDescent="0.3">
      <c r="X104" s="9" t="s">
        <v>4</v>
      </c>
      <c r="Y104" s="9" t="s">
        <v>1034</v>
      </c>
      <c r="Z104" s="9" t="s">
        <v>17</v>
      </c>
      <c r="AA104" s="9" t="s">
        <v>7</v>
      </c>
      <c r="AB104" s="9" t="s">
        <v>367</v>
      </c>
      <c r="AC104" s="101">
        <v>187379863</v>
      </c>
      <c r="AD104" s="9" t="s">
        <v>4</v>
      </c>
      <c r="AE104" s="9" t="s">
        <v>1034</v>
      </c>
      <c r="AF104" s="9" t="s">
        <v>10</v>
      </c>
      <c r="AG104" s="9" t="s">
        <v>7</v>
      </c>
      <c r="AH104" s="9" t="s">
        <v>368</v>
      </c>
      <c r="AI104" s="101">
        <v>0</v>
      </c>
    </row>
    <row r="105" spans="24:35" x14ac:dyDescent="0.3">
      <c r="X105" s="9" t="s">
        <v>4</v>
      </c>
      <c r="Y105" s="9" t="s">
        <v>1036</v>
      </c>
      <c r="Z105" s="9" t="s">
        <v>10</v>
      </c>
      <c r="AA105" s="9" t="s">
        <v>7</v>
      </c>
      <c r="AB105" s="9" t="s">
        <v>367</v>
      </c>
      <c r="AC105" s="101">
        <v>71983936</v>
      </c>
      <c r="AD105" s="9" t="s">
        <v>4</v>
      </c>
      <c r="AE105" s="9" t="s">
        <v>1034</v>
      </c>
      <c r="AF105" s="9" t="s">
        <v>10</v>
      </c>
      <c r="AG105" s="9" t="s">
        <v>7</v>
      </c>
      <c r="AH105" s="9" t="s">
        <v>367</v>
      </c>
      <c r="AI105" s="101">
        <v>53009861153.362846</v>
      </c>
    </row>
    <row r="106" spans="24:35" x14ac:dyDescent="0.3">
      <c r="X106" s="9" t="s">
        <v>4</v>
      </c>
      <c r="Y106" s="9" t="s">
        <v>1039</v>
      </c>
      <c r="Z106" s="9" t="s">
        <v>10</v>
      </c>
      <c r="AA106" s="9" t="s">
        <v>7</v>
      </c>
      <c r="AB106" s="9" t="s">
        <v>367</v>
      </c>
      <c r="AC106" s="101">
        <v>2815021</v>
      </c>
      <c r="AD106" s="9" t="s">
        <v>4</v>
      </c>
      <c r="AE106" s="9" t="s">
        <v>1034</v>
      </c>
      <c r="AF106" s="9" t="s">
        <v>11</v>
      </c>
      <c r="AG106" s="9" t="s">
        <v>7</v>
      </c>
      <c r="AH106" s="9" t="s">
        <v>367</v>
      </c>
      <c r="AI106" s="101">
        <v>52819357.861044727</v>
      </c>
    </row>
    <row r="107" spans="24:35" x14ac:dyDescent="0.3">
      <c r="X107" s="9"/>
      <c r="Y107" s="9"/>
      <c r="Z107" s="9"/>
      <c r="AA107" s="9"/>
      <c r="AB107" s="9"/>
      <c r="AC107" s="101"/>
      <c r="AD107" s="9" t="s">
        <v>4</v>
      </c>
      <c r="AE107" s="9" t="s">
        <v>1034</v>
      </c>
      <c r="AF107" s="9" t="s">
        <v>12</v>
      </c>
      <c r="AG107" s="9" t="s">
        <v>7</v>
      </c>
      <c r="AH107" s="9" t="s">
        <v>367</v>
      </c>
      <c r="AI107" s="101">
        <v>1757599982.1527989</v>
      </c>
    </row>
    <row r="108" spans="24:35" x14ac:dyDescent="0.3">
      <c r="X108" s="9"/>
      <c r="Y108" s="9"/>
      <c r="Z108" s="9"/>
      <c r="AA108" s="9"/>
      <c r="AB108" s="9"/>
      <c r="AC108" s="101"/>
      <c r="AD108" s="9" t="s">
        <v>4</v>
      </c>
      <c r="AE108" s="9" t="s">
        <v>1034</v>
      </c>
      <c r="AF108" s="9" t="s">
        <v>13</v>
      </c>
      <c r="AG108" s="9" t="s">
        <v>7</v>
      </c>
      <c r="AH108" s="9" t="s">
        <v>367</v>
      </c>
      <c r="AI108" s="101">
        <v>18962139647.917938</v>
      </c>
    </row>
    <row r="109" spans="24:35" x14ac:dyDescent="0.3">
      <c r="X109" s="9"/>
      <c r="Y109" s="9"/>
      <c r="Z109" s="9"/>
      <c r="AA109" s="9"/>
      <c r="AB109" s="9"/>
      <c r="AC109" s="101"/>
      <c r="AD109" s="9" t="s">
        <v>4</v>
      </c>
      <c r="AE109" s="9" t="s">
        <v>1034</v>
      </c>
      <c r="AF109" s="9" t="s">
        <v>14</v>
      </c>
      <c r="AG109" s="9" t="s">
        <v>7</v>
      </c>
      <c r="AH109" s="9" t="s">
        <v>367</v>
      </c>
      <c r="AI109" s="101">
        <v>11512396.4282219</v>
      </c>
    </row>
    <row r="110" spans="24:35" x14ac:dyDescent="0.3">
      <c r="X110" s="9"/>
      <c r="Y110" s="9"/>
      <c r="Z110" s="9"/>
      <c r="AA110" s="9"/>
      <c r="AB110" s="9"/>
      <c r="AC110" s="9"/>
      <c r="AD110" s="9" t="s">
        <v>4</v>
      </c>
      <c r="AE110" s="9" t="s">
        <v>1034</v>
      </c>
      <c r="AF110" s="9" t="s">
        <v>16</v>
      </c>
      <c r="AG110" s="9" t="s">
        <v>7</v>
      </c>
      <c r="AH110" s="9" t="s">
        <v>367</v>
      </c>
      <c r="AI110" s="101">
        <v>3343408.696135371</v>
      </c>
    </row>
    <row r="111" spans="24:35" x14ac:dyDescent="0.3">
      <c r="X111" s="9"/>
      <c r="Y111" s="9"/>
      <c r="Z111" s="9"/>
      <c r="AA111" s="9"/>
      <c r="AB111" s="9"/>
      <c r="AC111" s="9"/>
      <c r="AD111" s="9" t="s">
        <v>4</v>
      </c>
      <c r="AE111" s="9" t="s">
        <v>1034</v>
      </c>
      <c r="AF111" s="9" t="s">
        <v>17</v>
      </c>
      <c r="AG111" s="9" t="s">
        <v>7</v>
      </c>
      <c r="AH111" s="9" t="s">
        <v>367</v>
      </c>
      <c r="AI111" s="101">
        <v>134304767.5265933</v>
      </c>
    </row>
    <row r="112" spans="24:35" x14ac:dyDescent="0.3">
      <c r="X112" s="9"/>
      <c r="Y112" s="9"/>
      <c r="Z112" s="9"/>
      <c r="AA112" s="9"/>
      <c r="AB112" s="9"/>
      <c r="AC112" s="9"/>
      <c r="AD112" s="9" t="s">
        <v>4</v>
      </c>
      <c r="AE112" s="9" t="s">
        <v>1036</v>
      </c>
      <c r="AF112" s="9" t="s">
        <v>9</v>
      </c>
      <c r="AG112" s="9" t="s">
        <v>7</v>
      </c>
      <c r="AH112" s="9" t="s">
        <v>367</v>
      </c>
      <c r="AI112" s="101">
        <v>2884503.50680763</v>
      </c>
    </row>
    <row r="113" spans="24:35" x14ac:dyDescent="0.3">
      <c r="X113" s="9"/>
      <c r="Y113" s="9"/>
      <c r="Z113" s="9"/>
      <c r="AA113" s="9"/>
      <c r="AB113" s="9"/>
      <c r="AC113" s="9"/>
      <c r="AD113" s="9" t="s">
        <v>4</v>
      </c>
      <c r="AE113" s="9" t="s">
        <v>1036</v>
      </c>
      <c r="AF113" s="9" t="s">
        <v>10</v>
      </c>
      <c r="AG113" s="9" t="s">
        <v>7</v>
      </c>
      <c r="AH113" s="9" t="s">
        <v>367</v>
      </c>
      <c r="AI113" s="101">
        <v>43619274.651292399</v>
      </c>
    </row>
    <row r="114" spans="24:35" x14ac:dyDescent="0.3">
      <c r="X114" s="9"/>
      <c r="Y114" s="9"/>
      <c r="Z114" s="9"/>
      <c r="AA114" s="9"/>
      <c r="AB114" s="9"/>
      <c r="AC114" s="9"/>
      <c r="AD114" s="9" t="s">
        <v>4</v>
      </c>
      <c r="AE114" s="9" t="s">
        <v>1039</v>
      </c>
      <c r="AF114" s="9" t="s">
        <v>10</v>
      </c>
      <c r="AG114" s="9" t="s">
        <v>7</v>
      </c>
      <c r="AH114" s="9" t="s">
        <v>367</v>
      </c>
      <c r="AI114" s="101">
        <v>349394.36972063268</v>
      </c>
    </row>
    <row r="115" spans="24:35" x14ac:dyDescent="0.3"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101"/>
    </row>
    <row r="116" spans="24:35" x14ac:dyDescent="0.3"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101"/>
    </row>
    <row r="117" spans="24:35" x14ac:dyDescent="0.3"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101"/>
    </row>
    <row r="118" spans="24:35" x14ac:dyDescent="0.3"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101"/>
    </row>
    <row r="119" spans="24:35" x14ac:dyDescent="0.3"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101"/>
    </row>
    <row r="120" spans="24:35" x14ac:dyDescent="0.3"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101"/>
    </row>
    <row r="121" spans="24:35" x14ac:dyDescent="0.3"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101"/>
    </row>
    <row r="122" spans="24:35" x14ac:dyDescent="0.3"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101"/>
    </row>
    <row r="123" spans="24:35" x14ac:dyDescent="0.3"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101"/>
    </row>
    <row r="124" spans="24:35" x14ac:dyDescent="0.3"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101"/>
    </row>
    <row r="125" spans="24:35" x14ac:dyDescent="0.3"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101"/>
    </row>
    <row r="134" spans="24:35" x14ac:dyDescent="0.3">
      <c r="X134" s="342" t="s">
        <v>47</v>
      </c>
      <c r="Y134" s="343"/>
      <c r="Z134" s="343"/>
      <c r="AA134" s="343"/>
      <c r="AB134" s="343"/>
      <c r="AC134" s="343"/>
      <c r="AD134" s="343"/>
      <c r="AE134" s="343"/>
      <c r="AF134" s="343"/>
      <c r="AG134" s="343"/>
      <c r="AH134" s="343"/>
      <c r="AI134" s="344"/>
    </row>
    <row r="135" spans="24:35" x14ac:dyDescent="0.3">
      <c r="X135" s="342" t="s">
        <v>199</v>
      </c>
      <c r="Y135" s="343"/>
      <c r="Z135" s="343"/>
      <c r="AA135" s="343"/>
      <c r="AB135" s="343"/>
      <c r="AC135" s="344"/>
      <c r="AD135" s="342" t="s">
        <v>46</v>
      </c>
      <c r="AE135" s="343"/>
      <c r="AF135" s="343"/>
      <c r="AG135" s="343"/>
      <c r="AH135" s="343"/>
      <c r="AI135" s="344"/>
    </row>
    <row r="136" spans="24:35" x14ac:dyDescent="0.3">
      <c r="X136" s="10" t="s">
        <v>0</v>
      </c>
      <c r="Y136" s="10" t="s">
        <v>106</v>
      </c>
      <c r="Z136" s="10" t="s">
        <v>2</v>
      </c>
      <c r="AA136" s="10" t="s">
        <v>107</v>
      </c>
      <c r="AB136" s="10" t="s">
        <v>108</v>
      </c>
      <c r="AC136" s="10" t="s">
        <v>200</v>
      </c>
      <c r="AD136" s="10" t="s">
        <v>0</v>
      </c>
      <c r="AE136" s="10" t="s">
        <v>106</v>
      </c>
      <c r="AF136" s="10" t="s">
        <v>2</v>
      </c>
      <c r="AG136" s="10" t="s">
        <v>107</v>
      </c>
      <c r="AH136" s="10" t="s">
        <v>108</v>
      </c>
      <c r="AI136" s="10" t="s">
        <v>43</v>
      </c>
    </row>
    <row r="137" spans="24:35" x14ac:dyDescent="0.3">
      <c r="X137" s="9" t="s">
        <v>6</v>
      </c>
      <c r="Y137" s="9" t="s">
        <v>1033</v>
      </c>
      <c r="Z137" s="9" t="s">
        <v>1041</v>
      </c>
      <c r="AA137" s="9" t="s">
        <v>6</v>
      </c>
      <c r="AB137" s="9" t="s">
        <v>18</v>
      </c>
      <c r="AC137" s="9">
        <v>109024</v>
      </c>
      <c r="AD137" s="9" t="s">
        <v>6</v>
      </c>
      <c r="AE137" s="9" t="s">
        <v>1033</v>
      </c>
      <c r="AF137" s="9" t="s">
        <v>1041</v>
      </c>
      <c r="AG137" s="9" t="s">
        <v>6</v>
      </c>
      <c r="AH137" s="9" t="s">
        <v>18</v>
      </c>
      <c r="AI137" s="9">
        <v>0</v>
      </c>
    </row>
    <row r="138" spans="24:35" x14ac:dyDescent="0.3">
      <c r="X138" s="9" t="s">
        <v>6</v>
      </c>
      <c r="Y138" s="9" t="s">
        <v>1033</v>
      </c>
      <c r="Z138" s="9" t="s">
        <v>1041</v>
      </c>
      <c r="AA138" s="9" t="s">
        <v>7</v>
      </c>
      <c r="AB138" s="9" t="s">
        <v>18</v>
      </c>
      <c r="AC138" s="9">
        <v>954802370850</v>
      </c>
      <c r="AD138" s="9" t="s">
        <v>6</v>
      </c>
      <c r="AE138" s="9" t="s">
        <v>1033</v>
      </c>
      <c r="AF138" s="9" t="s">
        <v>1041</v>
      </c>
      <c r="AG138" s="9" t="s">
        <v>7</v>
      </c>
      <c r="AH138" s="9" t="s">
        <v>18</v>
      </c>
      <c r="AI138" s="9">
        <v>132263902196.69679</v>
      </c>
    </row>
    <row r="139" spans="24:35" x14ac:dyDescent="0.3">
      <c r="X139" s="9" t="s">
        <v>6</v>
      </c>
      <c r="Y139" s="9" t="s">
        <v>1033</v>
      </c>
      <c r="Z139" s="9" t="s">
        <v>1042</v>
      </c>
      <c r="AA139" s="9" t="s">
        <v>6</v>
      </c>
      <c r="AB139" s="9" t="s">
        <v>18</v>
      </c>
      <c r="AC139" s="9">
        <v>456920</v>
      </c>
      <c r="AD139" s="9" t="s">
        <v>6</v>
      </c>
      <c r="AE139" s="9" t="s">
        <v>1033</v>
      </c>
      <c r="AF139" s="9" t="s">
        <v>1042</v>
      </c>
      <c r="AG139" s="9" t="s">
        <v>6</v>
      </c>
      <c r="AH139" s="9" t="s">
        <v>18</v>
      </c>
      <c r="AI139" s="9">
        <v>0</v>
      </c>
    </row>
    <row r="140" spans="24:35" x14ac:dyDescent="0.3">
      <c r="X140" s="9" t="s">
        <v>6</v>
      </c>
      <c r="Y140" s="9" t="s">
        <v>1033</v>
      </c>
      <c r="Z140" s="9" t="s">
        <v>1042</v>
      </c>
      <c r="AA140" s="9" t="s">
        <v>7</v>
      </c>
      <c r="AB140" s="9" t="s">
        <v>18</v>
      </c>
      <c r="AC140" s="9">
        <v>1473534999068</v>
      </c>
      <c r="AD140" s="9" t="s">
        <v>6</v>
      </c>
      <c r="AE140" s="9" t="s">
        <v>1033</v>
      </c>
      <c r="AF140" s="9" t="s">
        <v>1042</v>
      </c>
      <c r="AG140" s="9" t="s">
        <v>7</v>
      </c>
      <c r="AH140" s="9" t="s">
        <v>18</v>
      </c>
      <c r="AI140" s="9">
        <v>29055878277.612492</v>
      </c>
    </row>
    <row r="141" spans="24:35" x14ac:dyDescent="0.3">
      <c r="X141" s="9" t="s">
        <v>6</v>
      </c>
      <c r="Y141" s="9" t="s">
        <v>1033</v>
      </c>
      <c r="Z141" s="9" t="s">
        <v>1043</v>
      </c>
      <c r="AA141" s="9" t="s">
        <v>6</v>
      </c>
      <c r="AB141" s="9" t="s">
        <v>18</v>
      </c>
      <c r="AC141" s="9">
        <v>35038600662</v>
      </c>
      <c r="AD141" s="9" t="s">
        <v>6</v>
      </c>
      <c r="AE141" s="9" t="s">
        <v>1033</v>
      </c>
      <c r="AF141" s="9" t="s">
        <v>1043</v>
      </c>
      <c r="AG141" s="9" t="s">
        <v>6</v>
      </c>
      <c r="AH141" s="9" t="s">
        <v>18</v>
      </c>
      <c r="AI141" s="9">
        <v>4211602256.8648181</v>
      </c>
    </row>
    <row r="142" spans="24:35" x14ac:dyDescent="0.3">
      <c r="X142" s="9" t="s">
        <v>6</v>
      </c>
      <c r="Y142" s="9" t="s">
        <v>1033</v>
      </c>
      <c r="Z142" s="9" t="s">
        <v>1043</v>
      </c>
      <c r="AA142" s="9" t="s">
        <v>7</v>
      </c>
      <c r="AB142" s="9" t="s">
        <v>18</v>
      </c>
      <c r="AC142" s="9">
        <v>264780074692</v>
      </c>
      <c r="AD142" s="9" t="s">
        <v>6</v>
      </c>
      <c r="AE142" s="9" t="s">
        <v>1033</v>
      </c>
      <c r="AF142" s="9" t="s">
        <v>1043</v>
      </c>
      <c r="AG142" s="9" t="s">
        <v>7</v>
      </c>
      <c r="AH142" s="9" t="s">
        <v>18</v>
      </c>
      <c r="AI142" s="9">
        <v>32374871355.246311</v>
      </c>
    </row>
    <row r="143" spans="24:35" x14ac:dyDescent="0.3">
      <c r="X143" s="9" t="s">
        <v>6</v>
      </c>
      <c r="Y143" s="9" t="s">
        <v>1033</v>
      </c>
      <c r="Z143" s="9" t="s">
        <v>1044</v>
      </c>
      <c r="AA143" s="9" t="s">
        <v>6</v>
      </c>
      <c r="AB143" s="9" t="s">
        <v>18</v>
      </c>
      <c r="AC143" s="9">
        <v>50087246736</v>
      </c>
      <c r="AD143" s="9" t="s">
        <v>6</v>
      </c>
      <c r="AE143" s="9" t="s">
        <v>1033</v>
      </c>
      <c r="AF143" s="9" t="s">
        <v>1044</v>
      </c>
      <c r="AG143" s="9" t="s">
        <v>6</v>
      </c>
      <c r="AH143" s="9" t="s">
        <v>18</v>
      </c>
      <c r="AI143" s="9">
        <v>1110121838.1494501</v>
      </c>
    </row>
    <row r="144" spans="24:35" x14ac:dyDescent="0.3">
      <c r="X144" s="9" t="s">
        <v>6</v>
      </c>
      <c r="Y144" s="9" t="s">
        <v>1033</v>
      </c>
      <c r="Z144" s="9" t="s">
        <v>1044</v>
      </c>
      <c r="AA144" s="9" t="s">
        <v>7</v>
      </c>
      <c r="AB144" s="9" t="s">
        <v>18</v>
      </c>
      <c r="AC144" s="9">
        <v>383184828550</v>
      </c>
      <c r="AD144" s="9" t="s">
        <v>6</v>
      </c>
      <c r="AE144" s="9" t="s">
        <v>1033</v>
      </c>
      <c r="AF144" s="9" t="s">
        <v>1044</v>
      </c>
      <c r="AG144" s="9" t="s">
        <v>7</v>
      </c>
      <c r="AH144" s="9" t="s">
        <v>18</v>
      </c>
      <c r="AI144" s="9">
        <v>8454343424.9165106</v>
      </c>
    </row>
    <row r="145" spans="24:35" x14ac:dyDescent="0.3">
      <c r="X145" s="9" t="s">
        <v>6</v>
      </c>
      <c r="Y145" s="9" t="s">
        <v>1033</v>
      </c>
      <c r="Z145" s="9" t="s">
        <v>1047</v>
      </c>
      <c r="AA145" s="9" t="s">
        <v>7</v>
      </c>
      <c r="AB145" s="9" t="s">
        <v>18</v>
      </c>
      <c r="AC145" s="9">
        <v>119537439415</v>
      </c>
      <c r="AD145" s="9" t="s">
        <v>6</v>
      </c>
      <c r="AE145" s="9" t="s">
        <v>1033</v>
      </c>
      <c r="AF145" s="9" t="s">
        <v>1047</v>
      </c>
      <c r="AG145" s="9" t="s">
        <v>7</v>
      </c>
      <c r="AH145" s="9" t="s">
        <v>18</v>
      </c>
      <c r="AI145" s="9">
        <v>12014536376.37648</v>
      </c>
    </row>
    <row r="146" spans="24:35" x14ac:dyDescent="0.3">
      <c r="X146" s="9" t="s">
        <v>6</v>
      </c>
      <c r="Y146" s="9" t="s">
        <v>1033</v>
      </c>
      <c r="Z146" s="9" t="s">
        <v>1048</v>
      </c>
      <c r="AA146" s="9" t="s">
        <v>7</v>
      </c>
      <c r="AB146" s="9" t="s">
        <v>18</v>
      </c>
      <c r="AC146" s="9">
        <v>150473233859</v>
      </c>
      <c r="AD146" s="9" t="s">
        <v>6</v>
      </c>
      <c r="AE146" s="9" t="s">
        <v>1033</v>
      </c>
      <c r="AF146" s="9" t="s">
        <v>1048</v>
      </c>
      <c r="AG146" s="9" t="s">
        <v>7</v>
      </c>
      <c r="AH146" s="9" t="s">
        <v>18</v>
      </c>
      <c r="AI146" s="9">
        <v>3713820399.385756</v>
      </c>
    </row>
    <row r="147" spans="24:35" x14ac:dyDescent="0.3">
      <c r="X147" s="9" t="s">
        <v>6</v>
      </c>
      <c r="Y147" s="9" t="s">
        <v>1033</v>
      </c>
      <c r="Z147" s="9" t="s">
        <v>1045</v>
      </c>
      <c r="AA147" s="9" t="s">
        <v>6</v>
      </c>
      <c r="AB147" s="9" t="s">
        <v>18</v>
      </c>
      <c r="AC147" s="9">
        <v>1294793215</v>
      </c>
      <c r="AD147" s="9" t="s">
        <v>6</v>
      </c>
      <c r="AE147" s="9" t="s">
        <v>1033</v>
      </c>
      <c r="AF147" s="9" t="s">
        <v>1045</v>
      </c>
      <c r="AG147" s="9" t="s">
        <v>6</v>
      </c>
      <c r="AH147" s="9" t="s">
        <v>18</v>
      </c>
      <c r="AI147" s="9">
        <v>12773360.8498914</v>
      </c>
    </row>
    <row r="148" spans="24:35" x14ac:dyDescent="0.3">
      <c r="X148" s="9" t="s">
        <v>6</v>
      </c>
      <c r="Y148" s="9" t="s">
        <v>1033</v>
      </c>
      <c r="Z148" s="9" t="s">
        <v>1045</v>
      </c>
      <c r="AA148" s="9" t="s">
        <v>7</v>
      </c>
      <c r="AB148" s="9" t="s">
        <v>18</v>
      </c>
      <c r="AC148" s="9">
        <v>90440252170</v>
      </c>
      <c r="AD148" s="9" t="s">
        <v>6</v>
      </c>
      <c r="AE148" s="9" t="s">
        <v>1033</v>
      </c>
      <c r="AF148" s="9" t="s">
        <v>1045</v>
      </c>
      <c r="AG148" s="9" t="s">
        <v>7</v>
      </c>
      <c r="AH148" s="9" t="s">
        <v>18</v>
      </c>
      <c r="AI148" s="9">
        <v>10638110898.369061</v>
      </c>
    </row>
    <row r="149" spans="24:35" x14ac:dyDescent="0.3">
      <c r="X149" s="9" t="s">
        <v>4</v>
      </c>
      <c r="Y149" s="9" t="s">
        <v>1033</v>
      </c>
      <c r="Z149" s="9" t="s">
        <v>1041</v>
      </c>
      <c r="AA149" s="9" t="s">
        <v>6</v>
      </c>
      <c r="AB149" s="9" t="s">
        <v>367</v>
      </c>
      <c r="AC149" s="9">
        <v>9583</v>
      </c>
      <c r="AD149" s="9" t="s">
        <v>4</v>
      </c>
      <c r="AE149" s="9" t="s">
        <v>1033</v>
      </c>
      <c r="AF149" s="9" t="s">
        <v>1041</v>
      </c>
      <c r="AG149" s="9" t="s">
        <v>6</v>
      </c>
      <c r="AH149" s="9" t="s">
        <v>367</v>
      </c>
      <c r="AI149" s="9">
        <v>178258510.88455829</v>
      </c>
    </row>
    <row r="150" spans="24:35" x14ac:dyDescent="0.3">
      <c r="X150" s="9" t="s">
        <v>4</v>
      </c>
      <c r="Y150" s="9" t="s">
        <v>1033</v>
      </c>
      <c r="Z150" s="9" t="s">
        <v>1042</v>
      </c>
      <c r="AA150" s="9" t="s">
        <v>6</v>
      </c>
      <c r="AB150" s="9" t="s">
        <v>367</v>
      </c>
      <c r="AC150" s="9">
        <v>37134</v>
      </c>
      <c r="AD150" s="9" t="s">
        <v>4</v>
      </c>
      <c r="AE150" s="9" t="s">
        <v>1033</v>
      </c>
      <c r="AF150" s="9" t="s">
        <v>1042</v>
      </c>
      <c r="AG150" s="9" t="s">
        <v>6</v>
      </c>
      <c r="AH150" s="9" t="s">
        <v>367</v>
      </c>
      <c r="AI150" s="9">
        <v>7709064.8324408084</v>
      </c>
    </row>
    <row r="151" spans="24:35" x14ac:dyDescent="0.3">
      <c r="X151" s="9" t="s">
        <v>4</v>
      </c>
      <c r="Y151" s="9" t="s">
        <v>1033</v>
      </c>
      <c r="Z151" s="9" t="s">
        <v>1043</v>
      </c>
      <c r="AA151" s="9" t="s">
        <v>6</v>
      </c>
      <c r="AB151" s="9" t="s">
        <v>367</v>
      </c>
      <c r="AC151" s="9">
        <v>5859796647</v>
      </c>
      <c r="AD151" s="9" t="s">
        <v>4</v>
      </c>
      <c r="AE151" s="9" t="s">
        <v>1033</v>
      </c>
      <c r="AF151" s="9" t="s">
        <v>1043</v>
      </c>
      <c r="AG151" s="9" t="s">
        <v>6</v>
      </c>
      <c r="AH151" s="9" t="s">
        <v>367</v>
      </c>
      <c r="AI151" s="9">
        <v>3279343512.5231128</v>
      </c>
    </row>
    <row r="152" spans="24:35" x14ac:dyDescent="0.3">
      <c r="X152" s="9" t="s">
        <v>4</v>
      </c>
      <c r="Y152" s="9" t="s">
        <v>1033</v>
      </c>
      <c r="Z152" s="9" t="s">
        <v>1044</v>
      </c>
      <c r="AA152" s="9" t="s">
        <v>6</v>
      </c>
      <c r="AB152" s="9" t="s">
        <v>367</v>
      </c>
      <c r="AC152" s="9">
        <v>8774517547</v>
      </c>
      <c r="AD152" s="9" t="s">
        <v>4</v>
      </c>
      <c r="AE152" s="9" t="s">
        <v>1033</v>
      </c>
      <c r="AF152" s="9" t="s">
        <v>1044</v>
      </c>
      <c r="AG152" s="9" t="s">
        <v>6</v>
      </c>
      <c r="AH152" s="9" t="s">
        <v>367</v>
      </c>
      <c r="AI152" s="9">
        <v>461326515.5117681</v>
      </c>
    </row>
    <row r="153" spans="24:35" x14ac:dyDescent="0.3">
      <c r="X153" s="9" t="s">
        <v>4</v>
      </c>
      <c r="Y153" s="9" t="s">
        <v>1033</v>
      </c>
      <c r="Z153" s="9" t="s">
        <v>1045</v>
      </c>
      <c r="AA153" s="9" t="s">
        <v>6</v>
      </c>
      <c r="AB153" s="9" t="s">
        <v>367</v>
      </c>
      <c r="AC153" s="9">
        <v>647395131</v>
      </c>
      <c r="AD153" s="9" t="s">
        <v>4</v>
      </c>
      <c r="AE153" s="9" t="s">
        <v>1033</v>
      </c>
      <c r="AF153" s="9" t="s">
        <v>1045</v>
      </c>
      <c r="AG153" s="9" t="s">
        <v>6</v>
      </c>
      <c r="AH153" s="9" t="s">
        <v>367</v>
      </c>
      <c r="AI153" s="9">
        <v>211217119.78253821</v>
      </c>
    </row>
    <row r="154" spans="24:35" x14ac:dyDescent="0.3">
      <c r="X154" s="9" t="s">
        <v>4</v>
      </c>
      <c r="Y154" s="9" t="s">
        <v>1033</v>
      </c>
      <c r="Z154" s="9" t="s">
        <v>1045</v>
      </c>
      <c r="AA154" s="9" t="s">
        <v>7</v>
      </c>
      <c r="AB154" s="9" t="s">
        <v>368</v>
      </c>
      <c r="AC154" s="9">
        <v>3236226786</v>
      </c>
      <c r="AD154" s="9" t="s">
        <v>4</v>
      </c>
      <c r="AE154" s="9" t="s">
        <v>1033</v>
      </c>
      <c r="AF154" s="9" t="s">
        <v>1045</v>
      </c>
      <c r="AG154" s="9" t="s">
        <v>7</v>
      </c>
      <c r="AH154" s="9" t="s">
        <v>368</v>
      </c>
      <c r="AI154" s="9">
        <v>3937826568.3266039</v>
      </c>
    </row>
  </sheetData>
  <mergeCells count="8">
    <mergeCell ref="X134:AI134"/>
    <mergeCell ref="X135:AC135"/>
    <mergeCell ref="AD135:AI135"/>
    <mergeCell ref="O7:P7"/>
    <mergeCell ref="H7:I7"/>
    <mergeCell ref="X1:AI1"/>
    <mergeCell ref="X2:AC2"/>
    <mergeCell ref="AD2:AI2"/>
  </mergeCells>
  <phoneticPr fontId="3" type="noConversion"/>
  <dataValidations disablePrompts="1" count="1">
    <dataValidation type="list" allowBlank="1" showInputMessage="1" showErrorMessage="1" sqref="B2">
      <formula1>$AK$4:$AK$10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58"/>
  <sheetViews>
    <sheetView topLeftCell="A26" zoomScale="85" zoomScaleNormal="85" workbookViewId="0">
      <selection activeCell="B47" sqref="B47:B58"/>
    </sheetView>
  </sheetViews>
  <sheetFormatPr defaultColWidth="8.875" defaultRowHeight="16.5" x14ac:dyDescent="0.3"/>
  <cols>
    <col min="1" max="1" width="2.25" style="221" customWidth="1"/>
    <col min="2" max="2" width="13.125" style="221" customWidth="1"/>
    <col min="3" max="3" width="9.25" style="229" bestFit="1" customWidth="1"/>
    <col min="4" max="4" width="9.375" style="229" customWidth="1"/>
    <col min="5" max="5" width="15.75" style="229" customWidth="1"/>
    <col min="6" max="6" width="14" style="229" bestFit="1" customWidth="1"/>
    <col min="7" max="7" width="9.25" style="229" bestFit="1" customWidth="1"/>
    <col min="8" max="8" width="15.5" style="230" bestFit="1" customWidth="1"/>
    <col min="9" max="9" width="11.25" style="230" customWidth="1"/>
    <col min="10" max="10" width="14.25" style="230" bestFit="1" customWidth="1"/>
    <col min="11" max="11" width="14.375" style="231" bestFit="1" customWidth="1"/>
    <col min="12" max="12" width="13.25" style="231" bestFit="1" customWidth="1"/>
    <col min="13" max="13" width="17.375" style="231" bestFit="1" customWidth="1"/>
    <col min="14" max="18" width="13.125" style="231" customWidth="1"/>
    <col min="19" max="20" width="18.125" style="230" bestFit="1" customWidth="1"/>
    <col min="21" max="21" width="16.125" style="230" bestFit="1" customWidth="1"/>
    <col min="22" max="23" width="18.125" style="230" bestFit="1" customWidth="1"/>
    <col min="24" max="24" width="16.125" style="230" bestFit="1" customWidth="1"/>
    <col min="25" max="25" width="14" style="230" bestFit="1" customWidth="1"/>
    <col min="26" max="26" width="14" style="221" bestFit="1" customWidth="1"/>
    <col min="27" max="28" width="18.125" style="221" bestFit="1" customWidth="1"/>
    <col min="29" max="29" width="20.25" style="221" bestFit="1" customWidth="1"/>
    <col min="30" max="30" width="15.375" style="221" bestFit="1" customWidth="1"/>
    <col min="31" max="31" width="20.875" style="221" bestFit="1" customWidth="1"/>
    <col min="32" max="32" width="45.25" style="221" bestFit="1" customWidth="1"/>
    <col min="33" max="16384" width="8.875" style="221"/>
  </cols>
  <sheetData>
    <row r="1" spans="2:46" x14ac:dyDescent="0.3">
      <c r="B1" s="223"/>
      <c r="C1" s="220"/>
      <c r="D1" s="220"/>
      <c r="E1" s="220"/>
      <c r="F1" s="220"/>
      <c r="G1" s="220"/>
      <c r="H1" s="221"/>
      <c r="I1" s="221"/>
      <c r="J1" s="221"/>
      <c r="K1" s="221"/>
      <c r="L1" s="221"/>
      <c r="M1" s="221"/>
      <c r="N1" s="221"/>
      <c r="O1" s="221"/>
      <c r="P1" s="221"/>
      <c r="Q1" s="225"/>
      <c r="R1" s="221"/>
      <c r="S1" s="221"/>
      <c r="T1" s="221"/>
      <c r="U1" s="221"/>
      <c r="V1" s="221"/>
      <c r="W1" s="221"/>
      <c r="X1" s="221"/>
      <c r="Y1" s="221"/>
    </row>
    <row r="2" spans="2:46" s="225" customFormat="1" ht="13.5" customHeight="1" x14ac:dyDescent="0.3">
      <c r="B2" s="349" t="s">
        <v>214</v>
      </c>
      <c r="C2" s="345" t="s">
        <v>215</v>
      </c>
      <c r="D2" s="346"/>
      <c r="E2" s="346"/>
      <c r="F2" s="346"/>
      <c r="G2" s="347"/>
      <c r="H2" s="345" t="s">
        <v>201</v>
      </c>
      <c r="I2" s="346"/>
      <c r="J2" s="346"/>
      <c r="K2" s="345" t="s">
        <v>216</v>
      </c>
      <c r="L2" s="346"/>
      <c r="M2" s="347"/>
      <c r="N2" s="347" t="s">
        <v>217</v>
      </c>
      <c r="O2" s="348"/>
      <c r="P2" s="348"/>
      <c r="Q2" s="348"/>
      <c r="R2" s="345"/>
      <c r="S2" s="345" t="s">
        <v>218</v>
      </c>
      <c r="T2" s="346"/>
      <c r="U2" s="347"/>
      <c r="V2" s="345" t="s">
        <v>219</v>
      </c>
      <c r="W2" s="346"/>
      <c r="X2" s="347"/>
      <c r="Y2" s="348" t="s">
        <v>202</v>
      </c>
      <c r="Z2" s="348"/>
      <c r="AA2" s="348" t="s">
        <v>220</v>
      </c>
      <c r="AB2" s="348"/>
      <c r="AC2" s="348" t="s">
        <v>203</v>
      </c>
      <c r="AD2" s="348"/>
      <c r="AE2" s="348"/>
      <c r="AF2" s="201" t="s">
        <v>221</v>
      </c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</row>
    <row r="3" spans="2:46" s="228" customFormat="1" ht="33" x14ac:dyDescent="0.3">
      <c r="B3" s="350"/>
      <c r="C3" s="232" t="s">
        <v>2</v>
      </c>
      <c r="D3" s="202" t="s">
        <v>204</v>
      </c>
      <c r="E3" s="203" t="s">
        <v>222</v>
      </c>
      <c r="F3" s="202" t="s">
        <v>223</v>
      </c>
      <c r="G3" s="202" t="s">
        <v>224</v>
      </c>
      <c r="H3" s="204" t="s">
        <v>225</v>
      </c>
      <c r="I3" s="204" t="s">
        <v>226</v>
      </c>
      <c r="J3" s="205" t="s">
        <v>227</v>
      </c>
      <c r="K3" s="204" t="s">
        <v>228</v>
      </c>
      <c r="L3" s="204" t="s">
        <v>229</v>
      </c>
      <c r="M3" s="204" t="s">
        <v>230</v>
      </c>
      <c r="N3" s="206" t="s">
        <v>231</v>
      </c>
      <c r="O3" s="201" t="s">
        <v>232</v>
      </c>
      <c r="P3" s="201" t="s">
        <v>233</v>
      </c>
      <c r="Q3" s="201" t="s">
        <v>205</v>
      </c>
      <c r="R3" s="207" t="s">
        <v>234</v>
      </c>
      <c r="S3" s="208" t="s">
        <v>206</v>
      </c>
      <c r="T3" s="208" t="s">
        <v>207</v>
      </c>
      <c r="U3" s="208" t="s">
        <v>208</v>
      </c>
      <c r="V3" s="208" t="s">
        <v>206</v>
      </c>
      <c r="W3" s="208" t="s">
        <v>207</v>
      </c>
      <c r="X3" s="208" t="s">
        <v>208</v>
      </c>
      <c r="Y3" s="208" t="s">
        <v>209</v>
      </c>
      <c r="Z3" s="208" t="s">
        <v>210</v>
      </c>
      <c r="AA3" s="204" t="s">
        <v>211</v>
      </c>
      <c r="AB3" s="204" t="s">
        <v>212</v>
      </c>
      <c r="AC3" s="209" t="s">
        <v>235</v>
      </c>
      <c r="AD3" s="201" t="s">
        <v>236</v>
      </c>
      <c r="AE3" s="201" t="s">
        <v>213</v>
      </c>
      <c r="AF3" s="201" t="s">
        <v>237</v>
      </c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2:46" s="223" customFormat="1" x14ac:dyDescent="0.3">
      <c r="B4" s="210">
        <v>1</v>
      </c>
      <c r="C4" s="211" t="s">
        <v>8</v>
      </c>
      <c r="D4" s="211" t="s">
        <v>966</v>
      </c>
      <c r="E4" s="211" t="s">
        <v>961</v>
      </c>
      <c r="F4" s="211" t="s">
        <v>1028</v>
      </c>
      <c r="G4" s="211" t="s">
        <v>1029</v>
      </c>
      <c r="H4" s="317">
        <v>434.21</v>
      </c>
      <c r="I4" s="317">
        <v>0</v>
      </c>
      <c r="J4" s="317">
        <v>303.11200000000002</v>
      </c>
      <c r="K4" s="212">
        <v>0.69354196474410179</v>
      </c>
      <c r="L4" s="212">
        <v>0.55940648909700319</v>
      </c>
      <c r="M4" s="213">
        <f t="shared" ref="M4:M58" si="0">IFERROR(L4+100%,"")</f>
        <v>1.5594064890970032</v>
      </c>
      <c r="N4" s="214">
        <v>0.8</v>
      </c>
      <c r="O4" s="214">
        <v>0.36</v>
      </c>
      <c r="P4" s="214">
        <v>0.54</v>
      </c>
      <c r="Q4" s="214">
        <v>0.6</v>
      </c>
      <c r="R4" s="214">
        <v>0.36</v>
      </c>
      <c r="S4" s="317">
        <v>301.14285651153654</v>
      </c>
      <c r="T4" s="317">
        <v>677.10989163080978</v>
      </c>
      <c r="U4" s="317">
        <v>375.96703511927331</v>
      </c>
      <c r="V4" s="317">
        <v>90.921964494022248</v>
      </c>
      <c r="W4" s="317">
        <v>204.4350719076389</v>
      </c>
      <c r="X4" s="317">
        <v>113.51310741361669</v>
      </c>
      <c r="Y4" s="317">
        <v>109.12032000000001</v>
      </c>
      <c r="Z4" s="317">
        <v>109.12032000000001</v>
      </c>
      <c r="AA4" s="319">
        <v>0</v>
      </c>
      <c r="AB4" s="319">
        <v>0</v>
      </c>
      <c r="AC4" s="320">
        <f>$U4</f>
        <v>375.96703511927331</v>
      </c>
      <c r="AD4" s="320">
        <f>$X4</f>
        <v>113.51310741361669</v>
      </c>
      <c r="AE4" s="320">
        <f t="shared" ref="AE4:AE25" si="1">(Z4-Y4)-(AB4-AA4)</f>
        <v>0</v>
      </c>
      <c r="AF4" s="215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</row>
    <row r="5" spans="2:46" x14ac:dyDescent="0.3">
      <c r="B5" s="210">
        <v>2</v>
      </c>
      <c r="C5" s="216" t="s">
        <v>8</v>
      </c>
      <c r="D5" s="216" t="s">
        <v>967</v>
      </c>
      <c r="E5" s="216" t="s">
        <v>961</v>
      </c>
      <c r="F5" s="211" t="s">
        <v>1028</v>
      </c>
      <c r="G5" s="211" t="s">
        <v>1029</v>
      </c>
      <c r="H5" s="318">
        <v>213579.31599999999</v>
      </c>
      <c r="I5" s="318">
        <v>0</v>
      </c>
      <c r="J5" s="318">
        <v>62868.796999999999</v>
      </c>
      <c r="K5" s="217">
        <v>0.69354196474410179</v>
      </c>
      <c r="L5" s="217">
        <v>0.55940648909700319</v>
      </c>
      <c r="M5" s="213">
        <f t="shared" si="0"/>
        <v>1.5594064890970032</v>
      </c>
      <c r="N5" s="217">
        <v>0.8</v>
      </c>
      <c r="O5" s="217">
        <v>0.39</v>
      </c>
      <c r="P5" s="217">
        <v>0.54</v>
      </c>
      <c r="Q5" s="217">
        <v>0.6</v>
      </c>
      <c r="R5" s="217">
        <v>0.34</v>
      </c>
      <c r="S5" s="317">
        <v>148126.21844734141</v>
      </c>
      <c r="T5" s="317">
        <v>333056.97130729939</v>
      </c>
      <c r="U5" s="317">
        <v>184930.75285995798</v>
      </c>
      <c r="V5" s="317">
        <v>104524.06945486329</v>
      </c>
      <c r="W5" s="317">
        <v>235018.96130377718</v>
      </c>
      <c r="X5" s="317">
        <v>130494.89184891389</v>
      </c>
      <c r="Y5" s="317">
        <v>21375.39098</v>
      </c>
      <c r="Z5" s="317">
        <v>21375.39098</v>
      </c>
      <c r="AA5" s="319">
        <v>0</v>
      </c>
      <c r="AB5" s="319">
        <v>0</v>
      </c>
      <c r="AC5" s="320">
        <f t="shared" ref="AC5:AC58" si="2">$U5</f>
        <v>184930.75285995798</v>
      </c>
      <c r="AD5" s="320">
        <f t="shared" ref="AD5:AD58" si="3">$X5</f>
        <v>130494.89184891389</v>
      </c>
      <c r="AE5" s="320">
        <f t="shared" si="1"/>
        <v>0</v>
      </c>
      <c r="AF5" s="218"/>
    </row>
    <row r="6" spans="2:46" x14ac:dyDescent="0.3">
      <c r="B6" s="210">
        <v>3</v>
      </c>
      <c r="C6" s="216" t="s">
        <v>8</v>
      </c>
      <c r="D6" s="216" t="s">
        <v>968</v>
      </c>
      <c r="E6" s="216" t="s">
        <v>961</v>
      </c>
      <c r="F6" s="211" t="s">
        <v>1028</v>
      </c>
      <c r="G6" s="211" t="s">
        <v>1029</v>
      </c>
      <c r="H6" s="318">
        <v>485926.174</v>
      </c>
      <c r="I6" s="318">
        <v>0</v>
      </c>
      <c r="J6" s="318">
        <v>97223.535999999993</v>
      </c>
      <c r="K6" s="217">
        <v>0.69354196474410179</v>
      </c>
      <c r="L6" s="217">
        <v>0.55940648909700319</v>
      </c>
      <c r="M6" s="213">
        <f t="shared" si="0"/>
        <v>1.5594064890970032</v>
      </c>
      <c r="N6" s="217">
        <v>0.8</v>
      </c>
      <c r="O6" s="217">
        <v>0.39</v>
      </c>
      <c r="P6" s="217">
        <v>0.55000000000000004</v>
      </c>
      <c r="Q6" s="217">
        <v>0.6</v>
      </c>
      <c r="R6" s="217">
        <v>0.33</v>
      </c>
      <c r="S6" s="317">
        <v>337010.19343654427</v>
      </c>
      <c r="T6" s="317">
        <v>757756.42895767954</v>
      </c>
      <c r="U6" s="317">
        <v>420746.23552113521</v>
      </c>
      <c r="V6" s="317">
        <v>269581.59125973529</v>
      </c>
      <c r="W6" s="317">
        <v>606145.41602632334</v>
      </c>
      <c r="X6" s="317">
        <v>336563.82476658799</v>
      </c>
      <c r="Y6" s="317">
        <v>32083.766879999999</v>
      </c>
      <c r="Z6" s="317">
        <v>32083.766879999999</v>
      </c>
      <c r="AA6" s="319">
        <v>0</v>
      </c>
      <c r="AB6" s="319">
        <v>0</v>
      </c>
      <c r="AC6" s="320">
        <f t="shared" si="2"/>
        <v>420746.23552113521</v>
      </c>
      <c r="AD6" s="320">
        <f t="shared" si="3"/>
        <v>336563.82476658799</v>
      </c>
      <c r="AE6" s="320">
        <f t="shared" si="1"/>
        <v>0</v>
      </c>
      <c r="AF6" s="219"/>
    </row>
    <row r="7" spans="2:46" x14ac:dyDescent="0.3">
      <c r="B7" s="202">
        <v>4</v>
      </c>
      <c r="C7" s="216" t="s">
        <v>8</v>
      </c>
      <c r="D7" s="216" t="s">
        <v>969</v>
      </c>
      <c r="E7" s="216" t="s">
        <v>961</v>
      </c>
      <c r="F7" s="211" t="s">
        <v>1028</v>
      </c>
      <c r="G7" s="211" t="s">
        <v>1029</v>
      </c>
      <c r="H7" s="318">
        <v>19108115.675999999</v>
      </c>
      <c r="I7" s="318">
        <v>0</v>
      </c>
      <c r="J7" s="318">
        <v>3136731.1830000002</v>
      </c>
      <c r="K7" s="217">
        <v>0.69354196474410179</v>
      </c>
      <c r="L7" s="217">
        <v>0.55940648909700319</v>
      </c>
      <c r="M7" s="213">
        <f t="shared" si="0"/>
        <v>1.5594064890970032</v>
      </c>
      <c r="N7" s="217">
        <v>0.8</v>
      </c>
      <c r="O7" s="217">
        <v>0.39</v>
      </c>
      <c r="P7" s="217">
        <v>0.56000000000000005</v>
      </c>
      <c r="Q7" s="217">
        <v>0.59</v>
      </c>
      <c r="R7" s="217">
        <v>0.32</v>
      </c>
      <c r="S7" s="317">
        <v>13252280.088490611</v>
      </c>
      <c r="T7" s="317">
        <v>29797319.579570573</v>
      </c>
      <c r="U7" s="317">
        <v>16545039.49107996</v>
      </c>
      <c r="V7" s="317">
        <v>11076825.380958701</v>
      </c>
      <c r="W7" s="317">
        <v>24905880.618247453</v>
      </c>
      <c r="X7" s="317">
        <v>13829055.237288749</v>
      </c>
      <c r="Y7" s="317">
        <v>1003753.97856</v>
      </c>
      <c r="Z7" s="317">
        <v>1003753.97856</v>
      </c>
      <c r="AA7" s="319">
        <v>0</v>
      </c>
      <c r="AB7" s="319">
        <v>0</v>
      </c>
      <c r="AC7" s="320">
        <f t="shared" si="2"/>
        <v>16545039.49107996</v>
      </c>
      <c r="AD7" s="320">
        <f t="shared" si="3"/>
        <v>13829055.237288749</v>
      </c>
      <c r="AE7" s="320">
        <f t="shared" si="1"/>
        <v>0</v>
      </c>
      <c r="AF7" s="219"/>
    </row>
    <row r="8" spans="2:46" x14ac:dyDescent="0.3">
      <c r="B8" s="202">
        <v>5</v>
      </c>
      <c r="C8" s="216" t="s">
        <v>8</v>
      </c>
      <c r="D8" s="216" t="s">
        <v>1027</v>
      </c>
      <c r="E8" s="216" t="s">
        <v>961</v>
      </c>
      <c r="F8" s="211" t="s">
        <v>971</v>
      </c>
      <c r="G8" s="211" t="s">
        <v>972</v>
      </c>
      <c r="H8" s="318">
        <v>18705368.452</v>
      </c>
      <c r="I8" s="318">
        <v>0</v>
      </c>
      <c r="J8" s="318">
        <v>4174562.801</v>
      </c>
      <c r="K8" s="217">
        <v>0.69354196474410179</v>
      </c>
      <c r="L8" s="217">
        <v>0.55940648909700319</v>
      </c>
      <c r="M8" s="213">
        <f t="shared" si="0"/>
        <v>1.5594064890970032</v>
      </c>
      <c r="N8" s="217">
        <v>0.8</v>
      </c>
      <c r="O8" s="217">
        <v>0.39</v>
      </c>
      <c r="P8" s="217">
        <v>0.55000000000000004</v>
      </c>
      <c r="Q8" s="217">
        <v>0.6</v>
      </c>
      <c r="R8" s="217">
        <v>0.33</v>
      </c>
      <c r="S8" s="317">
        <v>12972957.98746242</v>
      </c>
      <c r="T8" s="317">
        <v>29169272.944999162</v>
      </c>
      <c r="U8" s="317">
        <v>16196314.957536751</v>
      </c>
      <c r="V8" s="317">
        <v>10077723.50050924</v>
      </c>
      <c r="W8" s="317">
        <v>22659432.623976801</v>
      </c>
      <c r="X8" s="317">
        <v>12581709.12346757</v>
      </c>
      <c r="Y8" s="317">
        <v>1377605.7243299999</v>
      </c>
      <c r="Z8" s="317">
        <v>1377605.7243299999</v>
      </c>
      <c r="AA8" s="319">
        <v>0</v>
      </c>
      <c r="AB8" s="319">
        <v>0</v>
      </c>
      <c r="AC8" s="320">
        <f t="shared" si="2"/>
        <v>16196314.957536751</v>
      </c>
      <c r="AD8" s="320">
        <f t="shared" si="3"/>
        <v>12581709.12346757</v>
      </c>
      <c r="AE8" s="320">
        <f t="shared" si="1"/>
        <v>0</v>
      </c>
      <c r="AF8" s="219"/>
    </row>
    <row r="9" spans="2:46" x14ac:dyDescent="0.3">
      <c r="B9" s="210">
        <v>6</v>
      </c>
      <c r="C9" s="216" t="s">
        <v>10</v>
      </c>
      <c r="D9" s="216" t="s">
        <v>967</v>
      </c>
      <c r="E9" s="216" t="s">
        <v>961</v>
      </c>
      <c r="F9" s="211" t="s">
        <v>971</v>
      </c>
      <c r="G9" s="211" t="s">
        <v>972</v>
      </c>
      <c r="H9" s="318">
        <v>134008.272</v>
      </c>
      <c r="I9" s="318">
        <v>0</v>
      </c>
      <c r="J9" s="318">
        <v>46098.033000000003</v>
      </c>
      <c r="K9" s="217">
        <v>0.60927837918535688</v>
      </c>
      <c r="L9" s="217">
        <v>0.5660514364137077</v>
      </c>
      <c r="M9" s="213">
        <f t="shared" si="0"/>
        <v>1.5660514364137077</v>
      </c>
      <c r="N9" s="217">
        <v>0.8</v>
      </c>
      <c r="O9" s="217">
        <v>0.39</v>
      </c>
      <c r="P9" s="217">
        <v>0.54</v>
      </c>
      <c r="Q9" s="217">
        <v>0.6</v>
      </c>
      <c r="R9" s="217">
        <v>0.34</v>
      </c>
      <c r="S9" s="317">
        <v>81648.342761590437</v>
      </c>
      <c r="T9" s="317">
        <v>209863.84685691883</v>
      </c>
      <c r="U9" s="317">
        <v>128215.5040953284</v>
      </c>
      <c r="V9" s="317">
        <v>53561.807931717354</v>
      </c>
      <c r="W9" s="317">
        <v>137671.9560614223</v>
      </c>
      <c r="X9" s="317">
        <v>84110.14812970499</v>
      </c>
      <c r="Y9" s="317">
        <v>16806.296252101529</v>
      </c>
      <c r="Z9" s="317">
        <v>15673.33122</v>
      </c>
      <c r="AA9" s="319">
        <v>0</v>
      </c>
      <c r="AB9" s="319">
        <v>0</v>
      </c>
      <c r="AC9" s="320">
        <f t="shared" si="2"/>
        <v>128215.5040953284</v>
      </c>
      <c r="AD9" s="320">
        <f t="shared" si="3"/>
        <v>84110.14812970499</v>
      </c>
      <c r="AE9" s="320">
        <f t="shared" si="1"/>
        <v>-1132.9650321015288</v>
      </c>
      <c r="AF9" s="219"/>
    </row>
    <row r="10" spans="2:46" x14ac:dyDescent="0.3">
      <c r="B10" s="210">
        <v>7</v>
      </c>
      <c r="C10" s="216" t="s">
        <v>10</v>
      </c>
      <c r="D10" s="216" t="s">
        <v>968</v>
      </c>
      <c r="E10" s="216" t="s">
        <v>961</v>
      </c>
      <c r="F10" s="211" t="s">
        <v>971</v>
      </c>
      <c r="G10" s="211" t="s">
        <v>972</v>
      </c>
      <c r="H10" s="318">
        <v>301757.473</v>
      </c>
      <c r="I10" s="318">
        <v>0</v>
      </c>
      <c r="J10" s="318">
        <v>61777.502999999997</v>
      </c>
      <c r="K10" s="217">
        <v>0.60927837918535688</v>
      </c>
      <c r="L10" s="217">
        <v>0.5660514364137077</v>
      </c>
      <c r="M10" s="213">
        <f t="shared" si="0"/>
        <v>1.5660514364137077</v>
      </c>
      <c r="N10" s="217">
        <v>0.8</v>
      </c>
      <c r="O10" s="217">
        <v>0.39</v>
      </c>
      <c r="P10" s="217">
        <v>0.55000000000000004</v>
      </c>
      <c r="Q10" s="217">
        <v>0.6</v>
      </c>
      <c r="R10" s="217">
        <v>0.33</v>
      </c>
      <c r="S10" s="317">
        <v>183854.30405650911</v>
      </c>
      <c r="T10" s="317">
        <v>472567.72404022061</v>
      </c>
      <c r="U10" s="317">
        <v>288713.4199837115</v>
      </c>
      <c r="V10" s="317">
        <v>146214.60715855059</v>
      </c>
      <c r="W10" s="317">
        <v>375820.9767290185</v>
      </c>
      <c r="X10" s="317">
        <v>229606.36957046788</v>
      </c>
      <c r="Y10" s="317">
        <v>23140.450067633188</v>
      </c>
      <c r="Z10" s="317">
        <v>20386.575989999998</v>
      </c>
      <c r="AA10" s="319">
        <v>0</v>
      </c>
      <c r="AB10" s="319">
        <v>0</v>
      </c>
      <c r="AC10" s="320">
        <f t="shared" si="2"/>
        <v>288713.4199837115</v>
      </c>
      <c r="AD10" s="320">
        <f t="shared" si="3"/>
        <v>229606.36957046788</v>
      </c>
      <c r="AE10" s="320">
        <f t="shared" si="1"/>
        <v>-2753.8740776331906</v>
      </c>
      <c r="AF10" s="219"/>
    </row>
    <row r="11" spans="2:46" x14ac:dyDescent="0.3">
      <c r="B11" s="210">
        <v>8</v>
      </c>
      <c r="C11" s="216" t="s">
        <v>10</v>
      </c>
      <c r="D11" s="216" t="s">
        <v>969</v>
      </c>
      <c r="E11" s="216" t="s">
        <v>961</v>
      </c>
      <c r="F11" s="211" t="s">
        <v>971</v>
      </c>
      <c r="G11" s="211" t="s">
        <v>972</v>
      </c>
      <c r="H11" s="318">
        <v>26524114.835000001</v>
      </c>
      <c r="I11" s="318">
        <v>0</v>
      </c>
      <c r="J11" s="318">
        <v>10455563.484999999</v>
      </c>
      <c r="K11" s="217">
        <v>0.60927837918535688</v>
      </c>
      <c r="L11" s="217">
        <v>0.5660514364137077</v>
      </c>
      <c r="M11" s="213">
        <f t="shared" si="0"/>
        <v>1.5660514364137077</v>
      </c>
      <c r="N11" s="217">
        <v>0.8</v>
      </c>
      <c r="O11" s="217">
        <v>0.39</v>
      </c>
      <c r="P11" s="217">
        <v>0.56000000000000005</v>
      </c>
      <c r="Q11" s="217">
        <v>0.59</v>
      </c>
      <c r="R11" s="217">
        <v>0.32</v>
      </c>
      <c r="S11" s="317">
        <v>16160569.695995081</v>
      </c>
      <c r="T11" s="317">
        <v>41538128.136953883</v>
      </c>
      <c r="U11" s="317">
        <v>25377558.440958802</v>
      </c>
      <c r="V11" s="317">
        <v>9790220.9223846775</v>
      </c>
      <c r="W11" s="317">
        <v>25164177.922754921</v>
      </c>
      <c r="X11" s="317">
        <v>15373957.00037024</v>
      </c>
      <c r="Y11" s="317">
        <v>4020972.3400316802</v>
      </c>
      <c r="Z11" s="317">
        <v>3345780.3151999996</v>
      </c>
      <c r="AA11" s="319">
        <v>0</v>
      </c>
      <c r="AB11" s="319">
        <v>0</v>
      </c>
      <c r="AC11" s="320">
        <f t="shared" si="2"/>
        <v>25377558.440958802</v>
      </c>
      <c r="AD11" s="320">
        <f t="shared" si="3"/>
        <v>15373957.00037024</v>
      </c>
      <c r="AE11" s="320">
        <f t="shared" si="1"/>
        <v>-675192.02483168058</v>
      </c>
      <c r="AF11" s="219"/>
    </row>
    <row r="12" spans="2:46" x14ac:dyDescent="0.3">
      <c r="B12" s="210">
        <v>9</v>
      </c>
      <c r="C12" s="216" t="s">
        <v>10</v>
      </c>
      <c r="D12" s="216" t="s">
        <v>1027</v>
      </c>
      <c r="E12" s="216" t="s">
        <v>961</v>
      </c>
      <c r="F12" s="211" t="s">
        <v>971</v>
      </c>
      <c r="G12" s="211" t="s">
        <v>972</v>
      </c>
      <c r="H12" s="318">
        <v>23953347.061999999</v>
      </c>
      <c r="I12" s="318">
        <v>0</v>
      </c>
      <c r="J12" s="318">
        <v>9453151.4940000009</v>
      </c>
      <c r="K12" s="217">
        <v>0.60927837918535688</v>
      </c>
      <c r="L12" s="217">
        <v>0.5660514364137077</v>
      </c>
      <c r="M12" s="213">
        <f t="shared" si="0"/>
        <v>1.5660514364137077</v>
      </c>
      <c r="N12" s="217">
        <v>0.8</v>
      </c>
      <c r="O12" s="217">
        <v>0.39</v>
      </c>
      <c r="P12" s="217">
        <v>0.55000000000000004</v>
      </c>
      <c r="Q12" s="217">
        <v>0.6</v>
      </c>
      <c r="R12" s="217">
        <v>0.33</v>
      </c>
      <c r="S12" s="317">
        <v>14594256.473999688</v>
      </c>
      <c r="T12" s="317">
        <v>37512173.573361166</v>
      </c>
      <c r="U12" s="317">
        <v>22917917.099361479</v>
      </c>
      <c r="V12" s="317">
        <v>8834655.6535417344</v>
      </c>
      <c r="W12" s="317">
        <v>22708052.097546082</v>
      </c>
      <c r="X12" s="317">
        <v>13873396.44400434</v>
      </c>
      <c r="Y12" s="317">
        <v>3540935.9314616369</v>
      </c>
      <c r="Z12" s="317">
        <v>3119539.9930199999</v>
      </c>
      <c r="AA12" s="319">
        <v>0</v>
      </c>
      <c r="AB12" s="319">
        <v>0</v>
      </c>
      <c r="AC12" s="320">
        <f t="shared" si="2"/>
        <v>22917917.099361479</v>
      </c>
      <c r="AD12" s="320">
        <f t="shared" si="3"/>
        <v>13873396.44400434</v>
      </c>
      <c r="AE12" s="320">
        <f t="shared" si="1"/>
        <v>-421395.93844163697</v>
      </c>
      <c r="AF12" s="219"/>
    </row>
    <row r="13" spans="2:46" x14ac:dyDescent="0.3">
      <c r="B13" s="210">
        <v>10</v>
      </c>
      <c r="C13" s="216" t="s">
        <v>9</v>
      </c>
      <c r="D13" s="216" t="s">
        <v>966</v>
      </c>
      <c r="E13" s="216" t="s">
        <v>960</v>
      </c>
      <c r="F13" s="211" t="s">
        <v>971</v>
      </c>
      <c r="G13" s="211" t="s">
        <v>972</v>
      </c>
      <c r="H13" s="318">
        <v>133251.427</v>
      </c>
      <c r="I13" s="318">
        <v>0</v>
      </c>
      <c r="J13" s="318">
        <v>35842.955000000002</v>
      </c>
      <c r="K13" s="217">
        <v>0.36629144992804052</v>
      </c>
      <c r="L13" s="217">
        <v>0.1245223341111775</v>
      </c>
      <c r="M13" s="213">
        <f t="shared" si="0"/>
        <v>1.1245223341111774</v>
      </c>
      <c r="N13" s="217">
        <v>0.8</v>
      </c>
      <c r="O13" s="217">
        <v>0.33</v>
      </c>
      <c r="P13" s="217">
        <v>0.56999999999999995</v>
      </c>
      <c r="Q13" s="217">
        <v>0.55000000000000004</v>
      </c>
      <c r="R13" s="217">
        <v>0.32</v>
      </c>
      <c r="S13" s="317">
        <v>48808.858400810444</v>
      </c>
      <c r="T13" s="317">
        <v>149844.20571368522</v>
      </c>
      <c r="U13" s="317">
        <v>101035.3473128747</v>
      </c>
      <c r="V13" s="317">
        <v>35679.890444154931</v>
      </c>
      <c r="W13" s="317">
        <v>109538.00229564329</v>
      </c>
      <c r="X13" s="317">
        <v>73858.111851488342</v>
      </c>
      <c r="Y13" s="317">
        <v>19389.850104675592</v>
      </c>
      <c r="Z13" s="317">
        <v>11469.7456</v>
      </c>
      <c r="AA13" s="319">
        <v>0</v>
      </c>
      <c r="AB13" s="319">
        <v>0</v>
      </c>
      <c r="AC13" s="320">
        <f t="shared" si="2"/>
        <v>101035.3473128747</v>
      </c>
      <c r="AD13" s="320">
        <f t="shared" si="3"/>
        <v>73858.111851488342</v>
      </c>
      <c r="AE13" s="320">
        <f t="shared" si="1"/>
        <v>-7920.1045046755917</v>
      </c>
      <c r="AF13" s="219"/>
    </row>
    <row r="14" spans="2:46" x14ac:dyDescent="0.3">
      <c r="B14" s="210">
        <v>11</v>
      </c>
      <c r="C14" s="216" t="s">
        <v>9</v>
      </c>
      <c r="D14" s="216" t="s">
        <v>967</v>
      </c>
      <c r="E14" s="216" t="s">
        <v>960</v>
      </c>
      <c r="F14" s="211" t="s">
        <v>971</v>
      </c>
      <c r="G14" s="211" t="s">
        <v>972</v>
      </c>
      <c r="H14" s="318">
        <v>310458.125</v>
      </c>
      <c r="I14" s="318">
        <v>0</v>
      </c>
      <c r="J14" s="318">
        <v>72960.612999999998</v>
      </c>
      <c r="K14" s="217">
        <v>0.36629144992804052</v>
      </c>
      <c r="L14" s="217">
        <v>0.1245223341111775</v>
      </c>
      <c r="M14" s="213">
        <f t="shared" si="0"/>
        <v>1.1245223341111774</v>
      </c>
      <c r="N14" s="217">
        <v>0.8</v>
      </c>
      <c r="O14" s="217">
        <v>0.33</v>
      </c>
      <c r="P14" s="217">
        <v>0.56999999999999995</v>
      </c>
      <c r="Q14" s="217">
        <v>0.55000000000000004</v>
      </c>
      <c r="R14" s="217">
        <v>0.32</v>
      </c>
      <c r="S14" s="317">
        <v>113718.1567481908</v>
      </c>
      <c r="T14" s="317">
        <v>349117.09536877973</v>
      </c>
      <c r="U14" s="317">
        <v>235398.9386205888</v>
      </c>
      <c r="V14" s="317">
        <v>86993.308024782193</v>
      </c>
      <c r="W14" s="317">
        <v>267071.2565398374</v>
      </c>
      <c r="X14" s="317">
        <v>180077.94851505521</v>
      </c>
      <c r="Y14" s="317">
        <v>39469.27226327308</v>
      </c>
      <c r="Z14" s="317">
        <v>23347.39616</v>
      </c>
      <c r="AA14" s="319">
        <v>0</v>
      </c>
      <c r="AB14" s="319">
        <v>0</v>
      </c>
      <c r="AC14" s="320">
        <f t="shared" si="2"/>
        <v>235398.9386205888</v>
      </c>
      <c r="AD14" s="320">
        <f t="shared" si="3"/>
        <v>180077.94851505521</v>
      </c>
      <c r="AE14" s="320">
        <f t="shared" si="1"/>
        <v>-16121.87610327308</v>
      </c>
      <c r="AF14" s="219"/>
    </row>
    <row r="15" spans="2:46" x14ac:dyDescent="0.3">
      <c r="B15" s="210">
        <v>12</v>
      </c>
      <c r="C15" s="216" t="s">
        <v>9</v>
      </c>
      <c r="D15" s="216" t="s">
        <v>968</v>
      </c>
      <c r="E15" s="216" t="s">
        <v>960</v>
      </c>
      <c r="F15" s="211" t="s">
        <v>971</v>
      </c>
      <c r="G15" s="211" t="s">
        <v>972</v>
      </c>
      <c r="H15" s="318">
        <v>739931.62800000003</v>
      </c>
      <c r="I15" s="318">
        <v>0</v>
      </c>
      <c r="J15" s="318">
        <v>159034.14499999999</v>
      </c>
      <c r="K15" s="217">
        <v>0.36629144992804052</v>
      </c>
      <c r="L15" s="217">
        <v>0.1245223341111775</v>
      </c>
      <c r="M15" s="213">
        <f t="shared" si="0"/>
        <v>1.1245223341111774</v>
      </c>
      <c r="N15" s="217">
        <v>0.8</v>
      </c>
      <c r="O15" s="217">
        <v>0.35499999999999998</v>
      </c>
      <c r="P15" s="217">
        <v>0.54500000000000004</v>
      </c>
      <c r="Q15" s="217">
        <v>0.56999999999999995</v>
      </c>
      <c r="R15" s="217">
        <v>0.32</v>
      </c>
      <c r="S15" s="317">
        <v>271030.62886773539</v>
      </c>
      <c r="T15" s="317">
        <v>832069.6414012434</v>
      </c>
      <c r="U15" s="317">
        <v>561039.01253350801</v>
      </c>
      <c r="V15" s="317">
        <v>212777.78130761921</v>
      </c>
      <c r="W15" s="317">
        <v>653232.19346246799</v>
      </c>
      <c r="X15" s="317">
        <v>440454.4121548488</v>
      </c>
      <c r="Y15" s="317">
        <v>85237.028156907021</v>
      </c>
      <c r="Z15" s="317">
        <v>50890.926399999997</v>
      </c>
      <c r="AA15" s="319">
        <v>0</v>
      </c>
      <c r="AB15" s="319">
        <v>0</v>
      </c>
      <c r="AC15" s="320">
        <f t="shared" si="2"/>
        <v>561039.01253350801</v>
      </c>
      <c r="AD15" s="320">
        <f t="shared" si="3"/>
        <v>440454.4121548488</v>
      </c>
      <c r="AE15" s="320">
        <f t="shared" si="1"/>
        <v>-34346.101756907025</v>
      </c>
      <c r="AF15" s="219"/>
    </row>
    <row r="16" spans="2:46" x14ac:dyDescent="0.3">
      <c r="B16" s="210">
        <v>13</v>
      </c>
      <c r="C16" s="216" t="s">
        <v>9</v>
      </c>
      <c r="D16" s="216" t="s">
        <v>969</v>
      </c>
      <c r="E16" s="216" t="s">
        <v>960</v>
      </c>
      <c r="F16" s="211" t="s">
        <v>971</v>
      </c>
      <c r="G16" s="211" t="s">
        <v>972</v>
      </c>
      <c r="H16" s="318">
        <v>2398483.2820000001</v>
      </c>
      <c r="I16" s="318">
        <v>0</v>
      </c>
      <c r="J16" s="318">
        <v>812638.46799999999</v>
      </c>
      <c r="K16" s="217">
        <v>0.36629144992804052</v>
      </c>
      <c r="L16" s="217">
        <v>0.1245223341111775</v>
      </c>
      <c r="M16" s="213">
        <f t="shared" si="0"/>
        <v>1.1245223341111774</v>
      </c>
      <c r="N16" s="217">
        <v>0.8</v>
      </c>
      <c r="O16" s="217">
        <v>0.38</v>
      </c>
      <c r="P16" s="217">
        <v>0.52</v>
      </c>
      <c r="Q16" s="217">
        <v>0.56999999999999995</v>
      </c>
      <c r="R16" s="217">
        <v>0.32</v>
      </c>
      <c r="S16" s="317">
        <v>878543.9189919451</v>
      </c>
      <c r="T16" s="317">
        <v>2697148.0186012769</v>
      </c>
      <c r="U16" s="317">
        <v>1818604.0996093322</v>
      </c>
      <c r="V16" s="317">
        <v>580881.39628092363</v>
      </c>
      <c r="W16" s="317">
        <v>1783317.911777386</v>
      </c>
      <c r="X16" s="317">
        <v>1202436.5154964621</v>
      </c>
      <c r="Y16" s="317">
        <v>431484.07946318283</v>
      </c>
      <c r="Z16" s="317">
        <v>260044.30976</v>
      </c>
      <c r="AA16" s="319">
        <v>0</v>
      </c>
      <c r="AB16" s="319">
        <v>0</v>
      </c>
      <c r="AC16" s="320">
        <f t="shared" si="2"/>
        <v>1818604.0996093322</v>
      </c>
      <c r="AD16" s="320">
        <f t="shared" si="3"/>
        <v>1202436.5154964621</v>
      </c>
      <c r="AE16" s="320">
        <f t="shared" si="1"/>
        <v>-171439.76970318283</v>
      </c>
      <c r="AF16" s="219"/>
    </row>
    <row r="17" spans="2:32" x14ac:dyDescent="0.3">
      <c r="B17" s="210">
        <v>14</v>
      </c>
      <c r="C17" s="216" t="s">
        <v>9</v>
      </c>
      <c r="D17" s="216" t="s">
        <v>1027</v>
      </c>
      <c r="E17" s="216" t="s">
        <v>960</v>
      </c>
      <c r="F17" s="211" t="s">
        <v>971</v>
      </c>
      <c r="G17" s="211" t="s">
        <v>972</v>
      </c>
      <c r="H17" s="318">
        <v>3528401.4380000001</v>
      </c>
      <c r="I17" s="318">
        <v>0</v>
      </c>
      <c r="J17" s="318">
        <v>1123771.6059999999</v>
      </c>
      <c r="K17" s="217">
        <v>0.36629144992804052</v>
      </c>
      <c r="L17" s="217">
        <v>0.1245223341111775</v>
      </c>
      <c r="M17" s="213">
        <f t="shared" si="0"/>
        <v>1.1245223341111774</v>
      </c>
      <c r="N17" s="217">
        <v>0.8</v>
      </c>
      <c r="O17" s="217">
        <v>0.38</v>
      </c>
      <c r="P17" s="217">
        <v>0.52</v>
      </c>
      <c r="Q17" s="217">
        <v>0.56999999999999995</v>
      </c>
      <c r="R17" s="217">
        <v>0.32</v>
      </c>
      <c r="S17" s="317">
        <v>1292423.278653203</v>
      </c>
      <c r="T17" s="317">
        <v>3967766.2207409949</v>
      </c>
      <c r="U17" s="317">
        <v>2675342.9420877919</v>
      </c>
      <c r="V17" s="317">
        <v>880795.34770350042</v>
      </c>
      <c r="W17" s="317">
        <v>2704059.9513540082</v>
      </c>
      <c r="X17" s="317">
        <v>1823264.603650508</v>
      </c>
      <c r="Y17" s="317">
        <v>596685.45858423796</v>
      </c>
      <c r="Z17" s="317">
        <v>359606.91392000002</v>
      </c>
      <c r="AA17" s="319">
        <v>0</v>
      </c>
      <c r="AB17" s="319">
        <v>0</v>
      </c>
      <c r="AC17" s="320">
        <f t="shared" si="2"/>
        <v>2675342.9420877919</v>
      </c>
      <c r="AD17" s="320">
        <f t="shared" si="3"/>
        <v>1823264.603650508</v>
      </c>
      <c r="AE17" s="320">
        <f t="shared" si="1"/>
        <v>-237078.54466423794</v>
      </c>
      <c r="AF17" s="219"/>
    </row>
    <row r="18" spans="2:32" x14ac:dyDescent="0.3">
      <c r="B18" s="210">
        <v>15</v>
      </c>
      <c r="C18" s="216" t="s">
        <v>10</v>
      </c>
      <c r="D18" s="216" t="s">
        <v>967</v>
      </c>
      <c r="E18" s="216" t="s">
        <v>960</v>
      </c>
      <c r="F18" s="211" t="s">
        <v>971</v>
      </c>
      <c r="G18" s="211" t="s">
        <v>972</v>
      </c>
      <c r="H18" s="318">
        <v>5853.9</v>
      </c>
      <c r="I18" s="318">
        <v>0</v>
      </c>
      <c r="J18" s="318">
        <v>4097.7299999999996</v>
      </c>
      <c r="K18" s="217">
        <v>0.60927837918535688</v>
      </c>
      <c r="L18" s="217">
        <v>0.5660514364137077</v>
      </c>
      <c r="M18" s="213">
        <f t="shared" si="0"/>
        <v>1.5660514364137077</v>
      </c>
      <c r="N18" s="217">
        <v>0.8</v>
      </c>
      <c r="O18" s="217">
        <v>0.33</v>
      </c>
      <c r="P18" s="217">
        <v>0.56999999999999995</v>
      </c>
      <c r="Q18" s="217">
        <v>0.55000000000000004</v>
      </c>
      <c r="R18" s="217">
        <v>0.32</v>
      </c>
      <c r="S18" s="317">
        <v>3566.654703913161</v>
      </c>
      <c r="T18" s="317">
        <v>9167.5085036222044</v>
      </c>
      <c r="U18" s="317">
        <v>5600.8537997090434</v>
      </c>
      <c r="V18" s="317">
        <v>1069.996411173948</v>
      </c>
      <c r="W18" s="317">
        <v>2750.2525510866608</v>
      </c>
      <c r="X18" s="317">
        <v>1680.256139912713</v>
      </c>
      <c r="Y18" s="317">
        <v>1420.1801858086299</v>
      </c>
      <c r="Z18" s="317">
        <v>1311.2736</v>
      </c>
      <c r="AA18" s="319">
        <v>0</v>
      </c>
      <c r="AB18" s="319">
        <v>0</v>
      </c>
      <c r="AC18" s="320">
        <f t="shared" si="2"/>
        <v>5600.8537997090434</v>
      </c>
      <c r="AD18" s="320">
        <f t="shared" si="3"/>
        <v>1680.256139912713</v>
      </c>
      <c r="AE18" s="320">
        <f t="shared" si="1"/>
        <v>-108.90658580862987</v>
      </c>
      <c r="AF18" s="219"/>
    </row>
    <row r="19" spans="2:32" x14ac:dyDescent="0.3">
      <c r="B19" s="210">
        <v>16</v>
      </c>
      <c r="C19" s="216" t="s">
        <v>10</v>
      </c>
      <c r="D19" s="216" t="s">
        <v>968</v>
      </c>
      <c r="E19" s="216" t="s">
        <v>960</v>
      </c>
      <c r="F19" s="211" t="s">
        <v>971</v>
      </c>
      <c r="G19" s="211" t="s">
        <v>972</v>
      </c>
      <c r="H19" s="318">
        <v>32060.945</v>
      </c>
      <c r="I19" s="318">
        <v>0</v>
      </c>
      <c r="J19" s="318">
        <v>22442.662</v>
      </c>
      <c r="K19" s="217">
        <v>0.60927837918535688</v>
      </c>
      <c r="L19" s="217">
        <v>0.5660514364137077</v>
      </c>
      <c r="M19" s="213">
        <f t="shared" si="0"/>
        <v>1.5660514364137077</v>
      </c>
      <c r="N19" s="217">
        <v>0.8</v>
      </c>
      <c r="O19" s="217">
        <v>0.35499999999999998</v>
      </c>
      <c r="P19" s="217">
        <v>0.54500000000000004</v>
      </c>
      <c r="Q19" s="217">
        <v>0.56999999999999995</v>
      </c>
      <c r="R19" s="217">
        <v>0.32</v>
      </c>
      <c r="S19" s="317">
        <v>19534.040604750873</v>
      </c>
      <c r="T19" s="317">
        <v>50209.088970030884</v>
      </c>
      <c r="U19" s="317">
        <v>30675.04836528001</v>
      </c>
      <c r="V19" s="317">
        <v>5860.211876786072</v>
      </c>
      <c r="W19" s="317">
        <v>15062.725907983551</v>
      </c>
      <c r="X19" s="317">
        <v>9202.5140311974737</v>
      </c>
      <c r="Y19" s="317">
        <v>7665.9038156281613</v>
      </c>
      <c r="Z19" s="317">
        <v>7181.6518399999995</v>
      </c>
      <c r="AA19" s="319">
        <v>0</v>
      </c>
      <c r="AB19" s="319">
        <v>0</v>
      </c>
      <c r="AC19" s="320">
        <f t="shared" si="2"/>
        <v>30675.04836528001</v>
      </c>
      <c r="AD19" s="320">
        <f t="shared" si="3"/>
        <v>9202.5140311974737</v>
      </c>
      <c r="AE19" s="320">
        <f t="shared" si="1"/>
        <v>-484.25197562816174</v>
      </c>
      <c r="AF19" s="219"/>
    </row>
    <row r="20" spans="2:32" x14ac:dyDescent="0.3">
      <c r="B20" s="210">
        <v>17</v>
      </c>
      <c r="C20" s="216" t="s">
        <v>10</v>
      </c>
      <c r="D20" s="216" t="s">
        <v>969</v>
      </c>
      <c r="E20" s="216" t="s">
        <v>960</v>
      </c>
      <c r="F20" s="211" t="s">
        <v>971</v>
      </c>
      <c r="G20" s="211" t="s">
        <v>972</v>
      </c>
      <c r="H20" s="318">
        <v>1745761.6170000001</v>
      </c>
      <c r="I20" s="318">
        <v>0</v>
      </c>
      <c r="J20" s="318">
        <v>928853.61399999994</v>
      </c>
      <c r="K20" s="217">
        <v>0.60927837918535688</v>
      </c>
      <c r="L20" s="217">
        <v>0.5660514364137077</v>
      </c>
      <c r="M20" s="213">
        <f t="shared" si="0"/>
        <v>1.5660514364137077</v>
      </c>
      <c r="N20" s="217">
        <v>0.8</v>
      </c>
      <c r="O20" s="217">
        <v>0.38</v>
      </c>
      <c r="P20" s="217">
        <v>0.52</v>
      </c>
      <c r="Q20" s="217">
        <v>0.56999999999999995</v>
      </c>
      <c r="R20" s="217">
        <v>0.32</v>
      </c>
      <c r="S20" s="317">
        <v>1063654.808449768</v>
      </c>
      <c r="T20" s="317">
        <v>2733952.4879387668</v>
      </c>
      <c r="U20" s="317">
        <v>1670297.6794889988</v>
      </c>
      <c r="V20" s="317">
        <v>497724.38401138654</v>
      </c>
      <c r="W20" s="317">
        <v>1279319.9515160029</v>
      </c>
      <c r="X20" s="317">
        <v>781595.56750461669</v>
      </c>
      <c r="Y20" s="317">
        <v>312631.03838529519</v>
      </c>
      <c r="Z20" s="317">
        <v>297233.15648000001</v>
      </c>
      <c r="AA20" s="319">
        <v>0</v>
      </c>
      <c r="AB20" s="319">
        <v>0</v>
      </c>
      <c r="AC20" s="320">
        <f t="shared" si="2"/>
        <v>1670297.6794889988</v>
      </c>
      <c r="AD20" s="320">
        <f t="shared" si="3"/>
        <v>781595.56750461669</v>
      </c>
      <c r="AE20" s="320">
        <f t="shared" si="1"/>
        <v>-15397.881905295188</v>
      </c>
      <c r="AF20" s="219"/>
    </row>
    <row r="21" spans="2:32" x14ac:dyDescent="0.3">
      <c r="B21" s="210">
        <v>18</v>
      </c>
      <c r="C21" s="216" t="s">
        <v>10</v>
      </c>
      <c r="D21" s="216" t="s">
        <v>1027</v>
      </c>
      <c r="E21" s="216" t="s">
        <v>960</v>
      </c>
      <c r="F21" s="211" t="s">
        <v>971</v>
      </c>
      <c r="G21" s="211" t="s">
        <v>972</v>
      </c>
      <c r="H21" s="318">
        <v>2013803.0870000001</v>
      </c>
      <c r="I21" s="318">
        <v>0</v>
      </c>
      <c r="J21" s="318">
        <v>998010.97900000005</v>
      </c>
      <c r="K21" s="217">
        <v>0.60927837918535688</v>
      </c>
      <c r="L21" s="217">
        <v>0.5660514364137077</v>
      </c>
      <c r="M21" s="213">
        <f t="shared" si="0"/>
        <v>1.5660514364137077</v>
      </c>
      <c r="N21" s="217">
        <v>0.8</v>
      </c>
      <c r="O21" s="217">
        <v>0.38</v>
      </c>
      <c r="P21" s="217">
        <v>0.52</v>
      </c>
      <c r="Q21" s="217">
        <v>0.56999999999999995</v>
      </c>
      <c r="R21" s="217">
        <v>0.32</v>
      </c>
      <c r="S21" s="317">
        <v>1226966.680845828</v>
      </c>
      <c r="T21" s="317">
        <v>3153719.2170507088</v>
      </c>
      <c r="U21" s="317">
        <v>1926752.5362048801</v>
      </c>
      <c r="V21" s="317">
        <v>618900.16915151698</v>
      </c>
      <c r="W21" s="317">
        <v>1590782.6898311081</v>
      </c>
      <c r="X21" s="317">
        <v>971882.52067959111</v>
      </c>
      <c r="Y21" s="317">
        <v>335907.83734055108</v>
      </c>
      <c r="Z21" s="317">
        <v>319363.51327999996</v>
      </c>
      <c r="AA21" s="319">
        <v>0</v>
      </c>
      <c r="AB21" s="319">
        <v>0</v>
      </c>
      <c r="AC21" s="320">
        <f t="shared" si="2"/>
        <v>1926752.5362048801</v>
      </c>
      <c r="AD21" s="320">
        <f t="shared" si="3"/>
        <v>971882.52067959111</v>
      </c>
      <c r="AE21" s="320">
        <f t="shared" si="1"/>
        <v>-16544.324060551124</v>
      </c>
      <c r="AF21" s="219"/>
    </row>
    <row r="22" spans="2:32" x14ac:dyDescent="0.3">
      <c r="B22" s="210">
        <v>19</v>
      </c>
      <c r="C22" s="216" t="s">
        <v>9</v>
      </c>
      <c r="D22" s="216" t="s">
        <v>969</v>
      </c>
      <c r="E22" s="216" t="s">
        <v>963</v>
      </c>
      <c r="F22" s="211"/>
      <c r="G22" s="211" t="s">
        <v>972</v>
      </c>
      <c r="H22" s="318">
        <v>78660.546000000002</v>
      </c>
      <c r="I22" s="318">
        <v>0</v>
      </c>
      <c r="J22" s="318">
        <v>13778.163</v>
      </c>
      <c r="K22" s="217">
        <v>0.36629144992804052</v>
      </c>
      <c r="L22" s="217">
        <v>0.1245223341111775</v>
      </c>
      <c r="M22" s="213">
        <f t="shared" si="0"/>
        <v>1.1245223341111774</v>
      </c>
      <c r="N22" s="217">
        <v>0.71875</v>
      </c>
      <c r="O22" s="217">
        <v>0.33500000000000002</v>
      </c>
      <c r="P22" s="217">
        <v>0.49</v>
      </c>
      <c r="Q22" s="217">
        <v>0.45</v>
      </c>
      <c r="R22" s="217">
        <v>0.22</v>
      </c>
      <c r="S22" s="317">
        <v>28812.685446471318</v>
      </c>
      <c r="T22" s="317">
        <v>88455.540790379644</v>
      </c>
      <c r="U22" s="317">
        <v>59642.855343908319</v>
      </c>
      <c r="V22" s="317">
        <v>23765.862143856441</v>
      </c>
      <c r="W22" s="317">
        <v>72961.688773855378</v>
      </c>
      <c r="X22" s="317">
        <v>49195.826629998926</v>
      </c>
      <c r="Y22" s="317">
        <v>6200.1733500000009</v>
      </c>
      <c r="Z22" s="317">
        <v>3031.1958599999998</v>
      </c>
      <c r="AA22" s="319">
        <v>0</v>
      </c>
      <c r="AB22" s="319">
        <v>0</v>
      </c>
      <c r="AC22" s="320">
        <f t="shared" si="2"/>
        <v>59642.855343908319</v>
      </c>
      <c r="AD22" s="320">
        <f t="shared" si="3"/>
        <v>49195.826629998926</v>
      </c>
      <c r="AE22" s="320">
        <f t="shared" si="1"/>
        <v>-3168.9774900000011</v>
      </c>
      <c r="AF22" s="219"/>
    </row>
    <row r="23" spans="2:32" x14ac:dyDescent="0.3">
      <c r="B23" s="210">
        <v>20</v>
      </c>
      <c r="C23" s="216" t="s">
        <v>9</v>
      </c>
      <c r="D23" s="216" t="s">
        <v>1027</v>
      </c>
      <c r="E23" s="216" t="s">
        <v>963</v>
      </c>
      <c r="F23" s="211"/>
      <c r="G23" s="211" t="s">
        <v>972</v>
      </c>
      <c r="H23" s="318">
        <v>138531.77499999999</v>
      </c>
      <c r="I23" s="318">
        <v>0</v>
      </c>
      <c r="J23" s="318">
        <v>7002.86</v>
      </c>
      <c r="K23" s="217">
        <v>0.36629144992804052</v>
      </c>
      <c r="L23" s="217">
        <v>0.1245223341111775</v>
      </c>
      <c r="M23" s="213">
        <f t="shared" si="0"/>
        <v>1.1245223341111774</v>
      </c>
      <c r="N23" s="217">
        <v>0.71875</v>
      </c>
      <c r="O23" s="217">
        <v>0.33500000000000002</v>
      </c>
      <c r="P23" s="217">
        <v>0.49</v>
      </c>
      <c r="Q23" s="217">
        <v>0.45</v>
      </c>
      <c r="R23" s="217">
        <v>0.22</v>
      </c>
      <c r="S23" s="317">
        <v>50743.004725855069</v>
      </c>
      <c r="T23" s="317">
        <v>155782.07497156441</v>
      </c>
      <c r="U23" s="317">
        <v>105039.0702457094</v>
      </c>
      <c r="V23" s="317">
        <v>48177.916982811985</v>
      </c>
      <c r="W23" s="317">
        <v>147907.20249891069</v>
      </c>
      <c r="X23" s="317">
        <v>99729.28551609868</v>
      </c>
      <c r="Y23" s="317">
        <v>3151.2869999999998</v>
      </c>
      <c r="Z23" s="317">
        <v>1540.6291999999999</v>
      </c>
      <c r="AA23" s="319">
        <v>0</v>
      </c>
      <c r="AB23" s="319">
        <v>0</v>
      </c>
      <c r="AC23" s="320">
        <f t="shared" si="2"/>
        <v>105039.0702457094</v>
      </c>
      <c r="AD23" s="320">
        <f t="shared" si="3"/>
        <v>99729.28551609868</v>
      </c>
      <c r="AE23" s="320">
        <f t="shared" si="1"/>
        <v>-1610.6578</v>
      </c>
      <c r="AF23" s="219"/>
    </row>
    <row r="24" spans="2:32" x14ac:dyDescent="0.3">
      <c r="B24" s="210">
        <v>21</v>
      </c>
      <c r="C24" s="216" t="s">
        <v>10</v>
      </c>
      <c r="D24" s="216" t="s">
        <v>967</v>
      </c>
      <c r="E24" s="216" t="s">
        <v>963</v>
      </c>
      <c r="F24" s="211"/>
      <c r="G24" s="211" t="s">
        <v>972</v>
      </c>
      <c r="H24" s="318">
        <v>5225.8819999999996</v>
      </c>
      <c r="I24" s="318">
        <v>0</v>
      </c>
      <c r="J24" s="318">
        <v>290.27199999999999</v>
      </c>
      <c r="K24" s="217">
        <v>0.60927837918535688</v>
      </c>
      <c r="L24" s="217">
        <v>0.5660514364137077</v>
      </c>
      <c r="M24" s="213">
        <f t="shared" si="0"/>
        <v>1.5660514364137077</v>
      </c>
      <c r="N24" s="217">
        <v>0.7</v>
      </c>
      <c r="O24" s="217">
        <v>0.32500000000000001</v>
      </c>
      <c r="P24" s="217">
        <v>0.5</v>
      </c>
      <c r="Q24" s="217">
        <v>0.43</v>
      </c>
      <c r="R24" s="217">
        <v>0.22</v>
      </c>
      <c r="S24" s="317">
        <v>3184.0169147739307</v>
      </c>
      <c r="T24" s="317">
        <v>8184.0000126285395</v>
      </c>
      <c r="U24" s="317">
        <v>4999.9830978546088</v>
      </c>
      <c r="V24" s="317">
        <v>3007.160461091039</v>
      </c>
      <c r="W24" s="317">
        <v>7729.4191300778593</v>
      </c>
      <c r="X24" s="317">
        <v>4722.2586689868194</v>
      </c>
      <c r="Y24" s="317">
        <v>87.373362421975671</v>
      </c>
      <c r="Z24" s="317">
        <v>63.859839999999998</v>
      </c>
      <c r="AA24" s="319">
        <v>0</v>
      </c>
      <c r="AB24" s="319">
        <v>0</v>
      </c>
      <c r="AC24" s="320">
        <f t="shared" si="2"/>
        <v>4999.9830978546088</v>
      </c>
      <c r="AD24" s="320">
        <f t="shared" si="3"/>
        <v>4722.2586689868194</v>
      </c>
      <c r="AE24" s="320">
        <f t="shared" si="1"/>
        <v>-23.513522421975672</v>
      </c>
      <c r="AF24" s="219"/>
    </row>
    <row r="25" spans="2:32" x14ac:dyDescent="0.3">
      <c r="B25" s="210">
        <v>22</v>
      </c>
      <c r="C25" s="216" t="s">
        <v>10</v>
      </c>
      <c r="D25" s="216" t="s">
        <v>968</v>
      </c>
      <c r="E25" s="216" t="s">
        <v>963</v>
      </c>
      <c r="F25" s="211"/>
      <c r="G25" s="211" t="s">
        <v>972</v>
      </c>
      <c r="H25" s="318">
        <v>3193360.0580000002</v>
      </c>
      <c r="I25" s="318">
        <v>0</v>
      </c>
      <c r="J25" s="318">
        <v>269220.66200000001</v>
      </c>
      <c r="K25" s="217">
        <v>0.60927837918535688</v>
      </c>
      <c r="L25" s="217">
        <v>0.5660514364137077</v>
      </c>
      <c r="M25" s="213">
        <f t="shared" si="0"/>
        <v>1.5660514364137077</v>
      </c>
      <c r="N25" s="217">
        <v>0.71875</v>
      </c>
      <c r="O25" s="217">
        <v>0.33500000000000002</v>
      </c>
      <c r="P25" s="217">
        <v>0.49</v>
      </c>
      <c r="Q25" s="217">
        <v>0.45</v>
      </c>
      <c r="R25" s="217">
        <v>0.22</v>
      </c>
      <c r="S25" s="317">
        <v>1945645.240293497</v>
      </c>
      <c r="T25" s="317">
        <v>5000966.1058170609</v>
      </c>
      <c r="U25" s="317">
        <v>3055320.8655235628</v>
      </c>
      <c r="V25" s="317">
        <v>1781614.9117069279</v>
      </c>
      <c r="W25" s="317">
        <v>4579352.7013797117</v>
      </c>
      <c r="X25" s="317">
        <v>2797737.789672784</v>
      </c>
      <c r="Y25" s="317">
        <v>78844.613230591189</v>
      </c>
      <c r="Z25" s="317">
        <v>59228.545640000004</v>
      </c>
      <c r="AA25" s="319">
        <v>0</v>
      </c>
      <c r="AB25" s="319">
        <v>0</v>
      </c>
      <c r="AC25" s="320">
        <f t="shared" si="2"/>
        <v>3055320.8655235628</v>
      </c>
      <c r="AD25" s="320">
        <f t="shared" si="3"/>
        <v>2797737.789672784</v>
      </c>
      <c r="AE25" s="320">
        <f t="shared" si="1"/>
        <v>-19616.067590591185</v>
      </c>
      <c r="AF25" s="219"/>
    </row>
    <row r="26" spans="2:32" x14ac:dyDescent="0.3">
      <c r="B26" s="210">
        <v>23</v>
      </c>
      <c r="C26" s="216" t="s">
        <v>10</v>
      </c>
      <c r="D26" s="216" t="s">
        <v>969</v>
      </c>
      <c r="E26" s="216" t="s">
        <v>963</v>
      </c>
      <c r="F26" s="211"/>
      <c r="G26" s="211" t="s">
        <v>972</v>
      </c>
      <c r="H26" s="318">
        <v>78454585.738999993</v>
      </c>
      <c r="I26" s="318">
        <v>0</v>
      </c>
      <c r="J26" s="318">
        <v>6145960.5889999997</v>
      </c>
      <c r="K26" s="217">
        <v>0.60927837918535688</v>
      </c>
      <c r="L26" s="217">
        <v>0.5660514364137077</v>
      </c>
      <c r="M26" s="213">
        <f t="shared" si="0"/>
        <v>1.5660514364137077</v>
      </c>
      <c r="N26" s="217">
        <v>0.71875</v>
      </c>
      <c r="O26" s="217">
        <v>0.33500000000000002</v>
      </c>
      <c r="P26" s="217">
        <v>0.49</v>
      </c>
      <c r="Q26" s="217">
        <v>0.45</v>
      </c>
      <c r="R26" s="217">
        <v>0.22</v>
      </c>
      <c r="S26" s="317">
        <v>47800682.838716537</v>
      </c>
      <c r="T26" s="317">
        <v>122863916.6898033</v>
      </c>
      <c r="U26" s="317">
        <v>75063233.85108681</v>
      </c>
      <c r="V26" s="317">
        <v>44056081.932513528</v>
      </c>
      <c r="W26" s="317">
        <v>113239026.28125779</v>
      </c>
      <c r="X26" s="317">
        <v>69182944.348744303</v>
      </c>
      <c r="Y26" s="317">
        <v>1799920.860346749</v>
      </c>
      <c r="Z26" s="317">
        <v>1352111.3295799999</v>
      </c>
      <c r="AA26" s="319">
        <v>0</v>
      </c>
      <c r="AB26" s="319">
        <v>0</v>
      </c>
      <c r="AC26" s="320">
        <f t="shared" si="2"/>
        <v>75063233.85108681</v>
      </c>
      <c r="AD26" s="320">
        <f t="shared" si="3"/>
        <v>69182944.348744303</v>
      </c>
      <c r="AE26" s="320">
        <f t="shared" ref="AE26:AE43" si="4">(Z26-Y26)-(AB26-AA26)</f>
        <v>-447809.53076674906</v>
      </c>
      <c r="AF26" s="219"/>
    </row>
    <row r="27" spans="2:32" x14ac:dyDescent="0.3">
      <c r="B27" s="210">
        <v>24</v>
      </c>
      <c r="C27" s="216" t="s">
        <v>10</v>
      </c>
      <c r="D27" s="216" t="s">
        <v>1027</v>
      </c>
      <c r="E27" s="216" t="s">
        <v>963</v>
      </c>
      <c r="F27" s="211"/>
      <c r="G27" s="211" t="s">
        <v>972</v>
      </c>
      <c r="H27" s="318">
        <v>33328871.975000001</v>
      </c>
      <c r="I27" s="318">
        <v>0</v>
      </c>
      <c r="J27" s="318">
        <v>5109676.1289999997</v>
      </c>
      <c r="K27" s="217">
        <v>0.60927837918535688</v>
      </c>
      <c r="L27" s="217">
        <v>0.5660514364137077</v>
      </c>
      <c r="M27" s="213">
        <f t="shared" si="0"/>
        <v>1.5660514364137077</v>
      </c>
      <c r="N27" s="217">
        <v>0.71875</v>
      </c>
      <c r="O27" s="217">
        <v>0.33500000000000002</v>
      </c>
      <c r="P27" s="217">
        <v>0.49</v>
      </c>
      <c r="Q27" s="217">
        <v>0.45</v>
      </c>
      <c r="R27" s="217">
        <v>0.22</v>
      </c>
      <c r="S27" s="317">
        <v>20306561.097004261</v>
      </c>
      <c r="T27" s="317">
        <v>52194727.83049731</v>
      </c>
      <c r="U27" s="317">
        <v>31888166.733493049</v>
      </c>
      <c r="V27" s="317">
        <v>17193345.906965032</v>
      </c>
      <c r="W27" s="317">
        <v>44192712.189068034</v>
      </c>
      <c r="X27" s="317">
        <v>26999366.282103002</v>
      </c>
      <c r="Y27" s="317">
        <v>1496432.0908050858</v>
      </c>
      <c r="Z27" s="317">
        <v>1124128.74838</v>
      </c>
      <c r="AA27" s="319">
        <v>0</v>
      </c>
      <c r="AB27" s="319">
        <v>0</v>
      </c>
      <c r="AC27" s="320">
        <f t="shared" si="2"/>
        <v>31888166.733493049</v>
      </c>
      <c r="AD27" s="320">
        <f t="shared" si="3"/>
        <v>26999366.282103002</v>
      </c>
      <c r="AE27" s="320">
        <f t="shared" si="4"/>
        <v>-372303.34242508584</v>
      </c>
      <c r="AF27" s="219"/>
    </row>
    <row r="28" spans="2:32" x14ac:dyDescent="0.3">
      <c r="B28" s="210">
        <v>25</v>
      </c>
      <c r="C28" s="216" t="s">
        <v>10</v>
      </c>
      <c r="D28" s="216" t="s">
        <v>966</v>
      </c>
      <c r="E28" s="216" t="s">
        <v>962</v>
      </c>
      <c r="F28" s="211" t="s">
        <v>971</v>
      </c>
      <c r="G28" s="211" t="s">
        <v>972</v>
      </c>
      <c r="H28" s="318">
        <v>3639.4050000000002</v>
      </c>
      <c r="I28" s="318">
        <v>0</v>
      </c>
      <c r="J28" s="318">
        <v>520.11</v>
      </c>
      <c r="K28" s="217">
        <v>0.60927837918535688</v>
      </c>
      <c r="L28" s="217">
        <v>0.5660514364137077</v>
      </c>
      <c r="M28" s="213">
        <f t="shared" si="0"/>
        <v>1.5660514364137077</v>
      </c>
      <c r="N28" s="217">
        <v>0.5</v>
      </c>
      <c r="O28" s="217">
        <v>0.36</v>
      </c>
      <c r="P28" s="217">
        <v>0.59</v>
      </c>
      <c r="Q28" s="217">
        <v>0.45</v>
      </c>
      <c r="R28" s="217">
        <v>0.25</v>
      </c>
      <c r="S28" s="317">
        <v>2217.410779599084</v>
      </c>
      <c r="T28" s="317">
        <v>5699.4954279412304</v>
      </c>
      <c r="U28" s="317">
        <v>3482.0846483421469</v>
      </c>
      <c r="V28" s="317">
        <v>1900.519001800988</v>
      </c>
      <c r="W28" s="317">
        <v>4884.9764153480965</v>
      </c>
      <c r="X28" s="317">
        <v>2984.4574135471089</v>
      </c>
      <c r="Y28" s="317">
        <v>234.04949999999999</v>
      </c>
      <c r="Z28" s="317">
        <v>130.0275</v>
      </c>
      <c r="AA28" s="319">
        <v>0</v>
      </c>
      <c r="AB28" s="319">
        <v>0</v>
      </c>
      <c r="AC28" s="320">
        <f t="shared" si="2"/>
        <v>3482.0846483421469</v>
      </c>
      <c r="AD28" s="320">
        <f t="shared" si="3"/>
        <v>2984.4574135471089</v>
      </c>
      <c r="AE28" s="320">
        <f t="shared" si="4"/>
        <v>-104.02199999999999</v>
      </c>
      <c r="AF28" s="219"/>
    </row>
    <row r="29" spans="2:32" x14ac:dyDescent="0.3">
      <c r="B29" s="210">
        <v>26</v>
      </c>
      <c r="C29" s="216" t="s">
        <v>10</v>
      </c>
      <c r="D29" s="216" t="s">
        <v>967</v>
      </c>
      <c r="E29" s="216" t="s">
        <v>962</v>
      </c>
      <c r="F29" s="211" t="s">
        <v>971</v>
      </c>
      <c r="G29" s="211" t="s">
        <v>972</v>
      </c>
      <c r="H29" s="318">
        <v>108156.905</v>
      </c>
      <c r="I29" s="318">
        <v>0</v>
      </c>
      <c r="J29" s="318">
        <v>192.79400000000001</v>
      </c>
      <c r="K29" s="217">
        <v>0.60927837918535688</v>
      </c>
      <c r="L29" s="217">
        <v>0.5660514364137077</v>
      </c>
      <c r="M29" s="213">
        <f t="shared" si="0"/>
        <v>1.5660514364137077</v>
      </c>
      <c r="N29" s="217">
        <v>0.5</v>
      </c>
      <c r="O29" s="217">
        <v>0.36</v>
      </c>
      <c r="P29" s="217">
        <v>0.59</v>
      </c>
      <c r="Q29" s="217">
        <v>0.45</v>
      </c>
      <c r="R29" s="217">
        <v>0.25</v>
      </c>
      <c r="S29" s="317">
        <v>65897.663776104615</v>
      </c>
      <c r="T29" s="317">
        <v>169379.27643331091</v>
      </c>
      <c r="U29" s="317">
        <v>103481.61265720629</v>
      </c>
      <c r="V29" s="317">
        <v>65780.198560267963</v>
      </c>
      <c r="W29" s="317">
        <v>169077.351112679</v>
      </c>
      <c r="X29" s="317">
        <v>103297.152552411</v>
      </c>
      <c r="Y29" s="317">
        <v>86.757300000000001</v>
      </c>
      <c r="Z29" s="317">
        <v>48.198500000000003</v>
      </c>
      <c r="AA29" s="319">
        <v>0</v>
      </c>
      <c r="AB29" s="319">
        <v>0</v>
      </c>
      <c r="AC29" s="320">
        <f t="shared" si="2"/>
        <v>103481.61265720629</v>
      </c>
      <c r="AD29" s="320">
        <f t="shared" si="3"/>
        <v>103297.152552411</v>
      </c>
      <c r="AE29" s="320">
        <f t="shared" si="4"/>
        <v>-38.558799999999998</v>
      </c>
      <c r="AF29" s="219"/>
    </row>
    <row r="30" spans="2:32" x14ac:dyDescent="0.3">
      <c r="B30" s="210">
        <v>27</v>
      </c>
      <c r="C30" s="216" t="s">
        <v>10</v>
      </c>
      <c r="D30" s="216" t="s">
        <v>968</v>
      </c>
      <c r="E30" s="216" t="s">
        <v>962</v>
      </c>
      <c r="F30" s="211" t="s">
        <v>971</v>
      </c>
      <c r="G30" s="211" t="s">
        <v>972</v>
      </c>
      <c r="H30" s="318">
        <v>302980.59600000002</v>
      </c>
      <c r="I30" s="318">
        <v>0</v>
      </c>
      <c r="J30" s="318">
        <v>3119.8939999999998</v>
      </c>
      <c r="K30" s="217">
        <v>0.60927837918535688</v>
      </c>
      <c r="L30" s="217">
        <v>0.5660514364137077</v>
      </c>
      <c r="M30" s="213">
        <f t="shared" si="0"/>
        <v>1.5660514364137077</v>
      </c>
      <c r="N30" s="217">
        <v>0.5</v>
      </c>
      <c r="O30" s="217">
        <v>0.36</v>
      </c>
      <c r="P30" s="217">
        <v>0.59</v>
      </c>
      <c r="Q30" s="217">
        <v>0.45</v>
      </c>
      <c r="R30" s="217">
        <v>0.25</v>
      </c>
      <c r="S30" s="317">
        <v>184599.52645549338</v>
      </c>
      <c r="T30" s="317">
        <v>474483.19757128129</v>
      </c>
      <c r="U30" s="317">
        <v>289883.67111578793</v>
      </c>
      <c r="V30" s="317">
        <v>182698.64249594332</v>
      </c>
      <c r="W30" s="317">
        <v>469597.28309112269</v>
      </c>
      <c r="X30" s="317">
        <v>286898.6405951794</v>
      </c>
      <c r="Y30" s="317">
        <v>1403.9523000000002</v>
      </c>
      <c r="Z30" s="317">
        <v>779.97349999999994</v>
      </c>
      <c r="AA30" s="319">
        <v>0</v>
      </c>
      <c r="AB30" s="319">
        <v>0</v>
      </c>
      <c r="AC30" s="320">
        <f t="shared" si="2"/>
        <v>289883.67111578793</v>
      </c>
      <c r="AD30" s="320">
        <f t="shared" si="3"/>
        <v>286898.6405951794</v>
      </c>
      <c r="AE30" s="320">
        <f t="shared" si="4"/>
        <v>-623.97880000000021</v>
      </c>
      <c r="AF30" s="219"/>
    </row>
    <row r="31" spans="2:32" x14ac:dyDescent="0.3">
      <c r="B31" s="210">
        <v>28</v>
      </c>
      <c r="C31" s="216" t="s">
        <v>10</v>
      </c>
      <c r="D31" s="216" t="s">
        <v>969</v>
      </c>
      <c r="E31" s="216" t="s">
        <v>962</v>
      </c>
      <c r="F31" s="211" t="s">
        <v>971</v>
      </c>
      <c r="G31" s="211" t="s">
        <v>972</v>
      </c>
      <c r="H31" s="318">
        <v>19792536.548</v>
      </c>
      <c r="I31" s="318">
        <v>0</v>
      </c>
      <c r="J31" s="318">
        <v>484223.76699999999</v>
      </c>
      <c r="K31" s="217">
        <v>0.60927837918535688</v>
      </c>
      <c r="L31" s="217">
        <v>0.5660514364137077</v>
      </c>
      <c r="M31" s="213">
        <f t="shared" si="0"/>
        <v>1.5660514364137077</v>
      </c>
      <c r="N31" s="217">
        <v>0.5</v>
      </c>
      <c r="O31" s="217">
        <v>0.36</v>
      </c>
      <c r="P31" s="217">
        <v>0.59</v>
      </c>
      <c r="Q31" s="217">
        <v>0.45</v>
      </c>
      <c r="R31" s="217">
        <v>0.27</v>
      </c>
      <c r="S31" s="317">
        <v>12059164.58793238</v>
      </c>
      <c r="T31" s="317">
        <v>30996130.29126621</v>
      </c>
      <c r="U31" s="317">
        <v>18936965.703333832</v>
      </c>
      <c r="V31" s="317">
        <v>11764137.516011588</v>
      </c>
      <c r="W31" s="317">
        <v>30237810.965410199</v>
      </c>
      <c r="X31" s="317">
        <v>18473673.449398611</v>
      </c>
      <c r="Y31" s="317">
        <v>217900.69515000001</v>
      </c>
      <c r="Z31" s="317">
        <v>130740.41709</v>
      </c>
      <c r="AA31" s="319">
        <v>0</v>
      </c>
      <c r="AB31" s="319">
        <v>0</v>
      </c>
      <c r="AC31" s="320">
        <f t="shared" si="2"/>
        <v>18936965.703333832</v>
      </c>
      <c r="AD31" s="320">
        <f t="shared" si="3"/>
        <v>18473673.449398611</v>
      </c>
      <c r="AE31" s="320">
        <f t="shared" si="4"/>
        <v>-87160.278060000011</v>
      </c>
      <c r="AF31" s="219"/>
    </row>
    <row r="32" spans="2:32" x14ac:dyDescent="0.3">
      <c r="B32" s="210">
        <v>29</v>
      </c>
      <c r="C32" s="216" t="s">
        <v>10</v>
      </c>
      <c r="D32" s="216" t="s">
        <v>1027</v>
      </c>
      <c r="E32" s="216" t="s">
        <v>962</v>
      </c>
      <c r="F32" s="211" t="s">
        <v>971</v>
      </c>
      <c r="G32" s="211" t="s">
        <v>972</v>
      </c>
      <c r="H32" s="318">
        <v>18930138.578000002</v>
      </c>
      <c r="I32" s="318">
        <v>0</v>
      </c>
      <c r="J32" s="318">
        <v>344247.94900000002</v>
      </c>
      <c r="K32" s="217">
        <v>0.60927837918535688</v>
      </c>
      <c r="L32" s="217">
        <v>0.5660514364137077</v>
      </c>
      <c r="M32" s="213">
        <f t="shared" si="0"/>
        <v>1.5660514364137077</v>
      </c>
      <c r="N32" s="217">
        <v>0.5</v>
      </c>
      <c r="O32" s="217">
        <v>0.36</v>
      </c>
      <c r="P32" s="217">
        <v>0.59</v>
      </c>
      <c r="Q32" s="217">
        <v>0.45</v>
      </c>
      <c r="R32" s="217">
        <v>0.27</v>
      </c>
      <c r="S32" s="317">
        <v>11533724.150558041</v>
      </c>
      <c r="T32" s="317">
        <v>29645570.71158744</v>
      </c>
      <c r="U32" s="317">
        <v>18111846.561029401</v>
      </c>
      <c r="V32" s="317">
        <v>11323981.318153432</v>
      </c>
      <c r="W32" s="317">
        <v>29106460.716573521</v>
      </c>
      <c r="X32" s="317">
        <v>17782479.398420088</v>
      </c>
      <c r="Y32" s="317">
        <v>154911.57705000002</v>
      </c>
      <c r="Z32" s="317">
        <v>92946.946230000001</v>
      </c>
      <c r="AA32" s="319">
        <v>0</v>
      </c>
      <c r="AB32" s="319">
        <v>0</v>
      </c>
      <c r="AC32" s="320">
        <f t="shared" si="2"/>
        <v>18111846.561029401</v>
      </c>
      <c r="AD32" s="320">
        <f t="shared" si="3"/>
        <v>17782479.398420088</v>
      </c>
      <c r="AE32" s="320">
        <f t="shared" si="4"/>
        <v>-61964.63082000002</v>
      </c>
      <c r="AF32" s="219"/>
    </row>
    <row r="33" spans="2:32" x14ac:dyDescent="0.3">
      <c r="B33" s="210">
        <v>30</v>
      </c>
      <c r="C33" s="216" t="s">
        <v>13</v>
      </c>
      <c r="D33" s="216" t="s">
        <v>965</v>
      </c>
      <c r="E33" s="216" t="s">
        <v>962</v>
      </c>
      <c r="F33" s="211" t="s">
        <v>971</v>
      </c>
      <c r="G33" s="211" t="s">
        <v>972</v>
      </c>
      <c r="H33" s="318">
        <v>0.42299999999999999</v>
      </c>
      <c r="I33" s="318">
        <v>0</v>
      </c>
      <c r="J33" s="318">
        <v>0.127</v>
      </c>
      <c r="K33" s="217">
        <v>0.62259660498859748</v>
      </c>
      <c r="L33" s="217">
        <v>3.78E-2</v>
      </c>
      <c r="M33" s="213">
        <f t="shared" si="0"/>
        <v>1.0378000000000001</v>
      </c>
      <c r="N33" s="217">
        <v>0.5</v>
      </c>
      <c r="O33" s="217">
        <v>0.36</v>
      </c>
      <c r="P33" s="217">
        <v>0.59</v>
      </c>
      <c r="Q33" s="217">
        <v>0.45</v>
      </c>
      <c r="R33" s="217">
        <v>0.25</v>
      </c>
      <c r="S33" s="317">
        <v>0.2633583639101767</v>
      </c>
      <c r="T33" s="317">
        <v>0.43898939999999997</v>
      </c>
      <c r="U33" s="317">
        <v>0.17563103608982331</v>
      </c>
      <c r="V33" s="317">
        <v>0.1842885950766249</v>
      </c>
      <c r="W33" s="317">
        <v>0.30718880000000004</v>
      </c>
      <c r="X33" s="317">
        <v>0.12290020492337519</v>
      </c>
      <c r="Y33" s="317">
        <v>5.7149999999999999E-2</v>
      </c>
      <c r="Z33" s="317">
        <v>3.1889699999999993E-2</v>
      </c>
      <c r="AA33" s="319">
        <v>0</v>
      </c>
      <c r="AB33" s="319">
        <v>0</v>
      </c>
      <c r="AC33" s="320">
        <f t="shared" si="2"/>
        <v>0.17563103608982331</v>
      </c>
      <c r="AD33" s="320">
        <f t="shared" si="3"/>
        <v>0.12290020492337519</v>
      </c>
      <c r="AE33" s="320">
        <f t="shared" si="4"/>
        <v>-2.5260300000000006E-2</v>
      </c>
      <c r="AF33" s="219"/>
    </row>
    <row r="34" spans="2:32" x14ac:dyDescent="0.3">
      <c r="B34" s="210">
        <v>31</v>
      </c>
      <c r="C34" s="216" t="s">
        <v>13</v>
      </c>
      <c r="D34" s="216" t="s">
        <v>966</v>
      </c>
      <c r="E34" s="216" t="s">
        <v>962</v>
      </c>
      <c r="F34" s="211" t="s">
        <v>971</v>
      </c>
      <c r="G34" s="211" t="s">
        <v>972</v>
      </c>
      <c r="H34" s="318">
        <v>87771.567999999999</v>
      </c>
      <c r="I34" s="318">
        <v>0</v>
      </c>
      <c r="J34" s="318">
        <v>56430.976000000002</v>
      </c>
      <c r="K34" s="217">
        <v>0.62259660498859748</v>
      </c>
      <c r="L34" s="217">
        <v>3.78E-2</v>
      </c>
      <c r="M34" s="213">
        <f t="shared" si="0"/>
        <v>1.0378000000000001</v>
      </c>
      <c r="N34" s="217">
        <v>0.5</v>
      </c>
      <c r="O34" s="217">
        <v>0.36</v>
      </c>
      <c r="P34" s="217">
        <v>0.59</v>
      </c>
      <c r="Q34" s="217">
        <v>0.45</v>
      </c>
      <c r="R34" s="217">
        <v>0.25</v>
      </c>
      <c r="S34" s="317">
        <v>54646.280251325821</v>
      </c>
      <c r="T34" s="317">
        <v>91089.333270400006</v>
      </c>
      <c r="U34" s="317">
        <v>36443.053019074177</v>
      </c>
      <c r="V34" s="317">
        <v>19512.5461775328</v>
      </c>
      <c r="W34" s="317">
        <v>32525.266377600001</v>
      </c>
      <c r="X34" s="317">
        <v>13012.7202000672</v>
      </c>
      <c r="Y34" s="317">
        <v>25393.939200000001</v>
      </c>
      <c r="Z34" s="317">
        <v>14169.818073599999</v>
      </c>
      <c r="AA34" s="319">
        <v>0</v>
      </c>
      <c r="AB34" s="319">
        <v>0</v>
      </c>
      <c r="AC34" s="320">
        <f t="shared" si="2"/>
        <v>36443.053019074177</v>
      </c>
      <c r="AD34" s="320">
        <f t="shared" si="3"/>
        <v>13012.7202000672</v>
      </c>
      <c r="AE34" s="320">
        <f t="shared" si="4"/>
        <v>-11224.121126400001</v>
      </c>
      <c r="AF34" s="219"/>
    </row>
    <row r="35" spans="2:32" x14ac:dyDescent="0.3">
      <c r="B35" s="210">
        <v>32</v>
      </c>
      <c r="C35" s="216" t="s">
        <v>13</v>
      </c>
      <c r="D35" s="216" t="s">
        <v>967</v>
      </c>
      <c r="E35" s="216" t="s">
        <v>962</v>
      </c>
      <c r="F35" s="211" t="s">
        <v>971</v>
      </c>
      <c r="G35" s="211" t="s">
        <v>972</v>
      </c>
      <c r="H35" s="318">
        <v>34481.964</v>
      </c>
      <c r="I35" s="318">
        <v>0</v>
      </c>
      <c r="J35" s="318">
        <v>17423.682000000001</v>
      </c>
      <c r="K35" s="217">
        <v>0.62259660498859748</v>
      </c>
      <c r="L35" s="217">
        <v>3.78E-2</v>
      </c>
      <c r="M35" s="213">
        <f t="shared" si="0"/>
        <v>1.0378000000000001</v>
      </c>
      <c r="N35" s="217">
        <v>0.5</v>
      </c>
      <c r="O35" s="217">
        <v>0.36</v>
      </c>
      <c r="P35" s="217">
        <v>0.59</v>
      </c>
      <c r="Q35" s="217">
        <v>0.45</v>
      </c>
      <c r="R35" s="217">
        <v>0.25</v>
      </c>
      <c r="S35" s="317">
        <v>21468.35371973904</v>
      </c>
      <c r="T35" s="317">
        <v>35785.3822392</v>
      </c>
      <c r="U35" s="317">
        <v>14317.028519460959</v>
      </c>
      <c r="V35" s="317">
        <v>10620.428460138099</v>
      </c>
      <c r="W35" s="317">
        <v>17703.085059599998</v>
      </c>
      <c r="X35" s="317">
        <v>7082.6565994618959</v>
      </c>
      <c r="Y35" s="317">
        <v>7840.6569</v>
      </c>
      <c r="Z35" s="317">
        <v>4375.0865501999988</v>
      </c>
      <c r="AA35" s="319">
        <v>0</v>
      </c>
      <c r="AB35" s="319">
        <v>0</v>
      </c>
      <c r="AC35" s="320">
        <f t="shared" si="2"/>
        <v>14317.028519460959</v>
      </c>
      <c r="AD35" s="320">
        <f t="shared" si="3"/>
        <v>7082.6565994618959</v>
      </c>
      <c r="AE35" s="320">
        <f t="shared" si="4"/>
        <v>-3465.5703498000012</v>
      </c>
      <c r="AF35" s="219"/>
    </row>
    <row r="36" spans="2:32" x14ac:dyDescent="0.3">
      <c r="B36" s="210">
        <v>33</v>
      </c>
      <c r="C36" s="216" t="s">
        <v>13</v>
      </c>
      <c r="D36" s="216" t="s">
        <v>968</v>
      </c>
      <c r="E36" s="216" t="s">
        <v>962</v>
      </c>
      <c r="F36" s="211" t="s">
        <v>971</v>
      </c>
      <c r="G36" s="211" t="s">
        <v>972</v>
      </c>
      <c r="H36" s="318">
        <v>136718.99400000001</v>
      </c>
      <c r="I36" s="318">
        <v>0</v>
      </c>
      <c r="J36" s="318">
        <v>45261.938999999998</v>
      </c>
      <c r="K36" s="217">
        <v>0.62259660498859748</v>
      </c>
      <c r="L36" s="217">
        <v>3.78E-2</v>
      </c>
      <c r="M36" s="213">
        <f t="shared" si="0"/>
        <v>1.0378000000000001</v>
      </c>
      <c r="N36" s="217">
        <v>0.5</v>
      </c>
      <c r="O36" s="217">
        <v>0.36</v>
      </c>
      <c r="P36" s="217">
        <v>0.59</v>
      </c>
      <c r="Q36" s="217">
        <v>0.45</v>
      </c>
      <c r="R36" s="217">
        <v>0.25</v>
      </c>
      <c r="S36" s="317">
        <v>85120.781501856429</v>
      </c>
      <c r="T36" s="317">
        <v>141886.97197319998</v>
      </c>
      <c r="U36" s="317">
        <v>56766.190471343565</v>
      </c>
      <c r="V36" s="317">
        <v>56940.851945255446</v>
      </c>
      <c r="W36" s="317">
        <v>94914.131678999998</v>
      </c>
      <c r="X36" s="317">
        <v>37973.279733744566</v>
      </c>
      <c r="Y36" s="317">
        <v>20367.87255</v>
      </c>
      <c r="Z36" s="317">
        <v>11365.272882899999</v>
      </c>
      <c r="AA36" s="319">
        <v>0</v>
      </c>
      <c r="AB36" s="319">
        <v>0</v>
      </c>
      <c r="AC36" s="320">
        <f t="shared" si="2"/>
        <v>56766.190471343565</v>
      </c>
      <c r="AD36" s="320">
        <f t="shared" si="3"/>
        <v>37973.279733744566</v>
      </c>
      <c r="AE36" s="320">
        <f t="shared" si="4"/>
        <v>-9002.5996671000012</v>
      </c>
      <c r="AF36" s="219"/>
    </row>
    <row r="37" spans="2:32" x14ac:dyDescent="0.3">
      <c r="B37" s="210">
        <v>34</v>
      </c>
      <c r="C37" s="216" t="s">
        <v>13</v>
      </c>
      <c r="D37" s="216" t="s">
        <v>969</v>
      </c>
      <c r="E37" s="216" t="s">
        <v>962</v>
      </c>
      <c r="F37" s="211" t="s">
        <v>971</v>
      </c>
      <c r="G37" s="211" t="s">
        <v>972</v>
      </c>
      <c r="H37" s="318">
        <v>17093211.631999999</v>
      </c>
      <c r="I37" s="318">
        <v>0</v>
      </c>
      <c r="J37" s="318">
        <v>5027408.5870000003</v>
      </c>
      <c r="K37" s="217">
        <v>0.62259660498859748</v>
      </c>
      <c r="L37" s="217">
        <v>3.78E-2</v>
      </c>
      <c r="M37" s="213">
        <f t="shared" si="0"/>
        <v>1.0378000000000001</v>
      </c>
      <c r="N37" s="217">
        <v>0.5</v>
      </c>
      <c r="O37" s="217">
        <v>0.36</v>
      </c>
      <c r="P37" s="217">
        <v>0.59</v>
      </c>
      <c r="Q37" s="217">
        <v>0.45</v>
      </c>
      <c r="R37" s="217">
        <v>0.27</v>
      </c>
      <c r="S37" s="317">
        <v>10642175.530434798</v>
      </c>
      <c r="T37" s="317">
        <v>17739335.031689603</v>
      </c>
      <c r="U37" s="317">
        <v>7097159.5012547988</v>
      </c>
      <c r="V37" s="317">
        <v>7512128.0122780818</v>
      </c>
      <c r="W37" s="317">
        <v>12521890.400101</v>
      </c>
      <c r="X37" s="317">
        <v>5009762.3878229177</v>
      </c>
      <c r="Y37" s="317">
        <v>2262333.8641500003</v>
      </c>
      <c r="Z37" s="317">
        <v>1357400.31849</v>
      </c>
      <c r="AA37" s="319">
        <v>0</v>
      </c>
      <c r="AB37" s="319">
        <v>0</v>
      </c>
      <c r="AC37" s="320">
        <f t="shared" si="2"/>
        <v>7097159.5012547988</v>
      </c>
      <c r="AD37" s="320">
        <f t="shared" si="3"/>
        <v>5009762.3878229177</v>
      </c>
      <c r="AE37" s="320">
        <f t="shared" si="4"/>
        <v>-904933.54566000029</v>
      </c>
      <c r="AF37" s="219"/>
    </row>
    <row r="38" spans="2:32" x14ac:dyDescent="0.3">
      <c r="B38" s="210">
        <v>35</v>
      </c>
      <c r="C38" s="216" t="s">
        <v>13</v>
      </c>
      <c r="D38" s="216" t="s">
        <v>1027</v>
      </c>
      <c r="E38" s="216" t="s">
        <v>962</v>
      </c>
      <c r="F38" s="211" t="s">
        <v>971</v>
      </c>
      <c r="G38" s="211" t="s">
        <v>972</v>
      </c>
      <c r="H38" s="318">
        <v>17739292.837000001</v>
      </c>
      <c r="I38" s="318">
        <v>0</v>
      </c>
      <c r="J38" s="318">
        <v>4698045.7240000004</v>
      </c>
      <c r="K38" s="217">
        <v>0.62259660498859748</v>
      </c>
      <c r="L38" s="217">
        <v>3.78E-2</v>
      </c>
      <c r="M38" s="213">
        <f t="shared" si="0"/>
        <v>1.0378000000000001</v>
      </c>
      <c r="N38" s="217">
        <v>0.5</v>
      </c>
      <c r="O38" s="217">
        <v>0.36</v>
      </c>
      <c r="P38" s="217">
        <v>0.59</v>
      </c>
      <c r="Q38" s="217">
        <v>0.45</v>
      </c>
      <c r="R38" s="217">
        <v>0.27</v>
      </c>
      <c r="S38" s="317">
        <v>11044423.495214751</v>
      </c>
      <c r="T38" s="317">
        <v>18409838.1062386</v>
      </c>
      <c r="U38" s="317">
        <v>7365414.6110238554</v>
      </c>
      <c r="V38" s="317">
        <v>8119436.177371148</v>
      </c>
      <c r="W38" s="317">
        <v>13534206.2538714</v>
      </c>
      <c r="X38" s="317">
        <v>5414770.0765002528</v>
      </c>
      <c r="Y38" s="317">
        <v>2114120.5757999998</v>
      </c>
      <c r="Z38" s="317">
        <v>1268472.3454800001</v>
      </c>
      <c r="AA38" s="319">
        <v>0</v>
      </c>
      <c r="AB38" s="319">
        <v>0</v>
      </c>
      <c r="AC38" s="320">
        <f t="shared" si="2"/>
        <v>7365414.6110238554</v>
      </c>
      <c r="AD38" s="320">
        <f t="shared" si="3"/>
        <v>5414770.0765002528</v>
      </c>
      <c r="AE38" s="320">
        <f t="shared" si="4"/>
        <v>-845648.23031999962</v>
      </c>
      <c r="AF38" s="219"/>
    </row>
    <row r="39" spans="2:32" x14ac:dyDescent="0.3">
      <c r="B39" s="210">
        <v>36</v>
      </c>
      <c r="C39" s="216" t="s">
        <v>12</v>
      </c>
      <c r="D39" s="216" t="s">
        <v>964</v>
      </c>
      <c r="E39" s="216" t="s">
        <v>959</v>
      </c>
      <c r="F39" s="211" t="s">
        <v>971</v>
      </c>
      <c r="G39" s="211" t="s">
        <v>972</v>
      </c>
      <c r="H39" s="318">
        <v>6946.3919999999998</v>
      </c>
      <c r="I39" s="318">
        <v>0</v>
      </c>
      <c r="J39" s="318">
        <v>1389.143</v>
      </c>
      <c r="K39" s="217">
        <v>0.86835092677470049</v>
      </c>
      <c r="L39" s="217">
        <v>0.47835291137666303</v>
      </c>
      <c r="M39" s="213">
        <f t="shared" si="0"/>
        <v>1.4783529113766631</v>
      </c>
      <c r="N39" s="217">
        <v>0.8</v>
      </c>
      <c r="O39" s="217">
        <v>0.24</v>
      </c>
      <c r="P39" s="217">
        <v>0.7</v>
      </c>
      <c r="Q39" s="217">
        <v>0.3</v>
      </c>
      <c r="R39" s="217">
        <v>0.18</v>
      </c>
      <c r="S39" s="317">
        <v>6031.9059309403656</v>
      </c>
      <c r="T39" s="317">
        <v>10269.218836763561</v>
      </c>
      <c r="U39" s="317">
        <v>4237.3129058231953</v>
      </c>
      <c r="V39" s="317">
        <v>4825.6423194677773</v>
      </c>
      <c r="W39" s="317">
        <v>8215.5752383950476</v>
      </c>
      <c r="X39" s="317">
        <v>3389.9329189272707</v>
      </c>
      <c r="Y39" s="317">
        <v>274.1046668219297</v>
      </c>
      <c r="Z39" s="317">
        <v>250.04574</v>
      </c>
      <c r="AA39" s="319">
        <v>0</v>
      </c>
      <c r="AB39" s="319">
        <v>0</v>
      </c>
      <c r="AC39" s="320">
        <f t="shared" si="2"/>
        <v>4237.3129058231953</v>
      </c>
      <c r="AD39" s="320">
        <f t="shared" si="3"/>
        <v>3389.9329189272707</v>
      </c>
      <c r="AE39" s="320">
        <f t="shared" si="4"/>
        <v>-24.058926821929703</v>
      </c>
      <c r="AF39" s="219"/>
    </row>
    <row r="40" spans="2:32" x14ac:dyDescent="0.3">
      <c r="B40" s="210">
        <v>37</v>
      </c>
      <c r="C40" s="216" t="s">
        <v>12</v>
      </c>
      <c r="D40" s="216" t="s">
        <v>965</v>
      </c>
      <c r="E40" s="216" t="s">
        <v>959</v>
      </c>
      <c r="F40" s="211" t="s">
        <v>971</v>
      </c>
      <c r="G40" s="211" t="s">
        <v>972</v>
      </c>
      <c r="H40" s="318">
        <v>4233.45</v>
      </c>
      <c r="I40" s="318">
        <v>0</v>
      </c>
      <c r="J40" s="318">
        <v>833.48199999999997</v>
      </c>
      <c r="K40" s="217">
        <v>0.86835092677470049</v>
      </c>
      <c r="L40" s="217">
        <v>0.47835291137666303</v>
      </c>
      <c r="M40" s="213">
        <f t="shared" si="0"/>
        <v>1.4783529113766631</v>
      </c>
      <c r="N40" s="217">
        <v>0.8</v>
      </c>
      <c r="O40" s="217">
        <v>0.24</v>
      </c>
      <c r="P40" s="217">
        <v>0.7</v>
      </c>
      <c r="Q40" s="217">
        <v>0.3</v>
      </c>
      <c r="R40" s="217">
        <v>0.18</v>
      </c>
      <c r="S40" s="317">
        <v>3676.120230954356</v>
      </c>
      <c r="T40" s="317">
        <v>6258.5331326675341</v>
      </c>
      <c r="U40" s="317">
        <v>2582.4129017131781</v>
      </c>
      <c r="V40" s="317">
        <v>2952.3653638043252</v>
      </c>
      <c r="W40" s="317">
        <v>5026.3525913874901</v>
      </c>
      <c r="X40" s="317">
        <v>2073.9872275831649</v>
      </c>
      <c r="Y40" s="317">
        <v>164.46205027997519</v>
      </c>
      <c r="Z40" s="317">
        <v>150.02676</v>
      </c>
      <c r="AA40" s="319">
        <v>0</v>
      </c>
      <c r="AB40" s="319">
        <v>0</v>
      </c>
      <c r="AC40" s="320">
        <f t="shared" si="2"/>
        <v>2582.4129017131781</v>
      </c>
      <c r="AD40" s="320">
        <f t="shared" si="3"/>
        <v>2073.9872275831649</v>
      </c>
      <c r="AE40" s="320">
        <f t="shared" si="4"/>
        <v>-14.435290279975192</v>
      </c>
      <c r="AF40" s="219"/>
    </row>
    <row r="41" spans="2:32" x14ac:dyDescent="0.3">
      <c r="B41" s="210">
        <v>38</v>
      </c>
      <c r="C41" s="216" t="s">
        <v>12</v>
      </c>
      <c r="D41" s="216" t="s">
        <v>966</v>
      </c>
      <c r="E41" s="216" t="s">
        <v>959</v>
      </c>
      <c r="F41" s="211" t="s">
        <v>971</v>
      </c>
      <c r="G41" s="211" t="s">
        <v>972</v>
      </c>
      <c r="H41" s="318">
        <v>26510.855</v>
      </c>
      <c r="I41" s="318">
        <v>0</v>
      </c>
      <c r="J41" s="318">
        <v>5077.0919999999996</v>
      </c>
      <c r="K41" s="217">
        <v>0.86835092677470049</v>
      </c>
      <c r="L41" s="217">
        <v>0.47835291137666303</v>
      </c>
      <c r="M41" s="213">
        <f t="shared" si="0"/>
        <v>1.4783529113766631</v>
      </c>
      <c r="N41" s="217">
        <v>0.8</v>
      </c>
      <c r="O41" s="217">
        <v>0.24</v>
      </c>
      <c r="P41" s="217">
        <v>0.7</v>
      </c>
      <c r="Q41" s="217">
        <v>0.3</v>
      </c>
      <c r="R41" s="217">
        <v>0.18</v>
      </c>
      <c r="S41" s="317">
        <v>23020.7255088397</v>
      </c>
      <c r="T41" s="317">
        <v>39192.399672334563</v>
      </c>
      <c r="U41" s="317">
        <v>16171.674163494861</v>
      </c>
      <c r="V41" s="317">
        <v>18612.027965319281</v>
      </c>
      <c r="W41" s="317">
        <v>31686.665932807402</v>
      </c>
      <c r="X41" s="317">
        <v>13074.63796748811</v>
      </c>
      <c r="Y41" s="317">
        <v>1001.808029183666</v>
      </c>
      <c r="Z41" s="317">
        <v>913.87655999999993</v>
      </c>
      <c r="AA41" s="319">
        <v>0</v>
      </c>
      <c r="AB41" s="319">
        <v>0</v>
      </c>
      <c r="AC41" s="320">
        <f t="shared" si="2"/>
        <v>16171.674163494861</v>
      </c>
      <c r="AD41" s="320">
        <f t="shared" si="3"/>
        <v>13074.63796748811</v>
      </c>
      <c r="AE41" s="320">
        <f t="shared" si="4"/>
        <v>-87.931469183666081</v>
      </c>
      <c r="AF41" s="219"/>
    </row>
    <row r="42" spans="2:32" x14ac:dyDescent="0.3">
      <c r="B42" s="210">
        <v>39</v>
      </c>
      <c r="C42" s="216" t="s">
        <v>12</v>
      </c>
      <c r="D42" s="216" t="s">
        <v>967</v>
      </c>
      <c r="E42" s="216" t="s">
        <v>959</v>
      </c>
      <c r="F42" s="211" t="s">
        <v>971</v>
      </c>
      <c r="G42" s="211" t="s">
        <v>972</v>
      </c>
      <c r="H42" s="318">
        <v>15272.928</v>
      </c>
      <c r="I42" s="318">
        <v>0</v>
      </c>
      <c r="J42" s="318">
        <v>3784.904</v>
      </c>
      <c r="K42" s="217">
        <v>0.86835092677470049</v>
      </c>
      <c r="L42" s="217">
        <v>0.47835291137666303</v>
      </c>
      <c r="M42" s="213">
        <f t="shared" si="0"/>
        <v>1.4783529113766631</v>
      </c>
      <c r="N42" s="217">
        <v>0.8</v>
      </c>
      <c r="O42" s="217">
        <v>0.24</v>
      </c>
      <c r="P42" s="217">
        <v>0.7</v>
      </c>
      <c r="Q42" s="217">
        <v>0.3</v>
      </c>
      <c r="R42" s="217">
        <v>0.18</v>
      </c>
      <c r="S42" s="317">
        <v>13262.261183363271</v>
      </c>
      <c r="T42" s="317">
        <v>22578.777574046151</v>
      </c>
      <c r="U42" s="317">
        <v>9316.5163906828802</v>
      </c>
      <c r="V42" s="317">
        <v>9975.6362872100017</v>
      </c>
      <c r="W42" s="317">
        <v>16983.353726364981</v>
      </c>
      <c r="X42" s="317">
        <v>7007.7174391549752</v>
      </c>
      <c r="Y42" s="317">
        <v>746.83445107738316</v>
      </c>
      <c r="Z42" s="317">
        <v>681.28271999999993</v>
      </c>
      <c r="AA42" s="319">
        <v>0</v>
      </c>
      <c r="AB42" s="319">
        <v>0</v>
      </c>
      <c r="AC42" s="320">
        <f t="shared" si="2"/>
        <v>9316.5163906828802</v>
      </c>
      <c r="AD42" s="320">
        <f t="shared" si="3"/>
        <v>7007.7174391549752</v>
      </c>
      <c r="AE42" s="320">
        <f t="shared" si="4"/>
        <v>-65.551731077383238</v>
      </c>
      <c r="AF42" s="219"/>
    </row>
    <row r="43" spans="2:32" x14ac:dyDescent="0.3">
      <c r="B43" s="210">
        <v>40</v>
      </c>
      <c r="C43" s="216" t="s">
        <v>12</v>
      </c>
      <c r="D43" s="216" t="s">
        <v>968</v>
      </c>
      <c r="E43" s="216" t="s">
        <v>959</v>
      </c>
      <c r="F43" s="211" t="s">
        <v>971</v>
      </c>
      <c r="G43" s="211" t="s">
        <v>972</v>
      </c>
      <c r="H43" s="318">
        <v>58335.661</v>
      </c>
      <c r="I43" s="318">
        <v>0</v>
      </c>
      <c r="J43" s="318">
        <v>11667.111000000001</v>
      </c>
      <c r="K43" s="217">
        <v>0.86835092677470049</v>
      </c>
      <c r="L43" s="217">
        <v>0.47835291137666303</v>
      </c>
      <c r="M43" s="213">
        <f t="shared" si="0"/>
        <v>1.4783529113766631</v>
      </c>
      <c r="N43" s="217">
        <v>0.8</v>
      </c>
      <c r="O43" s="217">
        <v>0.24</v>
      </c>
      <c r="P43" s="217">
        <v>0.7</v>
      </c>
      <c r="Q43" s="217">
        <v>0.3</v>
      </c>
      <c r="R43" s="217">
        <v>0.18</v>
      </c>
      <c r="S43" s="317">
        <v>50655.825293364745</v>
      </c>
      <c r="T43" s="317">
        <v>86240.694276432056</v>
      </c>
      <c r="U43" s="317">
        <v>35584.868983067296</v>
      </c>
      <c r="V43" s="317">
        <v>40524.678643731451</v>
      </c>
      <c r="W43" s="317">
        <v>68992.586762227351</v>
      </c>
      <c r="X43" s="317">
        <v>28467.90811849591</v>
      </c>
      <c r="Y43" s="317">
        <v>2302.145692293358</v>
      </c>
      <c r="Z43" s="317">
        <v>2100.07998</v>
      </c>
      <c r="AA43" s="319">
        <v>0</v>
      </c>
      <c r="AB43" s="319">
        <v>0</v>
      </c>
      <c r="AC43" s="320">
        <f t="shared" si="2"/>
        <v>35584.868983067296</v>
      </c>
      <c r="AD43" s="320">
        <f t="shared" si="3"/>
        <v>28467.90811849591</v>
      </c>
      <c r="AE43" s="320">
        <f t="shared" si="4"/>
        <v>-202.06571229335805</v>
      </c>
      <c r="AF43" s="219"/>
    </row>
    <row r="44" spans="2:32" x14ac:dyDescent="0.3">
      <c r="B44" s="210">
        <v>41</v>
      </c>
      <c r="C44" s="216" t="s">
        <v>12</v>
      </c>
      <c r="D44" s="216" t="s">
        <v>969</v>
      </c>
      <c r="E44" s="216" t="s">
        <v>959</v>
      </c>
      <c r="F44" s="211" t="s">
        <v>971</v>
      </c>
      <c r="G44" s="211" t="s">
        <v>972</v>
      </c>
      <c r="H44" s="318">
        <v>5721551.784</v>
      </c>
      <c r="I44" s="318">
        <v>0</v>
      </c>
      <c r="J44" s="318">
        <v>1127705.0859999999</v>
      </c>
      <c r="K44" s="217">
        <v>0.86835092677470049</v>
      </c>
      <c r="L44" s="217">
        <v>0.47835291137666303</v>
      </c>
      <c r="M44" s="213">
        <f t="shared" si="0"/>
        <v>1.4783529113766631</v>
      </c>
      <c r="N44" s="217">
        <v>0.8</v>
      </c>
      <c r="O44" s="217">
        <v>0.24</v>
      </c>
      <c r="P44" s="217">
        <v>0.7</v>
      </c>
      <c r="Q44" s="217">
        <v>0.3</v>
      </c>
      <c r="R44" s="217">
        <v>0.18</v>
      </c>
      <c r="S44" s="317">
        <v>4968314.7942258408</v>
      </c>
      <c r="T44" s="317">
        <v>8458472.73746874</v>
      </c>
      <c r="U44" s="317">
        <v>3490157.9432428991</v>
      </c>
      <c r="V44" s="317">
        <v>3989071.0376691981</v>
      </c>
      <c r="W44" s="317">
        <v>6791326.6404063692</v>
      </c>
      <c r="X44" s="317">
        <v>2802255.602737172</v>
      </c>
      <c r="Y44" s="317">
        <v>222517.93146668529</v>
      </c>
      <c r="Z44" s="317">
        <v>202986.91548</v>
      </c>
      <c r="AA44" s="319">
        <v>0</v>
      </c>
      <c r="AB44" s="319">
        <v>0</v>
      </c>
      <c r="AC44" s="320">
        <f t="shared" si="2"/>
        <v>3490157.9432428991</v>
      </c>
      <c r="AD44" s="320">
        <f t="shared" si="3"/>
        <v>2802255.602737172</v>
      </c>
      <c r="AE44" s="320">
        <f t="shared" ref="AE44:AE45" si="5">(Z44-Y44)-(AB44-AA44)</f>
        <v>-19531.015986685292</v>
      </c>
      <c r="AF44" s="219"/>
    </row>
    <row r="45" spans="2:32" x14ac:dyDescent="0.3">
      <c r="B45" s="210">
        <v>42</v>
      </c>
      <c r="C45" s="216" t="s">
        <v>12</v>
      </c>
      <c r="D45" s="216" t="s">
        <v>1027</v>
      </c>
      <c r="E45" s="216" t="s">
        <v>959</v>
      </c>
      <c r="F45" s="211" t="s">
        <v>971</v>
      </c>
      <c r="G45" s="211" t="s">
        <v>972</v>
      </c>
      <c r="H45" s="318">
        <v>9244774.2760000005</v>
      </c>
      <c r="I45" s="318">
        <v>0</v>
      </c>
      <c r="J45" s="318">
        <v>1839634.352</v>
      </c>
      <c r="K45" s="217">
        <v>0.86835092677470049</v>
      </c>
      <c r="L45" s="217">
        <v>0.47835291137666303</v>
      </c>
      <c r="M45" s="213">
        <f t="shared" si="0"/>
        <v>1.4783529113766631</v>
      </c>
      <c r="N45" s="217">
        <v>0.8</v>
      </c>
      <c r="O45" s="217">
        <v>0.24</v>
      </c>
      <c r="P45" s="217">
        <v>0.7</v>
      </c>
      <c r="Q45" s="217">
        <v>0.3</v>
      </c>
      <c r="R45" s="217">
        <v>0.18</v>
      </c>
      <c r="S45" s="317">
        <v>8027708.3103875099</v>
      </c>
      <c r="T45" s="317">
        <v>13667038.965944679</v>
      </c>
      <c r="U45" s="317">
        <v>5639330.6555571705</v>
      </c>
      <c r="V45" s="317">
        <v>6430260.1159017356</v>
      </c>
      <c r="W45" s="317">
        <v>10947410.165796962</v>
      </c>
      <c r="X45" s="317">
        <v>4517150.0498952251</v>
      </c>
      <c r="Y45" s="317">
        <v>362995.28639537946</v>
      </c>
      <c r="Z45" s="317">
        <v>331134.18336000002</v>
      </c>
      <c r="AA45" s="319">
        <v>0</v>
      </c>
      <c r="AB45" s="319">
        <v>0</v>
      </c>
      <c r="AC45" s="320">
        <f t="shared" si="2"/>
        <v>5639330.6555571705</v>
      </c>
      <c r="AD45" s="320">
        <f t="shared" si="3"/>
        <v>4517150.0498952251</v>
      </c>
      <c r="AE45" s="320">
        <f t="shared" si="5"/>
        <v>-31861.103035379434</v>
      </c>
      <c r="AF45" s="219"/>
    </row>
    <row r="46" spans="2:32" x14ac:dyDescent="0.3">
      <c r="B46" s="210">
        <v>43</v>
      </c>
      <c r="C46" s="216" t="s">
        <v>14</v>
      </c>
      <c r="D46" s="216" t="s">
        <v>1027</v>
      </c>
      <c r="E46" s="216" t="s">
        <v>1040</v>
      </c>
      <c r="F46" s="211"/>
      <c r="G46" s="211" t="s">
        <v>972</v>
      </c>
      <c r="H46" s="318">
        <v>74720053.380999997</v>
      </c>
      <c r="I46" s="318">
        <v>0</v>
      </c>
      <c r="J46" s="318">
        <v>1960821.294</v>
      </c>
      <c r="K46" s="217">
        <v>0.82479884782243762</v>
      </c>
      <c r="L46" s="217">
        <v>0.24233168574623329</v>
      </c>
      <c r="M46" s="213">
        <f t="shared" si="0"/>
        <v>1.2423316857462332</v>
      </c>
      <c r="N46" s="217">
        <v>0.9</v>
      </c>
      <c r="O46" s="217">
        <v>0.17</v>
      </c>
      <c r="P46" s="217">
        <v>0.8</v>
      </c>
      <c r="Q46" s="217">
        <v>0.26</v>
      </c>
      <c r="R46" s="217">
        <v>0.08</v>
      </c>
      <c r="S46" s="317">
        <v>61629013.937879838</v>
      </c>
      <c r="T46" s="317">
        <v>92827089.875866264</v>
      </c>
      <c r="U46" s="317">
        <v>31198075.937986419</v>
      </c>
      <c r="V46" s="317">
        <v>60011730.793802932</v>
      </c>
      <c r="W46" s="317">
        <v>90391099.452244133</v>
      </c>
      <c r="X46" s="317">
        <v>30379368.65844119</v>
      </c>
      <c r="Y46" s="317">
        <v>413107.86351278907</v>
      </c>
      <c r="Z46" s="317">
        <v>156865.70352000001</v>
      </c>
      <c r="AA46" s="319">
        <v>0</v>
      </c>
      <c r="AB46" s="319">
        <v>0</v>
      </c>
      <c r="AC46" s="320">
        <f t="shared" si="2"/>
        <v>31198075.937986419</v>
      </c>
      <c r="AD46" s="320">
        <f t="shared" si="3"/>
        <v>30379368.65844119</v>
      </c>
      <c r="AE46" s="320">
        <f t="shared" ref="AE46" si="6">(Z46-Y46)-(AB46-AA46)</f>
        <v>-256242.15999278906</v>
      </c>
      <c r="AF46" s="219"/>
    </row>
    <row r="47" spans="2:32" x14ac:dyDescent="0.3">
      <c r="B47" s="210">
        <v>44</v>
      </c>
      <c r="C47" s="216" t="s">
        <v>1041</v>
      </c>
      <c r="D47" s="216" t="s">
        <v>966</v>
      </c>
      <c r="E47" s="216" t="s">
        <v>1046</v>
      </c>
      <c r="F47" s="211" t="s">
        <v>971</v>
      </c>
      <c r="G47" s="211" t="s">
        <v>972</v>
      </c>
      <c r="H47" s="318">
        <v>103.983</v>
      </c>
      <c r="I47" s="318">
        <v>0</v>
      </c>
      <c r="J47" s="318">
        <v>8.8030000000000008</v>
      </c>
      <c r="K47" s="217">
        <v>0.88646044815715452</v>
      </c>
      <c r="L47" s="217">
        <v>0.28238110622623291</v>
      </c>
      <c r="M47" s="213">
        <f t="shared" si="0"/>
        <v>1.2823811062262329</v>
      </c>
      <c r="N47" s="336" t="s">
        <v>18</v>
      </c>
      <c r="O47" s="336" t="s">
        <v>18</v>
      </c>
      <c r="P47" s="336" t="s">
        <v>18</v>
      </c>
      <c r="Q47" s="336" t="s">
        <v>18</v>
      </c>
      <c r="R47" s="336" t="s">
        <v>18</v>
      </c>
      <c r="S47" s="317">
        <v>92.176816780725389</v>
      </c>
      <c r="T47" s="317">
        <v>133.34583456872241</v>
      </c>
      <c r="U47" s="317">
        <v>41.169017787996992</v>
      </c>
      <c r="V47" s="317">
        <v>84.373305455597958</v>
      </c>
      <c r="W47" s="317">
        <v>122.0570336906129</v>
      </c>
      <c r="X47" s="317">
        <v>37.68372823501489</v>
      </c>
      <c r="Y47" s="317">
        <v>0.92906467487256861</v>
      </c>
      <c r="Z47" s="317">
        <v>-2.2372207902985761</v>
      </c>
      <c r="AA47" s="319">
        <v>0</v>
      </c>
      <c r="AB47" s="319">
        <v>0</v>
      </c>
      <c r="AC47" s="320">
        <f t="shared" si="2"/>
        <v>41.169017787996992</v>
      </c>
      <c r="AD47" s="320">
        <f t="shared" si="3"/>
        <v>37.68372823501489</v>
      </c>
      <c r="AE47" s="320">
        <f t="shared" ref="AE47:AE58" si="7">(Z47-Y47)-(AB47-AA47)</f>
        <v>-3.1662854651711445</v>
      </c>
      <c r="AF47" s="219"/>
    </row>
    <row r="48" spans="2:32" x14ac:dyDescent="0.3">
      <c r="B48" s="210">
        <v>45</v>
      </c>
      <c r="C48" s="216" t="s">
        <v>1041</v>
      </c>
      <c r="D48" s="216" t="s">
        <v>967</v>
      </c>
      <c r="E48" s="216" t="s">
        <v>1046</v>
      </c>
      <c r="F48" s="211" t="s">
        <v>971</v>
      </c>
      <c r="G48" s="211" t="s">
        <v>972</v>
      </c>
      <c r="H48" s="318">
        <v>5.0410000000000004</v>
      </c>
      <c r="I48" s="318">
        <v>0</v>
      </c>
      <c r="J48" s="318">
        <v>0.78</v>
      </c>
      <c r="K48" s="217">
        <v>0.88646044815715452</v>
      </c>
      <c r="L48" s="217">
        <v>0.28238110622623291</v>
      </c>
      <c r="M48" s="213">
        <f t="shared" si="0"/>
        <v>1.2823811062262329</v>
      </c>
      <c r="N48" s="336" t="s">
        <v>18</v>
      </c>
      <c r="O48" s="336" t="s">
        <v>18</v>
      </c>
      <c r="P48" s="336" t="s">
        <v>18</v>
      </c>
      <c r="Q48" s="336" t="s">
        <v>18</v>
      </c>
      <c r="R48" s="336" t="s">
        <v>18</v>
      </c>
      <c r="S48" s="317">
        <v>4.4686471191602157</v>
      </c>
      <c r="T48" s="317">
        <v>6.4644831564864402</v>
      </c>
      <c r="U48" s="317">
        <v>1.9958360373262241</v>
      </c>
      <c r="V48" s="317">
        <v>3.7772079695976348</v>
      </c>
      <c r="W48" s="317">
        <v>5.4642258936299788</v>
      </c>
      <c r="X48" s="317">
        <v>1.6870179240323431</v>
      </c>
      <c r="Y48" s="317">
        <v>8.4660850437419471E-2</v>
      </c>
      <c r="Z48" s="317">
        <v>-5.4154357713876999E-2</v>
      </c>
      <c r="AA48" s="319">
        <v>0</v>
      </c>
      <c r="AB48" s="319">
        <v>0</v>
      </c>
      <c r="AC48" s="320">
        <f t="shared" si="2"/>
        <v>1.9958360373262241</v>
      </c>
      <c r="AD48" s="320">
        <f t="shared" si="3"/>
        <v>1.6870179240323431</v>
      </c>
      <c r="AE48" s="320">
        <f t="shared" si="7"/>
        <v>-0.13881520815129647</v>
      </c>
      <c r="AF48" s="219"/>
    </row>
    <row r="49" spans="2:32" x14ac:dyDescent="0.3">
      <c r="B49" s="210">
        <v>46</v>
      </c>
      <c r="C49" s="216" t="s">
        <v>1042</v>
      </c>
      <c r="D49" s="216" t="s">
        <v>966</v>
      </c>
      <c r="E49" s="216" t="s">
        <v>1046</v>
      </c>
      <c r="F49" s="211" t="s">
        <v>971</v>
      </c>
      <c r="G49" s="211" t="s">
        <v>972</v>
      </c>
      <c r="H49" s="318">
        <v>286.7</v>
      </c>
      <c r="I49" s="318">
        <v>0</v>
      </c>
      <c r="J49" s="318">
        <v>11.582000000000001</v>
      </c>
      <c r="K49" s="217">
        <v>0.77474744953655195</v>
      </c>
      <c r="L49" s="217">
        <v>0.181895196861633</v>
      </c>
      <c r="M49" s="213">
        <f t="shared" si="0"/>
        <v>1.1818951968616329</v>
      </c>
      <c r="N49" s="336" t="s">
        <v>18</v>
      </c>
      <c r="O49" s="336" t="s">
        <v>18</v>
      </c>
      <c r="P49" s="336" t="s">
        <v>18</v>
      </c>
      <c r="Q49" s="336" t="s">
        <v>18</v>
      </c>
      <c r="R49" s="336" t="s">
        <v>18</v>
      </c>
      <c r="S49" s="317">
        <v>222.1200937821294</v>
      </c>
      <c r="T49" s="317">
        <v>338.84935294023023</v>
      </c>
      <c r="U49" s="317">
        <v>116.7292591581008</v>
      </c>
      <c r="V49" s="317">
        <v>213.14696882159711</v>
      </c>
      <c r="W49" s="317">
        <v>325.16064277017881</v>
      </c>
      <c r="X49" s="317">
        <v>112.0136739485817</v>
      </c>
      <c r="Y49" s="317">
        <v>2.5162190394676549</v>
      </c>
      <c r="Z49" s="317">
        <v>-2.1298741700514352</v>
      </c>
      <c r="AA49" s="319">
        <v>0</v>
      </c>
      <c r="AB49" s="319">
        <v>0</v>
      </c>
      <c r="AC49" s="320">
        <f t="shared" si="2"/>
        <v>116.7292591581008</v>
      </c>
      <c r="AD49" s="320">
        <f t="shared" si="3"/>
        <v>112.0136739485817</v>
      </c>
      <c r="AE49" s="320">
        <f t="shared" si="7"/>
        <v>-4.6460932095190905</v>
      </c>
      <c r="AF49" s="219"/>
    </row>
    <row r="50" spans="2:32" x14ac:dyDescent="0.3">
      <c r="B50" s="210">
        <v>47</v>
      </c>
      <c r="C50" s="216" t="s">
        <v>1042</v>
      </c>
      <c r="D50" s="216" t="s">
        <v>967</v>
      </c>
      <c r="E50" s="216" t="s">
        <v>1046</v>
      </c>
      <c r="F50" s="211" t="s">
        <v>971</v>
      </c>
      <c r="G50" s="211" t="s">
        <v>972</v>
      </c>
      <c r="H50" s="318">
        <v>170.09</v>
      </c>
      <c r="I50" s="318">
        <v>0</v>
      </c>
      <c r="J50" s="318">
        <v>25.552</v>
      </c>
      <c r="K50" s="217">
        <v>0.77474744953655195</v>
      </c>
      <c r="L50" s="217">
        <v>0.181895196861633</v>
      </c>
      <c r="M50" s="213">
        <f t="shared" si="0"/>
        <v>1.1818951968616329</v>
      </c>
      <c r="N50" s="336" t="s">
        <v>18</v>
      </c>
      <c r="O50" s="336" t="s">
        <v>18</v>
      </c>
      <c r="P50" s="336" t="s">
        <v>18</v>
      </c>
      <c r="Q50" s="336" t="s">
        <v>18</v>
      </c>
      <c r="R50" s="336" t="s">
        <v>18</v>
      </c>
      <c r="S50" s="317">
        <v>131.77679369167208</v>
      </c>
      <c r="T50" s="317">
        <v>201.0285540341952</v>
      </c>
      <c r="U50" s="317">
        <v>69.251760342523042</v>
      </c>
      <c r="V50" s="317">
        <v>111.9804468611141</v>
      </c>
      <c r="W50" s="317">
        <v>170.82876796398671</v>
      </c>
      <c r="X50" s="317">
        <v>58.848321102872575</v>
      </c>
      <c r="Y50" s="317">
        <v>5.6151171694420263</v>
      </c>
      <c r="Z50" s="317">
        <v>-4.6477860702084497</v>
      </c>
      <c r="AA50" s="319">
        <v>0</v>
      </c>
      <c r="AB50" s="319">
        <v>0</v>
      </c>
      <c r="AC50" s="320">
        <f t="shared" si="2"/>
        <v>69.251760342523042</v>
      </c>
      <c r="AD50" s="320">
        <f t="shared" si="3"/>
        <v>58.848321102872575</v>
      </c>
      <c r="AE50" s="320">
        <f t="shared" si="7"/>
        <v>-10.262903239650477</v>
      </c>
      <c r="AF50" s="219"/>
    </row>
    <row r="51" spans="2:32" x14ac:dyDescent="0.3">
      <c r="B51" s="210">
        <v>48</v>
      </c>
      <c r="C51" s="216" t="s">
        <v>1043</v>
      </c>
      <c r="D51" s="216" t="s">
        <v>968</v>
      </c>
      <c r="E51" s="216" t="s">
        <v>1046</v>
      </c>
      <c r="F51" s="211" t="s">
        <v>971</v>
      </c>
      <c r="G51" s="211" t="s">
        <v>972</v>
      </c>
      <c r="H51" s="318">
        <v>13316.26</v>
      </c>
      <c r="I51" s="318">
        <v>0</v>
      </c>
      <c r="J51" s="318">
        <v>1804.231</v>
      </c>
      <c r="K51" s="217">
        <v>0.78893673337576553</v>
      </c>
      <c r="L51" s="217">
        <v>0.23814484337017669</v>
      </c>
      <c r="M51" s="213">
        <f t="shared" si="0"/>
        <v>1.2381448433701767</v>
      </c>
      <c r="N51" s="336" t="s">
        <v>18</v>
      </c>
      <c r="O51" s="336" t="s">
        <v>18</v>
      </c>
      <c r="P51" s="336" t="s">
        <v>18</v>
      </c>
      <c r="Q51" s="336" t="s">
        <v>18</v>
      </c>
      <c r="R51" s="336" t="s">
        <v>18</v>
      </c>
      <c r="S51" s="317">
        <v>10505.686665182371</v>
      </c>
      <c r="T51" s="317">
        <v>16487.458651976551</v>
      </c>
      <c r="U51" s="317">
        <v>5981.7719867941796</v>
      </c>
      <c r="V51" s="317">
        <v>9082.2625537870808</v>
      </c>
      <c r="W51" s="317">
        <v>14253.55934307793</v>
      </c>
      <c r="X51" s="317">
        <v>5171.2967892908509</v>
      </c>
      <c r="Y51" s="317">
        <v>370.88361810470929</v>
      </c>
      <c r="Z51" s="317">
        <v>0</v>
      </c>
      <c r="AA51" s="319">
        <v>0</v>
      </c>
      <c r="AB51" s="319">
        <v>0</v>
      </c>
      <c r="AC51" s="320">
        <f t="shared" si="2"/>
        <v>5981.7719867941796</v>
      </c>
      <c r="AD51" s="320">
        <f t="shared" si="3"/>
        <v>5171.2967892908509</v>
      </c>
      <c r="AE51" s="320">
        <f t="shared" si="7"/>
        <v>-370.88361810470929</v>
      </c>
      <c r="AF51" s="219"/>
    </row>
    <row r="52" spans="2:32" x14ac:dyDescent="0.3">
      <c r="B52" s="210">
        <v>49</v>
      </c>
      <c r="C52" s="216" t="s">
        <v>1043</v>
      </c>
      <c r="D52" s="216" t="s">
        <v>969</v>
      </c>
      <c r="E52" s="216" t="s">
        <v>1046</v>
      </c>
      <c r="F52" s="211" t="s">
        <v>971</v>
      </c>
      <c r="G52" s="211" t="s">
        <v>972</v>
      </c>
      <c r="H52" s="318">
        <v>18630585.324999999</v>
      </c>
      <c r="I52" s="318">
        <v>0</v>
      </c>
      <c r="J52" s="318">
        <v>3398678.2880000002</v>
      </c>
      <c r="K52" s="217">
        <v>0.78893673337576553</v>
      </c>
      <c r="L52" s="217">
        <v>0.23814484337017669</v>
      </c>
      <c r="M52" s="213">
        <f t="shared" si="0"/>
        <v>1.2381448433701767</v>
      </c>
      <c r="N52" s="336" t="s">
        <v>18</v>
      </c>
      <c r="O52" s="336" t="s">
        <v>18</v>
      </c>
      <c r="P52" s="336" t="s">
        <v>18</v>
      </c>
      <c r="Q52" s="336" t="s">
        <v>18</v>
      </c>
      <c r="R52" s="336" t="s">
        <v>18</v>
      </c>
      <c r="S52" s="317">
        <v>14698353.127183981</v>
      </c>
      <c r="T52" s="317">
        <v>23067363.14911684</v>
      </c>
      <c r="U52" s="317">
        <v>8369010.0219328618</v>
      </c>
      <c r="V52" s="317">
        <v>12017010.98085412</v>
      </c>
      <c r="W52" s="317">
        <v>18859307.152555462</v>
      </c>
      <c r="X52" s="317">
        <v>6842296.1717013419</v>
      </c>
      <c r="Y52" s="317">
        <v>698643.4110861409</v>
      </c>
      <c r="Z52" s="317">
        <v>0</v>
      </c>
      <c r="AA52" s="319">
        <v>0</v>
      </c>
      <c r="AB52" s="319">
        <v>0</v>
      </c>
      <c r="AC52" s="320">
        <f t="shared" si="2"/>
        <v>8369010.0219328618</v>
      </c>
      <c r="AD52" s="320">
        <f t="shared" si="3"/>
        <v>6842296.1717013419</v>
      </c>
      <c r="AE52" s="320">
        <f t="shared" si="7"/>
        <v>-698643.4110861409</v>
      </c>
      <c r="AF52" s="219"/>
    </row>
    <row r="53" spans="2:32" x14ac:dyDescent="0.3">
      <c r="B53" s="210">
        <v>50</v>
      </c>
      <c r="C53" s="216" t="s">
        <v>1043</v>
      </c>
      <c r="D53" s="216" t="s">
        <v>1027</v>
      </c>
      <c r="E53" s="216" t="s">
        <v>1046</v>
      </c>
      <c r="F53" s="211" t="s">
        <v>971</v>
      </c>
      <c r="G53" s="211" t="s">
        <v>972</v>
      </c>
      <c r="H53" s="318">
        <v>16394699.077</v>
      </c>
      <c r="I53" s="318">
        <v>0</v>
      </c>
      <c r="J53" s="318">
        <v>2459314.128</v>
      </c>
      <c r="K53" s="217">
        <v>0.78893673337576553</v>
      </c>
      <c r="L53" s="217">
        <v>0.23814484337017669</v>
      </c>
      <c r="M53" s="213">
        <f t="shared" si="0"/>
        <v>1.2381448433701767</v>
      </c>
      <c r="N53" s="336" t="s">
        <v>18</v>
      </c>
      <c r="O53" s="336" t="s">
        <v>18</v>
      </c>
      <c r="P53" s="336" t="s">
        <v>18</v>
      </c>
      <c r="Q53" s="336" t="s">
        <v>18</v>
      </c>
      <c r="R53" s="336" t="s">
        <v>18</v>
      </c>
      <c r="S53" s="317">
        <v>12934380.33448706</v>
      </c>
      <c r="T53" s="317">
        <v>20299012.12079335</v>
      </c>
      <c r="U53" s="317">
        <v>7364631.7863062881</v>
      </c>
      <c r="V53" s="317">
        <v>10994137.079997869</v>
      </c>
      <c r="W53" s="317">
        <v>17254025.014982719</v>
      </c>
      <c r="X53" s="317">
        <v>6259887.9349848535</v>
      </c>
      <c r="Y53" s="317">
        <v>504314.98874281073</v>
      </c>
      <c r="Z53" s="317">
        <v>0</v>
      </c>
      <c r="AA53" s="319">
        <v>0</v>
      </c>
      <c r="AB53" s="319">
        <v>0</v>
      </c>
      <c r="AC53" s="320">
        <f t="shared" si="2"/>
        <v>7364631.7863062881</v>
      </c>
      <c r="AD53" s="320">
        <f t="shared" si="3"/>
        <v>6259887.9349848535</v>
      </c>
      <c r="AE53" s="320">
        <f t="shared" si="7"/>
        <v>-504314.98874281073</v>
      </c>
      <c r="AF53" s="219"/>
    </row>
    <row r="54" spans="2:32" x14ac:dyDescent="0.3">
      <c r="B54" s="210">
        <v>51</v>
      </c>
      <c r="C54" s="216" t="s">
        <v>1044</v>
      </c>
      <c r="D54" s="216" t="s">
        <v>968</v>
      </c>
      <c r="E54" s="216" t="s">
        <v>1046</v>
      </c>
      <c r="F54" s="211" t="s">
        <v>971</v>
      </c>
      <c r="G54" s="211" t="s">
        <v>972</v>
      </c>
      <c r="H54" s="318">
        <v>18086.563999999998</v>
      </c>
      <c r="I54" s="318">
        <v>0</v>
      </c>
      <c r="J54" s="318">
        <v>2510.3420000000001</v>
      </c>
      <c r="K54" s="217">
        <v>0.75242612715770107</v>
      </c>
      <c r="L54" s="217">
        <v>0.15492420303745741</v>
      </c>
      <c r="M54" s="213">
        <f t="shared" si="0"/>
        <v>1.1549242030374574</v>
      </c>
      <c r="N54" s="336" t="s">
        <v>18</v>
      </c>
      <c r="O54" s="336" t="s">
        <v>18</v>
      </c>
      <c r="P54" s="336" t="s">
        <v>18</v>
      </c>
      <c r="Q54" s="336" t="s">
        <v>18</v>
      </c>
      <c r="R54" s="336" t="s">
        <v>18</v>
      </c>
      <c r="S54" s="317">
        <v>13608.803304109899</v>
      </c>
      <c r="T54" s="317">
        <v>20888.610513385971</v>
      </c>
      <c r="U54" s="317">
        <v>7279.8072092760667</v>
      </c>
      <c r="V54" s="317">
        <v>11719.956395208581</v>
      </c>
      <c r="W54" s="317">
        <v>17989.355779684509</v>
      </c>
      <c r="X54" s="317">
        <v>6269.3993844759298</v>
      </c>
      <c r="Y54" s="317">
        <v>607.68821009868259</v>
      </c>
      <c r="Z54" s="317">
        <v>0</v>
      </c>
      <c r="AA54" s="319">
        <v>0</v>
      </c>
      <c r="AB54" s="319">
        <v>0</v>
      </c>
      <c r="AC54" s="320">
        <f t="shared" si="2"/>
        <v>7279.8072092760667</v>
      </c>
      <c r="AD54" s="320">
        <f t="shared" si="3"/>
        <v>6269.3993844759298</v>
      </c>
      <c r="AE54" s="320">
        <f t="shared" si="7"/>
        <v>-607.68821009868259</v>
      </c>
      <c r="AF54" s="219"/>
    </row>
    <row r="55" spans="2:32" x14ac:dyDescent="0.3">
      <c r="B55" s="210">
        <v>52</v>
      </c>
      <c r="C55" s="216" t="s">
        <v>1044</v>
      </c>
      <c r="D55" s="216" t="s">
        <v>969</v>
      </c>
      <c r="E55" s="216" t="s">
        <v>1046</v>
      </c>
      <c r="F55" s="211" t="s">
        <v>971</v>
      </c>
      <c r="G55" s="211" t="s">
        <v>972</v>
      </c>
      <c r="H55" s="318">
        <v>27179402.706999999</v>
      </c>
      <c r="I55" s="318">
        <v>0</v>
      </c>
      <c r="J55" s="318">
        <v>5338384.3969999999</v>
      </c>
      <c r="K55" s="217">
        <v>0.75242612715770107</v>
      </c>
      <c r="L55" s="217">
        <v>0.15492420303745741</v>
      </c>
      <c r="M55" s="213">
        <f t="shared" si="0"/>
        <v>1.1549242030374574</v>
      </c>
      <c r="N55" s="336" t="s">
        <v>18</v>
      </c>
      <c r="O55" s="336" t="s">
        <v>18</v>
      </c>
      <c r="P55" s="336" t="s">
        <v>18</v>
      </c>
      <c r="Q55" s="336" t="s">
        <v>18</v>
      </c>
      <c r="R55" s="336" t="s">
        <v>18</v>
      </c>
      <c r="S55" s="317">
        <v>20450492.717287552</v>
      </c>
      <c r="T55" s="317">
        <v>31390150.010416079</v>
      </c>
      <c r="U55" s="317">
        <v>10939657.293128541</v>
      </c>
      <c r="V55" s="317">
        <v>16433752.82017374</v>
      </c>
      <c r="W55" s="317">
        <v>25224720.665203258</v>
      </c>
      <c r="X55" s="317">
        <v>8790967.8450295255</v>
      </c>
      <c r="Y55" s="317">
        <v>1292283.385702691</v>
      </c>
      <c r="Z55" s="317">
        <v>0</v>
      </c>
      <c r="AA55" s="319">
        <v>0</v>
      </c>
      <c r="AB55" s="319">
        <v>0</v>
      </c>
      <c r="AC55" s="320">
        <f t="shared" si="2"/>
        <v>10939657.293128541</v>
      </c>
      <c r="AD55" s="320">
        <f t="shared" si="3"/>
        <v>8790967.8450295255</v>
      </c>
      <c r="AE55" s="320">
        <f t="shared" si="7"/>
        <v>-1292283.385702691</v>
      </c>
      <c r="AF55" s="219"/>
    </row>
    <row r="56" spans="2:32" x14ac:dyDescent="0.3">
      <c r="B56" s="210">
        <v>53</v>
      </c>
      <c r="C56" s="216" t="s">
        <v>1044</v>
      </c>
      <c r="D56" s="216" t="s">
        <v>1027</v>
      </c>
      <c r="E56" s="216" t="s">
        <v>1046</v>
      </c>
      <c r="F56" s="211" t="s">
        <v>971</v>
      </c>
      <c r="G56" s="211" t="s">
        <v>972</v>
      </c>
      <c r="H56" s="318">
        <v>22889757.465</v>
      </c>
      <c r="I56" s="318">
        <v>0</v>
      </c>
      <c r="J56" s="318">
        <v>3433622.8080000002</v>
      </c>
      <c r="K56" s="217">
        <v>0.75242612715770107</v>
      </c>
      <c r="L56" s="217">
        <v>0.15492420303745741</v>
      </c>
      <c r="M56" s="213">
        <f t="shared" si="0"/>
        <v>1.1549242030374574</v>
      </c>
      <c r="N56" s="336" t="s">
        <v>18</v>
      </c>
      <c r="O56" s="336" t="s">
        <v>18</v>
      </c>
      <c r="P56" s="336" t="s">
        <v>18</v>
      </c>
      <c r="Q56" s="336" t="s">
        <v>18</v>
      </c>
      <c r="R56" s="336" t="s">
        <v>18</v>
      </c>
      <c r="S56" s="317">
        <v>17222851.560969029</v>
      </c>
      <c r="T56" s="317">
        <v>26435934.89798582</v>
      </c>
      <c r="U56" s="317">
        <v>9213083.3370167892</v>
      </c>
      <c r="V56" s="317">
        <v>14639304.049425239</v>
      </c>
      <c r="W56" s="317">
        <v>22470360.812925179</v>
      </c>
      <c r="X56" s="317">
        <v>7831056.7634999407</v>
      </c>
      <c r="Y56" s="317">
        <v>829473.55960820941</v>
      </c>
      <c r="Z56" s="317">
        <v>0</v>
      </c>
      <c r="AA56" s="319">
        <v>0</v>
      </c>
      <c r="AB56" s="319">
        <v>0</v>
      </c>
      <c r="AC56" s="320">
        <f t="shared" si="2"/>
        <v>9213083.3370167892</v>
      </c>
      <c r="AD56" s="320">
        <f t="shared" si="3"/>
        <v>7831056.7634999407</v>
      </c>
      <c r="AE56" s="320">
        <f t="shared" si="7"/>
        <v>-829473.55960820941</v>
      </c>
      <c r="AF56" s="219"/>
    </row>
    <row r="57" spans="2:32" x14ac:dyDescent="0.3">
      <c r="B57" s="210">
        <v>54</v>
      </c>
      <c r="C57" s="216" t="s">
        <v>1045</v>
      </c>
      <c r="D57" s="216" t="s">
        <v>969</v>
      </c>
      <c r="E57" s="216" t="s">
        <v>1046</v>
      </c>
      <c r="F57" s="211" t="s">
        <v>971</v>
      </c>
      <c r="G57" s="211" t="s">
        <v>972</v>
      </c>
      <c r="H57" s="318">
        <v>1489.884</v>
      </c>
      <c r="I57" s="318">
        <v>0</v>
      </c>
      <c r="J57" s="318">
        <v>744.94100000000003</v>
      </c>
      <c r="K57" s="217">
        <v>0.78015753696297974</v>
      </c>
      <c r="L57" s="217">
        <v>0.19226233520952341</v>
      </c>
      <c r="M57" s="213">
        <f t="shared" si="0"/>
        <v>1.1922623352095234</v>
      </c>
      <c r="N57" s="336" t="s">
        <v>18</v>
      </c>
      <c r="O57" s="336" t="s">
        <v>18</v>
      </c>
      <c r="P57" s="336" t="s">
        <v>18</v>
      </c>
      <c r="Q57" s="336" t="s">
        <v>18</v>
      </c>
      <c r="R57" s="336" t="s">
        <v>18</v>
      </c>
      <c r="S57" s="317">
        <v>1162.3442318005521</v>
      </c>
      <c r="T57" s="317">
        <v>1776.3325770313061</v>
      </c>
      <c r="U57" s="317">
        <v>613.98834523075357</v>
      </c>
      <c r="V57" s="317">
        <v>581.17289605781298</v>
      </c>
      <c r="W57" s="317">
        <v>888.16748077798798</v>
      </c>
      <c r="X57" s="317">
        <v>306.994584720175</v>
      </c>
      <c r="Y57" s="317">
        <v>159.67248875726099</v>
      </c>
      <c r="Z57" s="317">
        <v>0</v>
      </c>
      <c r="AA57" s="319">
        <v>0</v>
      </c>
      <c r="AB57" s="319">
        <v>0</v>
      </c>
      <c r="AC57" s="320">
        <f t="shared" si="2"/>
        <v>613.98834523075357</v>
      </c>
      <c r="AD57" s="320">
        <f t="shared" si="3"/>
        <v>306.994584720175</v>
      </c>
      <c r="AE57" s="320">
        <f t="shared" si="7"/>
        <v>-159.67248875726099</v>
      </c>
      <c r="AF57" s="219"/>
    </row>
    <row r="58" spans="2:32" x14ac:dyDescent="0.3">
      <c r="B58" s="210">
        <v>55</v>
      </c>
      <c r="C58" s="216" t="s">
        <v>1045</v>
      </c>
      <c r="D58" s="216" t="s">
        <v>1027</v>
      </c>
      <c r="E58" s="216" t="s">
        <v>1046</v>
      </c>
      <c r="F58" s="211" t="s">
        <v>971</v>
      </c>
      <c r="G58" s="211" t="s">
        <v>972</v>
      </c>
      <c r="H58" s="318">
        <v>1293303.331</v>
      </c>
      <c r="I58" s="318">
        <v>0</v>
      </c>
      <c r="J58" s="318">
        <v>646650.18999999994</v>
      </c>
      <c r="K58" s="217">
        <v>0.78015753696297974</v>
      </c>
      <c r="L58" s="217">
        <v>0.19226233520952341</v>
      </c>
      <c r="M58" s="213">
        <f t="shared" si="0"/>
        <v>1.1922623352095234</v>
      </c>
      <c r="N58" s="336" t="s">
        <v>18</v>
      </c>
      <c r="O58" s="336" t="s">
        <v>18</v>
      </c>
      <c r="P58" s="336" t="s">
        <v>18</v>
      </c>
      <c r="Q58" s="336" t="s">
        <v>18</v>
      </c>
      <c r="R58" s="336" t="s">
        <v>18</v>
      </c>
      <c r="S58" s="317">
        <v>1008980.3412589771</v>
      </c>
      <c r="T58" s="317">
        <v>1541956.849552315</v>
      </c>
      <c r="U58" s="317">
        <v>532976.50829333789</v>
      </c>
      <c r="V58" s="317">
        <v>504491.32175193453</v>
      </c>
      <c r="W58" s="317">
        <v>770980.18395923311</v>
      </c>
      <c r="X58" s="317">
        <v>266488.86220729869</v>
      </c>
      <c r="Y58" s="317">
        <v>138281.26935295711</v>
      </c>
      <c r="Z58" s="317">
        <v>0</v>
      </c>
      <c r="AA58" s="319">
        <v>0</v>
      </c>
      <c r="AB58" s="319">
        <v>0</v>
      </c>
      <c r="AC58" s="320">
        <f t="shared" si="2"/>
        <v>532976.50829333789</v>
      </c>
      <c r="AD58" s="320">
        <f t="shared" si="3"/>
        <v>266488.86220729869</v>
      </c>
      <c r="AE58" s="320">
        <f t="shared" si="7"/>
        <v>-138281.26935295711</v>
      </c>
      <c r="AF58" s="219"/>
    </row>
  </sheetData>
  <mergeCells count="10">
    <mergeCell ref="V2:X2"/>
    <mergeCell ref="Y2:Z2"/>
    <mergeCell ref="AA2:AB2"/>
    <mergeCell ref="AC2:AE2"/>
    <mergeCell ref="B2:B3"/>
    <mergeCell ref="C2:G2"/>
    <mergeCell ref="H2:J2"/>
    <mergeCell ref="K2:M2"/>
    <mergeCell ref="N2:R2"/>
    <mergeCell ref="S2:U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8"/>
  <sheetViews>
    <sheetView topLeftCell="A19" zoomScale="85" zoomScaleNormal="85" workbookViewId="0">
      <selection activeCell="F54" sqref="F54"/>
    </sheetView>
  </sheetViews>
  <sheetFormatPr defaultColWidth="8.875" defaultRowHeight="16.5" x14ac:dyDescent="0.3"/>
  <cols>
    <col min="1" max="1" width="2.25" style="221" customWidth="1"/>
    <col min="2" max="2" width="13.125" style="221" customWidth="1"/>
    <col min="3" max="3" width="9" style="220" bestFit="1" customWidth="1"/>
    <col min="4" max="4" width="6.375" style="220" bestFit="1" customWidth="1"/>
    <col min="5" max="5" width="17.25" style="220" bestFit="1" customWidth="1"/>
    <col min="6" max="6" width="14" style="220" bestFit="1" customWidth="1"/>
    <col min="7" max="7" width="9.25" style="220" bestFit="1" customWidth="1"/>
    <col min="8" max="8" width="14.875" style="221" bestFit="1" customWidth="1"/>
    <col min="9" max="9" width="13.625" style="221" bestFit="1" customWidth="1"/>
    <col min="10" max="10" width="14.875" style="221" bestFit="1" customWidth="1"/>
    <col min="11" max="11" width="13.625" style="221" bestFit="1" customWidth="1"/>
    <col min="12" max="12" width="14.875" style="221" bestFit="1" customWidth="1"/>
    <col min="13" max="13" width="13.625" style="221" bestFit="1" customWidth="1"/>
    <col min="14" max="14" width="14.875" style="221" bestFit="1" customWidth="1"/>
    <col min="15" max="15" width="13.625" style="221" bestFit="1" customWidth="1"/>
    <col min="16" max="16" width="11.875" style="221" bestFit="1" customWidth="1"/>
    <col min="17" max="17" width="15" style="221" customWidth="1"/>
    <col min="18" max="22" width="9.5" style="221" customWidth="1"/>
    <col min="23" max="24" width="18.125" style="221" bestFit="1" customWidth="1"/>
    <col min="25" max="25" width="45.25" style="221" customWidth="1"/>
    <col min="26" max="26" width="23.125" style="221" bestFit="1" customWidth="1"/>
    <col min="27" max="27" width="13.875" style="221" bestFit="1" customWidth="1"/>
    <col min="28" max="28" width="9.5" style="221" bestFit="1" customWidth="1"/>
    <col min="29" max="16384" width="8.875" style="221"/>
  </cols>
  <sheetData>
    <row r="1" spans="2:25" s="223" customFormat="1" x14ac:dyDescent="0.3">
      <c r="B1" s="226"/>
      <c r="C1" s="233"/>
      <c r="D1" s="233"/>
      <c r="E1" s="233"/>
      <c r="F1" s="233"/>
      <c r="G1" s="233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Y1" s="227"/>
    </row>
    <row r="2" spans="2:25" s="225" customFormat="1" x14ac:dyDescent="0.3">
      <c r="B2" s="349" t="s">
        <v>238</v>
      </c>
      <c r="C2" s="345" t="s">
        <v>215</v>
      </c>
      <c r="D2" s="346"/>
      <c r="E2" s="346"/>
      <c r="F2" s="346"/>
      <c r="G2" s="347"/>
      <c r="H2" s="348" t="s">
        <v>239</v>
      </c>
      <c r="I2" s="348"/>
      <c r="J2" s="348"/>
      <c r="K2" s="348"/>
      <c r="L2" s="348" t="s">
        <v>240</v>
      </c>
      <c r="M2" s="348"/>
      <c r="N2" s="348"/>
      <c r="O2" s="348"/>
      <c r="P2" s="348"/>
      <c r="Q2" s="348"/>
      <c r="R2" s="348" t="s">
        <v>217</v>
      </c>
      <c r="S2" s="348"/>
      <c r="T2" s="348"/>
      <c r="U2" s="348"/>
      <c r="V2" s="348"/>
      <c r="W2" s="348" t="s">
        <v>241</v>
      </c>
      <c r="X2" s="348"/>
      <c r="Y2" s="201" t="s">
        <v>242</v>
      </c>
    </row>
    <row r="3" spans="2:25" s="228" customFormat="1" ht="33" x14ac:dyDescent="0.3">
      <c r="B3" s="350"/>
      <c r="C3" s="232" t="s">
        <v>2</v>
      </c>
      <c r="D3" s="202" t="s">
        <v>204</v>
      </c>
      <c r="E3" s="203" t="s">
        <v>222</v>
      </c>
      <c r="F3" s="202" t="s">
        <v>223</v>
      </c>
      <c r="G3" s="202" t="s">
        <v>243</v>
      </c>
      <c r="H3" s="204" t="s">
        <v>244</v>
      </c>
      <c r="I3" s="204" t="s">
        <v>245</v>
      </c>
      <c r="J3" s="204" t="s">
        <v>246</v>
      </c>
      <c r="K3" s="204" t="s">
        <v>247</v>
      </c>
      <c r="L3" s="204" t="s">
        <v>225</v>
      </c>
      <c r="M3" s="204" t="s">
        <v>248</v>
      </c>
      <c r="N3" s="204" t="s">
        <v>249</v>
      </c>
      <c r="O3" s="204" t="s">
        <v>250</v>
      </c>
      <c r="P3" s="204" t="s">
        <v>251</v>
      </c>
      <c r="Q3" s="204" t="s">
        <v>252</v>
      </c>
      <c r="R3" s="201" t="s">
        <v>231</v>
      </c>
      <c r="S3" s="201" t="s">
        <v>253</v>
      </c>
      <c r="T3" s="201" t="s">
        <v>254</v>
      </c>
      <c r="U3" s="201" t="s">
        <v>205</v>
      </c>
      <c r="V3" s="201" t="s">
        <v>234</v>
      </c>
      <c r="W3" s="201" t="s">
        <v>167</v>
      </c>
      <c r="X3" s="201" t="s">
        <v>168</v>
      </c>
      <c r="Y3" s="201" t="s">
        <v>255</v>
      </c>
    </row>
    <row r="4" spans="2:25" s="223" customFormat="1" x14ac:dyDescent="0.3">
      <c r="B4" s="210">
        <v>1</v>
      </c>
      <c r="C4" s="234" t="s">
        <v>8</v>
      </c>
      <c r="D4" s="234" t="s">
        <v>966</v>
      </c>
      <c r="E4" s="234" t="s">
        <v>961</v>
      </c>
      <c r="F4" s="234" t="s">
        <v>971</v>
      </c>
      <c r="G4" s="234" t="s">
        <v>970</v>
      </c>
      <c r="H4" s="317">
        <v>79123141.947999999</v>
      </c>
      <c r="I4" s="317">
        <v>24878906.504999999</v>
      </c>
      <c r="J4" s="317">
        <v>43400302.858000003</v>
      </c>
      <c r="K4" s="317">
        <v>13702187.364</v>
      </c>
      <c r="L4" s="317">
        <v>434.21</v>
      </c>
      <c r="M4" s="317">
        <v>303.11200000000002</v>
      </c>
      <c r="N4" s="317">
        <v>51615.644</v>
      </c>
      <c r="O4" s="317">
        <v>10303.127</v>
      </c>
      <c r="P4" s="214">
        <v>0.69354196474410179</v>
      </c>
      <c r="Q4" s="214">
        <v>8.1924639083368209E-2</v>
      </c>
      <c r="R4" s="214">
        <v>0.54</v>
      </c>
      <c r="S4" s="214">
        <v>0.8</v>
      </c>
      <c r="T4" s="214">
        <v>0.36</v>
      </c>
      <c r="U4" s="214">
        <v>0.6</v>
      </c>
      <c r="V4" s="214">
        <v>0.36</v>
      </c>
      <c r="W4" s="317">
        <v>14.08240487220001</v>
      </c>
      <c r="X4" s="317">
        <v>9.5603277305870051</v>
      </c>
      <c r="Y4" s="215"/>
    </row>
    <row r="5" spans="2:25" x14ac:dyDescent="0.3">
      <c r="B5" s="210">
        <v>2</v>
      </c>
      <c r="C5" s="235" t="s">
        <v>8</v>
      </c>
      <c r="D5" s="235" t="s">
        <v>967</v>
      </c>
      <c r="E5" s="235" t="s">
        <v>961</v>
      </c>
      <c r="F5" s="234" t="s">
        <v>971</v>
      </c>
      <c r="G5" s="234" t="s">
        <v>970</v>
      </c>
      <c r="H5" s="318">
        <v>79449854.695999995</v>
      </c>
      <c r="I5" s="318">
        <v>24784680.116</v>
      </c>
      <c r="J5" s="318">
        <v>38266904.799000002</v>
      </c>
      <c r="K5" s="318">
        <v>10630646.343</v>
      </c>
      <c r="L5" s="318">
        <v>213579.31599999999</v>
      </c>
      <c r="M5" s="318">
        <v>62868.796999999999</v>
      </c>
      <c r="N5" s="318">
        <v>-440552.99</v>
      </c>
      <c r="O5" s="318">
        <v>-86511.379000000001</v>
      </c>
      <c r="P5" s="217">
        <v>0.69354196474410179</v>
      </c>
      <c r="Q5" s="217">
        <v>8.1924639083368209E-2</v>
      </c>
      <c r="R5" s="217">
        <v>0.54</v>
      </c>
      <c r="S5" s="217">
        <v>0.8</v>
      </c>
      <c r="T5" s="217">
        <v>0.39</v>
      </c>
      <c r="U5" s="217">
        <v>0.6</v>
      </c>
      <c r="V5" s="217">
        <v>0.34</v>
      </c>
      <c r="W5" s="318">
        <v>6926.856591455833</v>
      </c>
      <c r="X5" s="318">
        <v>5988.9275421267139</v>
      </c>
      <c r="Y5" s="218"/>
    </row>
    <row r="6" spans="2:25" x14ac:dyDescent="0.3">
      <c r="B6" s="210">
        <v>3</v>
      </c>
      <c r="C6" s="235" t="s">
        <v>8</v>
      </c>
      <c r="D6" s="235" t="s">
        <v>968</v>
      </c>
      <c r="E6" s="235" t="s">
        <v>961</v>
      </c>
      <c r="F6" s="234" t="s">
        <v>971</v>
      </c>
      <c r="G6" s="234" t="s">
        <v>970</v>
      </c>
      <c r="H6" s="318">
        <v>81441001.173999995</v>
      </c>
      <c r="I6" s="318">
        <v>22538590.48</v>
      </c>
      <c r="J6" s="318">
        <v>47105347.545999996</v>
      </c>
      <c r="K6" s="318">
        <v>15503530.084000001</v>
      </c>
      <c r="L6" s="318">
        <v>485926.174</v>
      </c>
      <c r="M6" s="318">
        <v>97223.535999999993</v>
      </c>
      <c r="N6" s="318">
        <v>335943.86800000002</v>
      </c>
      <c r="O6" s="318">
        <v>154115.791</v>
      </c>
      <c r="P6" s="217">
        <v>0.69354196474410179</v>
      </c>
      <c r="Q6" s="217">
        <v>8.1924639083368209E-2</v>
      </c>
      <c r="R6" s="217">
        <v>0.55000000000000004</v>
      </c>
      <c r="S6" s="217">
        <v>0.8</v>
      </c>
      <c r="T6" s="217">
        <v>0.39</v>
      </c>
      <c r="U6" s="217">
        <v>0.6</v>
      </c>
      <c r="V6" s="217">
        <v>0.33</v>
      </c>
      <c r="W6" s="318">
        <v>15759.67647228858</v>
      </c>
      <c r="X6" s="318">
        <v>14340.74660253541</v>
      </c>
      <c r="Y6" s="219"/>
    </row>
    <row r="7" spans="2:25" x14ac:dyDescent="0.3">
      <c r="B7" s="330">
        <v>4</v>
      </c>
      <c r="C7" s="235" t="s">
        <v>8</v>
      </c>
      <c r="D7" s="235" t="s">
        <v>969</v>
      </c>
      <c r="E7" s="235" t="s">
        <v>961</v>
      </c>
      <c r="F7" s="234" t="s">
        <v>971</v>
      </c>
      <c r="G7" s="234" t="s">
        <v>970</v>
      </c>
      <c r="H7" s="318">
        <v>85745186.559</v>
      </c>
      <c r="I7" s="318">
        <v>24091918.039000001</v>
      </c>
      <c r="J7" s="318">
        <v>62959531.579999998</v>
      </c>
      <c r="K7" s="318">
        <v>19812209.055</v>
      </c>
      <c r="L7" s="318">
        <v>19108115.675999999</v>
      </c>
      <c r="M7" s="318">
        <v>3136731.1830000002</v>
      </c>
      <c r="N7" s="318">
        <v>16469376.902000001</v>
      </c>
      <c r="O7" s="318">
        <v>2574327.2760000001</v>
      </c>
      <c r="P7" s="217">
        <v>0.69354196474410179</v>
      </c>
      <c r="Q7" s="217">
        <v>8.1924639083368209E-2</v>
      </c>
      <c r="R7" s="217">
        <v>0.56000000000000005</v>
      </c>
      <c r="S7" s="217">
        <v>0.8</v>
      </c>
      <c r="T7" s="217">
        <v>0.39</v>
      </c>
      <c r="U7" s="217">
        <v>0.59</v>
      </c>
      <c r="V7" s="217">
        <v>0.32</v>
      </c>
      <c r="W7" s="318">
        <v>619719.07907313504</v>
      </c>
      <c r="X7" s="318">
        <v>574957.33673728711</v>
      </c>
      <c r="Y7" s="219"/>
    </row>
    <row r="8" spans="2:25" x14ac:dyDescent="0.3">
      <c r="B8" s="330">
        <v>5</v>
      </c>
      <c r="C8" s="235" t="s">
        <v>8</v>
      </c>
      <c r="D8" s="235" t="s">
        <v>1027</v>
      </c>
      <c r="E8" s="235" t="s">
        <v>961</v>
      </c>
      <c r="F8" s="234" t="s">
        <v>971</v>
      </c>
      <c r="G8" s="234" t="s">
        <v>970</v>
      </c>
      <c r="H8" s="318">
        <v>42658718.105999999</v>
      </c>
      <c r="I8" s="318">
        <v>13627714.295</v>
      </c>
      <c r="J8" s="318">
        <v>26252250.846000001</v>
      </c>
      <c r="K8" s="318">
        <v>8398419.4920000006</v>
      </c>
      <c r="L8" s="318">
        <v>18705368.452</v>
      </c>
      <c r="M8" s="318">
        <v>4174562.801</v>
      </c>
      <c r="N8" s="318">
        <v>12308911.198000001</v>
      </c>
      <c r="O8" s="318">
        <v>2358708.1800000002</v>
      </c>
      <c r="P8" s="217">
        <v>0.69354196474410179</v>
      </c>
      <c r="Q8" s="217">
        <v>8.1924639083368209E-2</v>
      </c>
      <c r="R8" s="217">
        <v>0.55000000000000004</v>
      </c>
      <c r="S8" s="217">
        <v>0.8</v>
      </c>
      <c r="T8" s="217">
        <v>0.39</v>
      </c>
      <c r="U8" s="217">
        <v>0.6</v>
      </c>
      <c r="V8" s="217">
        <v>0.33</v>
      </c>
      <c r="W8" s="318">
        <v>606657.082642472</v>
      </c>
      <c r="X8" s="318">
        <v>545731.38403901912</v>
      </c>
      <c r="Y8" s="219"/>
    </row>
    <row r="9" spans="2:25" x14ac:dyDescent="0.3">
      <c r="B9" s="210">
        <v>6</v>
      </c>
      <c r="C9" s="235" t="s">
        <v>10</v>
      </c>
      <c r="D9" s="235" t="s">
        <v>967</v>
      </c>
      <c r="E9" s="235" t="s">
        <v>961</v>
      </c>
      <c r="F9" s="234" t="s">
        <v>971</v>
      </c>
      <c r="G9" s="234" t="s">
        <v>970</v>
      </c>
      <c r="H9" s="318">
        <v>79449854.695999995</v>
      </c>
      <c r="I9" s="318">
        <v>24784680.116</v>
      </c>
      <c r="J9" s="318">
        <v>38266904.799000002</v>
      </c>
      <c r="K9" s="318">
        <v>10630646.343</v>
      </c>
      <c r="L9" s="318">
        <v>134008.272</v>
      </c>
      <c r="M9" s="318">
        <v>46098.033000000003</v>
      </c>
      <c r="N9" s="318">
        <v>87194.092999999993</v>
      </c>
      <c r="O9" s="318">
        <v>13334.906999999999</v>
      </c>
      <c r="P9" s="217">
        <v>0.60927837918535688</v>
      </c>
      <c r="Q9" s="217">
        <v>8.7959627296645887E-2</v>
      </c>
      <c r="R9" s="217">
        <v>0.54</v>
      </c>
      <c r="S9" s="217">
        <v>0.8</v>
      </c>
      <c r="T9" s="217">
        <v>0.39</v>
      </c>
      <c r="U9" s="217">
        <v>0.6</v>
      </c>
      <c r="V9" s="217">
        <v>0.34</v>
      </c>
      <c r="W9" s="318">
        <v>4656.7794749583127</v>
      </c>
      <c r="X9" s="318">
        <v>3919.9036797144449</v>
      </c>
      <c r="Y9" s="219"/>
    </row>
    <row r="10" spans="2:25" x14ac:dyDescent="0.3">
      <c r="B10" s="210">
        <v>7</v>
      </c>
      <c r="C10" s="235" t="s">
        <v>10</v>
      </c>
      <c r="D10" s="235" t="s">
        <v>968</v>
      </c>
      <c r="E10" s="235" t="s">
        <v>961</v>
      </c>
      <c r="F10" s="234" t="s">
        <v>971</v>
      </c>
      <c r="G10" s="234" t="s">
        <v>970</v>
      </c>
      <c r="H10" s="318">
        <v>81441001.173999995</v>
      </c>
      <c r="I10" s="318">
        <v>22538590.48</v>
      </c>
      <c r="J10" s="318">
        <v>47105347.545999996</v>
      </c>
      <c r="K10" s="318">
        <v>15503530.084000001</v>
      </c>
      <c r="L10" s="318">
        <v>301757.473</v>
      </c>
      <c r="M10" s="318">
        <v>61777.502999999997</v>
      </c>
      <c r="N10" s="318">
        <v>-115870.614</v>
      </c>
      <c r="O10" s="318">
        <v>129971.62699999999</v>
      </c>
      <c r="P10" s="217">
        <v>0.60927837918535688</v>
      </c>
      <c r="Q10" s="217">
        <v>8.7959627296645887E-2</v>
      </c>
      <c r="R10" s="217">
        <v>0.55000000000000004</v>
      </c>
      <c r="S10" s="217">
        <v>0.8</v>
      </c>
      <c r="T10" s="217">
        <v>0.39</v>
      </c>
      <c r="U10" s="217">
        <v>0.6</v>
      </c>
      <c r="V10" s="217">
        <v>0.33</v>
      </c>
      <c r="W10" s="318">
        <v>10486.05422417937</v>
      </c>
      <c r="X10" s="318">
        <v>9520.0101758451492</v>
      </c>
      <c r="Y10" s="219"/>
    </row>
    <row r="11" spans="2:25" x14ac:dyDescent="0.3">
      <c r="B11" s="210">
        <v>8</v>
      </c>
      <c r="C11" s="235" t="s">
        <v>10</v>
      </c>
      <c r="D11" s="235" t="s">
        <v>969</v>
      </c>
      <c r="E11" s="235" t="s">
        <v>961</v>
      </c>
      <c r="F11" s="234" t="s">
        <v>971</v>
      </c>
      <c r="G11" s="234" t="s">
        <v>970</v>
      </c>
      <c r="H11" s="318">
        <v>85745186.559</v>
      </c>
      <c r="I11" s="318">
        <v>24091918.039000001</v>
      </c>
      <c r="J11" s="318">
        <v>62959531.579999998</v>
      </c>
      <c r="K11" s="318">
        <v>19812209.055</v>
      </c>
      <c r="L11" s="318">
        <v>26524114.835000001</v>
      </c>
      <c r="M11" s="318">
        <v>10455563.484999999</v>
      </c>
      <c r="N11" s="318">
        <v>20094460.109999999</v>
      </c>
      <c r="O11" s="318">
        <v>9726237.9519999996</v>
      </c>
      <c r="P11" s="217">
        <v>0.60927837918535688</v>
      </c>
      <c r="Q11" s="217">
        <v>8.7959627296645887E-2</v>
      </c>
      <c r="R11" s="217">
        <v>0.56000000000000005</v>
      </c>
      <c r="S11" s="217">
        <v>0.8</v>
      </c>
      <c r="T11" s="217">
        <v>0.39</v>
      </c>
      <c r="U11" s="217">
        <v>0.59</v>
      </c>
      <c r="V11" s="217">
        <v>0.32</v>
      </c>
      <c r="W11" s="318">
        <v>921711.4116280406</v>
      </c>
      <c r="X11" s="318">
        <v>761846.11979103729</v>
      </c>
      <c r="Y11" s="219"/>
    </row>
    <row r="12" spans="2:25" x14ac:dyDescent="0.3">
      <c r="B12" s="210">
        <v>9</v>
      </c>
      <c r="C12" s="235" t="s">
        <v>10</v>
      </c>
      <c r="D12" s="235" t="s">
        <v>1027</v>
      </c>
      <c r="E12" s="235" t="s">
        <v>961</v>
      </c>
      <c r="F12" s="234" t="s">
        <v>971</v>
      </c>
      <c r="G12" s="234" t="s">
        <v>970</v>
      </c>
      <c r="H12" s="318">
        <v>42658718.105999999</v>
      </c>
      <c r="I12" s="318">
        <v>13627714.295</v>
      </c>
      <c r="J12" s="318">
        <v>26252250.846000001</v>
      </c>
      <c r="K12" s="318">
        <v>8398419.4920000006</v>
      </c>
      <c r="L12" s="318">
        <v>23953347.061999999</v>
      </c>
      <c r="M12" s="318">
        <v>9453151.4940000009</v>
      </c>
      <c r="N12" s="318">
        <v>13943339.648</v>
      </c>
      <c r="O12" s="318">
        <v>6039711.3119999999</v>
      </c>
      <c r="P12" s="217">
        <v>0.60927837918535688</v>
      </c>
      <c r="Q12" s="217">
        <v>8.7959627296645887E-2</v>
      </c>
      <c r="R12" s="217">
        <v>0.55000000000000004</v>
      </c>
      <c r="S12" s="217">
        <v>0.8</v>
      </c>
      <c r="T12" s="217">
        <v>0.39</v>
      </c>
      <c r="U12" s="217">
        <v>0.6</v>
      </c>
      <c r="V12" s="217">
        <v>0.33</v>
      </c>
      <c r="W12" s="318">
        <v>832377.38454514428</v>
      </c>
      <c r="X12" s="318">
        <v>684553.98127865896</v>
      </c>
      <c r="Y12" s="219"/>
    </row>
    <row r="13" spans="2:25" x14ac:dyDescent="0.3">
      <c r="B13" s="210">
        <v>10</v>
      </c>
      <c r="C13" s="235" t="s">
        <v>9</v>
      </c>
      <c r="D13" s="235" t="s">
        <v>966</v>
      </c>
      <c r="E13" s="235" t="s">
        <v>960</v>
      </c>
      <c r="F13" s="234" t="s">
        <v>971</v>
      </c>
      <c r="G13" s="234" t="s">
        <v>970</v>
      </c>
      <c r="H13" s="318">
        <v>8422312.8129999992</v>
      </c>
      <c r="I13" s="318">
        <v>4001298.49</v>
      </c>
      <c r="J13" s="318">
        <v>3168797.0129999998</v>
      </c>
      <c r="K13" s="318">
        <v>1662972.4569999999</v>
      </c>
      <c r="L13" s="318">
        <v>133251.427</v>
      </c>
      <c r="M13" s="318">
        <v>35842.955000000002</v>
      </c>
      <c r="N13" s="318">
        <v>16476.271000000001</v>
      </c>
      <c r="O13" s="318">
        <v>8909.2049999999999</v>
      </c>
      <c r="P13" s="217">
        <v>0.36629144992804052</v>
      </c>
      <c r="Q13" s="217">
        <v>8.8499212141579436E-2</v>
      </c>
      <c r="R13" s="217">
        <v>0.56999999999999995</v>
      </c>
      <c r="S13" s="217">
        <v>0.8</v>
      </c>
      <c r="T13" s="217">
        <v>0.33</v>
      </c>
      <c r="U13" s="217">
        <v>0.55000000000000004</v>
      </c>
      <c r="V13" s="217">
        <v>0.32</v>
      </c>
      <c r="W13" s="318">
        <v>4607.9735944940985</v>
      </c>
      <c r="X13" s="318">
        <v>4074.9942532589239</v>
      </c>
      <c r="Y13" s="219"/>
    </row>
    <row r="14" spans="2:25" x14ac:dyDescent="0.3">
      <c r="B14" s="210">
        <v>11</v>
      </c>
      <c r="C14" s="235" t="s">
        <v>9</v>
      </c>
      <c r="D14" s="235" t="s">
        <v>967</v>
      </c>
      <c r="E14" s="235" t="s">
        <v>960</v>
      </c>
      <c r="F14" s="234" t="s">
        <v>971</v>
      </c>
      <c r="G14" s="234" t="s">
        <v>970</v>
      </c>
      <c r="H14" s="318">
        <v>8333010.3720000004</v>
      </c>
      <c r="I14" s="318">
        <v>3714842.9709999999</v>
      </c>
      <c r="J14" s="318">
        <v>3285072.193</v>
      </c>
      <c r="K14" s="318">
        <v>1710689.5870000001</v>
      </c>
      <c r="L14" s="318">
        <v>310458.125</v>
      </c>
      <c r="M14" s="318">
        <v>72960.612999999998</v>
      </c>
      <c r="N14" s="318">
        <v>145849.46400000001</v>
      </c>
      <c r="O14" s="318">
        <v>42478.042000000001</v>
      </c>
      <c r="P14" s="217">
        <v>0.36629144992804052</v>
      </c>
      <c r="Q14" s="217">
        <v>8.8499212141579436E-2</v>
      </c>
      <c r="R14" s="217">
        <v>0.56999999999999995</v>
      </c>
      <c r="S14" s="217">
        <v>0.8</v>
      </c>
      <c r="T14" s="217">
        <v>0.33</v>
      </c>
      <c r="U14" s="217">
        <v>0.55000000000000004</v>
      </c>
      <c r="V14" s="217">
        <v>0.32</v>
      </c>
      <c r="W14" s="318">
        <v>10735.96639378723</v>
      </c>
      <c r="X14" s="318">
        <v>9651.0530697361974</v>
      </c>
      <c r="Y14" s="219"/>
    </row>
    <row r="15" spans="2:25" x14ac:dyDescent="0.3">
      <c r="B15" s="210">
        <v>12</v>
      </c>
      <c r="C15" s="235" t="s">
        <v>9</v>
      </c>
      <c r="D15" s="235" t="s">
        <v>968</v>
      </c>
      <c r="E15" s="235" t="s">
        <v>960</v>
      </c>
      <c r="F15" s="234" t="s">
        <v>971</v>
      </c>
      <c r="G15" s="234" t="s">
        <v>970</v>
      </c>
      <c r="H15" s="318">
        <v>7976948.8030000003</v>
      </c>
      <c r="I15" s="318">
        <v>3392833.2570000002</v>
      </c>
      <c r="J15" s="318">
        <v>5003727.97</v>
      </c>
      <c r="K15" s="318">
        <v>2539554.6710000001</v>
      </c>
      <c r="L15" s="318">
        <v>739931.62800000003</v>
      </c>
      <c r="M15" s="318">
        <v>159034.14499999999</v>
      </c>
      <c r="N15" s="318">
        <v>333190.83799999999</v>
      </c>
      <c r="O15" s="318">
        <v>57237.046999999999</v>
      </c>
      <c r="P15" s="217">
        <v>0.36629144992804052</v>
      </c>
      <c r="Q15" s="217">
        <v>8.8499212141579436E-2</v>
      </c>
      <c r="R15" s="217">
        <v>0.54500000000000004</v>
      </c>
      <c r="S15" s="217">
        <v>0.8</v>
      </c>
      <c r="T15" s="217">
        <v>0.35499999999999998</v>
      </c>
      <c r="U15" s="217">
        <v>0.56999999999999995</v>
      </c>
      <c r="V15" s="217">
        <v>0.32</v>
      </c>
      <c r="W15" s="318">
        <v>25587.608930860431</v>
      </c>
      <c r="X15" s="318">
        <v>23085.305979491561</v>
      </c>
      <c r="Y15" s="219"/>
    </row>
    <row r="16" spans="2:25" x14ac:dyDescent="0.3">
      <c r="B16" s="210">
        <v>13</v>
      </c>
      <c r="C16" s="235" t="s">
        <v>9</v>
      </c>
      <c r="D16" s="235" t="s">
        <v>969</v>
      </c>
      <c r="E16" s="235" t="s">
        <v>960</v>
      </c>
      <c r="F16" s="234" t="s">
        <v>971</v>
      </c>
      <c r="G16" s="234" t="s">
        <v>970</v>
      </c>
      <c r="H16" s="318">
        <v>8689003.8239999991</v>
      </c>
      <c r="I16" s="318">
        <v>3565218.53</v>
      </c>
      <c r="J16" s="318">
        <v>3822128.023</v>
      </c>
      <c r="K16" s="318">
        <v>1565374.93</v>
      </c>
      <c r="L16" s="318">
        <v>2398483.2820000001</v>
      </c>
      <c r="M16" s="318">
        <v>812638.46799999999</v>
      </c>
      <c r="N16" s="318">
        <v>-4415909.3820000002</v>
      </c>
      <c r="O16" s="318">
        <v>-3549517.7450000001</v>
      </c>
      <c r="P16" s="217">
        <v>0.36629144992804052</v>
      </c>
      <c r="Q16" s="217">
        <v>8.8499212141579436E-2</v>
      </c>
      <c r="R16" s="217">
        <v>0.52</v>
      </c>
      <c r="S16" s="217">
        <v>0.8</v>
      </c>
      <c r="T16" s="217">
        <v>0.38</v>
      </c>
      <c r="U16" s="217">
        <v>0.56999999999999995</v>
      </c>
      <c r="V16" s="217">
        <v>0.32</v>
      </c>
      <c r="W16" s="318">
        <v>82942.058326263214</v>
      </c>
      <c r="X16" s="318">
        <v>54840.170888958419</v>
      </c>
      <c r="Y16" s="219"/>
    </row>
    <row r="17" spans="2:25" x14ac:dyDescent="0.3">
      <c r="B17" s="210">
        <v>14</v>
      </c>
      <c r="C17" s="235" t="s">
        <v>9</v>
      </c>
      <c r="D17" s="235" t="s">
        <v>1027</v>
      </c>
      <c r="E17" s="235" t="s">
        <v>960</v>
      </c>
      <c r="F17" s="234" t="s">
        <v>971</v>
      </c>
      <c r="G17" s="234" t="s">
        <v>970</v>
      </c>
      <c r="H17" s="318">
        <v>5542204.5250000004</v>
      </c>
      <c r="I17" s="318">
        <v>2121782.585</v>
      </c>
      <c r="J17" s="318">
        <v>1610800.6580000001</v>
      </c>
      <c r="K17" s="318">
        <v>740965.33</v>
      </c>
      <c r="L17" s="318">
        <v>3528401.4380000001</v>
      </c>
      <c r="M17" s="318">
        <v>1123771.6059999999</v>
      </c>
      <c r="N17" s="318">
        <v>669321.13500000001</v>
      </c>
      <c r="O17" s="318">
        <v>275241.58500000002</v>
      </c>
      <c r="P17" s="217">
        <v>0.36629144992804052</v>
      </c>
      <c r="Q17" s="217">
        <v>8.8499212141579436E-2</v>
      </c>
      <c r="R17" s="217">
        <v>0.52</v>
      </c>
      <c r="S17" s="217">
        <v>0.8</v>
      </c>
      <c r="T17" s="217">
        <v>0.38</v>
      </c>
      <c r="U17" s="217">
        <v>0.56999999999999995</v>
      </c>
      <c r="V17" s="217">
        <v>0.32</v>
      </c>
      <c r="W17" s="318">
        <v>122015.80893448449</v>
      </c>
      <c r="X17" s="318">
        <v>89625.577431624901</v>
      </c>
      <c r="Y17" s="219"/>
    </row>
    <row r="18" spans="2:25" x14ac:dyDescent="0.3">
      <c r="B18" s="210">
        <v>15</v>
      </c>
      <c r="C18" s="235" t="s">
        <v>10</v>
      </c>
      <c r="D18" s="235" t="s">
        <v>967</v>
      </c>
      <c r="E18" s="235" t="s">
        <v>960</v>
      </c>
      <c r="F18" s="234" t="s">
        <v>971</v>
      </c>
      <c r="G18" s="234" t="s">
        <v>970</v>
      </c>
      <c r="H18" s="318">
        <v>8333010.3720000004</v>
      </c>
      <c r="I18" s="318">
        <v>3714842.9709999999</v>
      </c>
      <c r="J18" s="318">
        <v>3285072.193</v>
      </c>
      <c r="K18" s="318">
        <v>1710689.5870000001</v>
      </c>
      <c r="L18" s="318">
        <v>5853.9</v>
      </c>
      <c r="M18" s="318">
        <v>4097.7299999999996</v>
      </c>
      <c r="N18" s="318">
        <v>1930.25</v>
      </c>
      <c r="O18" s="318">
        <v>1351.175</v>
      </c>
      <c r="P18" s="217">
        <v>0.60927837918535688</v>
      </c>
      <c r="Q18" s="217">
        <v>8.7959627296645887E-2</v>
      </c>
      <c r="R18" s="217">
        <v>0.56999999999999995</v>
      </c>
      <c r="S18" s="217">
        <v>0.8</v>
      </c>
      <c r="T18" s="217">
        <v>0.33</v>
      </c>
      <c r="U18" s="217">
        <v>0.55000000000000004</v>
      </c>
      <c r="V18" s="217">
        <v>0.32</v>
      </c>
      <c r="W18" s="318">
        <v>203.4226765377679</v>
      </c>
      <c r="X18" s="318">
        <v>142.19245089985012</v>
      </c>
      <c r="Y18" s="219"/>
    </row>
    <row r="19" spans="2:25" x14ac:dyDescent="0.3">
      <c r="B19" s="210">
        <v>16</v>
      </c>
      <c r="C19" s="235" t="s">
        <v>10</v>
      </c>
      <c r="D19" s="235" t="s">
        <v>968</v>
      </c>
      <c r="E19" s="235" t="s">
        <v>960</v>
      </c>
      <c r="F19" s="234" t="s">
        <v>971</v>
      </c>
      <c r="G19" s="234" t="s">
        <v>970</v>
      </c>
      <c r="H19" s="318">
        <v>7976948.8030000003</v>
      </c>
      <c r="I19" s="318">
        <v>3392833.2570000002</v>
      </c>
      <c r="J19" s="318">
        <v>5003727.97</v>
      </c>
      <c r="K19" s="318">
        <v>2539554.6710000001</v>
      </c>
      <c r="L19" s="318">
        <v>32060.945</v>
      </c>
      <c r="M19" s="318">
        <v>22442.662</v>
      </c>
      <c r="N19" s="318">
        <v>294161.658</v>
      </c>
      <c r="O19" s="318">
        <v>205913.16099999999</v>
      </c>
      <c r="P19" s="217">
        <v>0.60927837918535688</v>
      </c>
      <c r="Q19" s="217">
        <v>8.7959627296645887E-2</v>
      </c>
      <c r="R19" s="217">
        <v>0.54500000000000004</v>
      </c>
      <c r="S19" s="217">
        <v>0.8</v>
      </c>
      <c r="T19" s="217">
        <v>0.35499999999999998</v>
      </c>
      <c r="U19" s="217">
        <v>0.56999999999999995</v>
      </c>
      <c r="V19" s="217">
        <v>0.32</v>
      </c>
      <c r="W19" s="318">
        <v>1114.1159302733279</v>
      </c>
      <c r="X19" s="318">
        <v>759.26999857580734</v>
      </c>
      <c r="Y19" s="219"/>
    </row>
    <row r="20" spans="2:25" x14ac:dyDescent="0.3">
      <c r="B20" s="210">
        <v>17</v>
      </c>
      <c r="C20" s="235" t="s">
        <v>10</v>
      </c>
      <c r="D20" s="235" t="s">
        <v>969</v>
      </c>
      <c r="E20" s="235" t="s">
        <v>960</v>
      </c>
      <c r="F20" s="234" t="s">
        <v>971</v>
      </c>
      <c r="G20" s="234" t="s">
        <v>970</v>
      </c>
      <c r="H20" s="318">
        <v>8689003.8239999991</v>
      </c>
      <c r="I20" s="318">
        <v>3565218.53</v>
      </c>
      <c r="J20" s="318">
        <v>3822128.023</v>
      </c>
      <c r="K20" s="318">
        <v>1565374.93</v>
      </c>
      <c r="L20" s="318">
        <v>1745761.6170000001</v>
      </c>
      <c r="M20" s="318">
        <v>928853.61399999994</v>
      </c>
      <c r="N20" s="318">
        <v>1364924.2579999999</v>
      </c>
      <c r="O20" s="318">
        <v>729526.08100000001</v>
      </c>
      <c r="P20" s="217">
        <v>0.60927837918535688</v>
      </c>
      <c r="Q20" s="217">
        <v>8.7959627296645887E-2</v>
      </c>
      <c r="R20" s="217">
        <v>0.52</v>
      </c>
      <c r="S20" s="217">
        <v>0.8</v>
      </c>
      <c r="T20" s="217">
        <v>0.38</v>
      </c>
      <c r="U20" s="217">
        <v>0.56999999999999995</v>
      </c>
      <c r="V20" s="217">
        <v>0.32</v>
      </c>
      <c r="W20" s="318">
        <v>60665.112271639133</v>
      </c>
      <c r="X20" s="318">
        <v>28921.59367116975</v>
      </c>
      <c r="Y20" s="219"/>
    </row>
    <row r="21" spans="2:25" x14ac:dyDescent="0.3">
      <c r="B21" s="210">
        <v>18</v>
      </c>
      <c r="C21" s="235" t="s">
        <v>10</v>
      </c>
      <c r="D21" s="235" t="s">
        <v>1027</v>
      </c>
      <c r="E21" s="235" t="s">
        <v>960</v>
      </c>
      <c r="F21" s="234" t="s">
        <v>971</v>
      </c>
      <c r="G21" s="234" t="s">
        <v>970</v>
      </c>
      <c r="H21" s="318">
        <v>5542204.5250000004</v>
      </c>
      <c r="I21" s="318">
        <v>2121782.585</v>
      </c>
      <c r="J21" s="318">
        <v>1610800.6580000001</v>
      </c>
      <c r="K21" s="318">
        <v>740965.33</v>
      </c>
      <c r="L21" s="318">
        <v>2013803.0870000001</v>
      </c>
      <c r="M21" s="318">
        <v>998010.97900000005</v>
      </c>
      <c r="N21" s="318">
        <v>941479.52300000004</v>
      </c>
      <c r="O21" s="318">
        <v>465723.745</v>
      </c>
      <c r="P21" s="217">
        <v>0.60927837918535688</v>
      </c>
      <c r="Q21" s="217">
        <v>8.7959627296645887E-2</v>
      </c>
      <c r="R21" s="217">
        <v>0.52</v>
      </c>
      <c r="S21" s="217">
        <v>0.8</v>
      </c>
      <c r="T21" s="217">
        <v>0.38</v>
      </c>
      <c r="U21" s="217">
        <v>0.56999999999999995</v>
      </c>
      <c r="V21" s="217">
        <v>0.32</v>
      </c>
      <c r="W21" s="318">
        <v>69979.537398563436</v>
      </c>
      <c r="X21" s="318">
        <v>40919.25609062946</v>
      </c>
      <c r="Y21" s="219"/>
    </row>
    <row r="22" spans="2:25" x14ac:dyDescent="0.3">
      <c r="B22" s="210">
        <v>19</v>
      </c>
      <c r="C22" s="235" t="s">
        <v>9</v>
      </c>
      <c r="D22" s="235" t="s">
        <v>969</v>
      </c>
      <c r="E22" s="235" t="s">
        <v>963</v>
      </c>
      <c r="F22" s="234"/>
      <c r="G22" s="234" t="s">
        <v>970</v>
      </c>
      <c r="H22" s="318">
        <v>124856003.603</v>
      </c>
      <c r="I22" s="318">
        <v>9184606.5069999993</v>
      </c>
      <c r="J22" s="318">
        <v>58857251.252999999</v>
      </c>
      <c r="K22" s="318">
        <v>8403842.6180000007</v>
      </c>
      <c r="L22" s="318">
        <v>78660.546000000002</v>
      </c>
      <c r="M22" s="318">
        <v>13778.163</v>
      </c>
      <c r="N22" s="318">
        <v>2981.9250000000002</v>
      </c>
      <c r="O22" s="318">
        <v>447.29399999999998</v>
      </c>
      <c r="P22" s="217">
        <v>0.36629144992804052</v>
      </c>
      <c r="Q22" s="217">
        <v>8.8499212141579436E-2</v>
      </c>
      <c r="R22" s="217">
        <v>0.49</v>
      </c>
      <c r="S22" s="217">
        <v>0.71875</v>
      </c>
      <c r="T22" s="217">
        <v>0.33500000000000002</v>
      </c>
      <c r="U22" s="217">
        <v>0.45</v>
      </c>
      <c r="V22" s="217">
        <v>0.22</v>
      </c>
      <c r="W22" s="318">
        <v>2720.163881594719</v>
      </c>
      <c r="X22" s="318">
        <v>2477.1676114294442</v>
      </c>
      <c r="Y22" s="219"/>
    </row>
    <row r="23" spans="2:25" x14ac:dyDescent="0.3">
      <c r="B23" s="210">
        <v>20</v>
      </c>
      <c r="C23" s="235" t="s">
        <v>9</v>
      </c>
      <c r="D23" s="235" t="s">
        <v>1027</v>
      </c>
      <c r="E23" s="235" t="s">
        <v>963</v>
      </c>
      <c r="F23" s="234"/>
      <c r="G23" s="234" t="s">
        <v>970</v>
      </c>
      <c r="H23" s="318">
        <v>33624613.745999999</v>
      </c>
      <c r="I23" s="318">
        <v>5116678.9890000001</v>
      </c>
      <c r="J23" s="318">
        <v>42964683.259999998</v>
      </c>
      <c r="K23" s="318">
        <v>6019587.8310000002</v>
      </c>
      <c r="L23" s="318">
        <v>138531.77499999999</v>
      </c>
      <c r="M23" s="318">
        <v>7002.86</v>
      </c>
      <c r="N23" s="318">
        <v>0</v>
      </c>
      <c r="O23" s="318">
        <v>0</v>
      </c>
      <c r="P23" s="217">
        <v>0.36629144992804052</v>
      </c>
      <c r="Q23" s="217">
        <v>8.8499212141579436E-2</v>
      </c>
      <c r="R23" s="217">
        <v>0.49</v>
      </c>
      <c r="S23" s="217">
        <v>0.71875</v>
      </c>
      <c r="T23" s="217">
        <v>0.33500000000000002</v>
      </c>
      <c r="U23" s="217">
        <v>0.45</v>
      </c>
      <c r="V23" s="217">
        <v>0.22</v>
      </c>
      <c r="W23" s="318">
        <v>4790.5735463424071</v>
      </c>
      <c r="X23" s="318">
        <v>4548.4073294952768</v>
      </c>
      <c r="Y23" s="219"/>
    </row>
    <row r="24" spans="2:25" x14ac:dyDescent="0.3">
      <c r="B24" s="210">
        <v>21</v>
      </c>
      <c r="C24" s="235" t="s">
        <v>10</v>
      </c>
      <c r="D24" s="235" t="s">
        <v>967</v>
      </c>
      <c r="E24" s="235" t="s">
        <v>963</v>
      </c>
      <c r="F24" s="234"/>
      <c r="G24" s="234" t="s">
        <v>970</v>
      </c>
      <c r="H24" s="318">
        <v>61390471.199000001</v>
      </c>
      <c r="I24" s="318">
        <v>6048958.9960000003</v>
      </c>
      <c r="J24" s="318">
        <v>18304720.541000001</v>
      </c>
      <c r="K24" s="318">
        <v>2259374.9730000002</v>
      </c>
      <c r="L24" s="318">
        <v>5225.8819999999996</v>
      </c>
      <c r="M24" s="318">
        <v>290.27199999999999</v>
      </c>
      <c r="N24" s="318">
        <v>-186712.87299999999</v>
      </c>
      <c r="O24" s="318">
        <v>-39653.790999999997</v>
      </c>
      <c r="P24" s="217">
        <v>0.60927837918535688</v>
      </c>
      <c r="Q24" s="217">
        <v>8.7959627296645887E-2</v>
      </c>
      <c r="R24" s="217">
        <v>0.5</v>
      </c>
      <c r="S24" s="217">
        <v>0.7</v>
      </c>
      <c r="T24" s="217">
        <v>0.32500000000000001</v>
      </c>
      <c r="U24" s="217">
        <v>0.43</v>
      </c>
      <c r="V24" s="217">
        <v>0.22</v>
      </c>
      <c r="W24" s="318">
        <v>181.59908842268371</v>
      </c>
      <c r="X24" s="318">
        <v>171.51215370018008</v>
      </c>
      <c r="Y24" s="219"/>
    </row>
    <row r="25" spans="2:25" x14ac:dyDescent="0.3">
      <c r="B25" s="210">
        <v>22</v>
      </c>
      <c r="C25" s="235" t="s">
        <v>10</v>
      </c>
      <c r="D25" s="235" t="s">
        <v>968</v>
      </c>
      <c r="E25" s="235" t="s">
        <v>963</v>
      </c>
      <c r="F25" s="234"/>
      <c r="G25" s="234" t="s">
        <v>970</v>
      </c>
      <c r="H25" s="318">
        <v>63897239.311999999</v>
      </c>
      <c r="I25" s="318">
        <v>6714044.6670000004</v>
      </c>
      <c r="J25" s="318">
        <v>24707482.420000002</v>
      </c>
      <c r="K25" s="318">
        <v>2293898.0729999999</v>
      </c>
      <c r="L25" s="318">
        <v>3193360.0580000002</v>
      </c>
      <c r="M25" s="318">
        <v>269220.66200000001</v>
      </c>
      <c r="N25" s="318">
        <v>-2419892.1269999999</v>
      </c>
      <c r="O25" s="318">
        <v>-330938.647</v>
      </c>
      <c r="P25" s="217">
        <v>0.60927837918535688</v>
      </c>
      <c r="Q25" s="217">
        <v>8.7959627296645887E-2</v>
      </c>
      <c r="R25" s="217">
        <v>0.49</v>
      </c>
      <c r="S25" s="217">
        <v>0.71875</v>
      </c>
      <c r="T25" s="217">
        <v>0.33500000000000002</v>
      </c>
      <c r="U25" s="217">
        <v>0.45</v>
      </c>
      <c r="V25" s="217">
        <v>0.22</v>
      </c>
      <c r="W25" s="318">
        <v>110969.0719258945</v>
      </c>
      <c r="X25" s="318">
        <v>101613.6699471616</v>
      </c>
      <c r="Y25" s="219"/>
    </row>
    <row r="26" spans="2:25" x14ac:dyDescent="0.3">
      <c r="B26" s="210">
        <v>23</v>
      </c>
      <c r="C26" s="235" t="s">
        <v>10</v>
      </c>
      <c r="D26" s="235" t="s">
        <v>969</v>
      </c>
      <c r="E26" s="235" t="s">
        <v>963</v>
      </c>
      <c r="F26" s="234"/>
      <c r="G26" s="234" t="s">
        <v>970</v>
      </c>
      <c r="H26" s="318">
        <v>124856003.603</v>
      </c>
      <c r="I26" s="318">
        <v>9184606.5069999993</v>
      </c>
      <c r="J26" s="318">
        <v>58857251.252999999</v>
      </c>
      <c r="K26" s="318">
        <v>8403842.6180000007</v>
      </c>
      <c r="L26" s="318">
        <v>78454585.738999993</v>
      </c>
      <c r="M26" s="318">
        <v>6145960.5889999997</v>
      </c>
      <c r="N26" s="318">
        <v>51669719.658</v>
      </c>
      <c r="O26" s="318">
        <v>7985180.7630000003</v>
      </c>
      <c r="P26" s="217">
        <v>0.60927837918535688</v>
      </c>
      <c r="Q26" s="217">
        <v>8.7959627296645887E-2</v>
      </c>
      <c r="R26" s="217">
        <v>0.49</v>
      </c>
      <c r="S26" s="217">
        <v>0.71875</v>
      </c>
      <c r="T26" s="217">
        <v>0.33500000000000002</v>
      </c>
      <c r="U26" s="217">
        <v>0.45</v>
      </c>
      <c r="V26" s="217">
        <v>0.22</v>
      </c>
      <c r="W26" s="318">
        <v>2726292.1843019063</v>
      </c>
      <c r="X26" s="318">
        <v>2540782.0902006193</v>
      </c>
      <c r="Y26" s="219"/>
    </row>
    <row r="27" spans="2:25" x14ac:dyDescent="0.3">
      <c r="B27" s="210">
        <v>24</v>
      </c>
      <c r="C27" s="235" t="s">
        <v>10</v>
      </c>
      <c r="D27" s="235" t="s">
        <v>1027</v>
      </c>
      <c r="E27" s="235" t="s">
        <v>963</v>
      </c>
      <c r="F27" s="234"/>
      <c r="G27" s="234" t="s">
        <v>972</v>
      </c>
      <c r="H27" s="318">
        <v>33624613.745999999</v>
      </c>
      <c r="I27" s="318">
        <v>5116678.9890000001</v>
      </c>
      <c r="J27" s="318">
        <v>42964683.259999998</v>
      </c>
      <c r="K27" s="318">
        <v>6019587.8310000002</v>
      </c>
      <c r="L27" s="318">
        <v>33328871.975000001</v>
      </c>
      <c r="M27" s="318">
        <v>5109676.1289999997</v>
      </c>
      <c r="N27" s="318">
        <v>42943612.159999996</v>
      </c>
      <c r="O27" s="318">
        <v>6019587.8310000002</v>
      </c>
      <c r="P27" s="217">
        <v>0.60927837918535688</v>
      </c>
      <c r="Q27" s="217">
        <v>8.7959627296645887E-2</v>
      </c>
      <c r="R27" s="217">
        <v>0.49</v>
      </c>
      <c r="S27" s="217">
        <v>0.71875</v>
      </c>
      <c r="T27" s="217">
        <v>0.33500000000000002</v>
      </c>
      <c r="U27" s="217">
        <v>0.45</v>
      </c>
      <c r="V27" s="217">
        <v>0.22</v>
      </c>
      <c r="W27" s="318">
        <v>1158176.3171795381</v>
      </c>
      <c r="X27" s="318">
        <v>1065516.578256405</v>
      </c>
      <c r="Y27" s="219"/>
    </row>
    <row r="28" spans="2:25" x14ac:dyDescent="0.3">
      <c r="B28" s="210">
        <v>25</v>
      </c>
      <c r="C28" s="235" t="s">
        <v>10</v>
      </c>
      <c r="D28" s="235" t="s">
        <v>966</v>
      </c>
      <c r="E28" s="235" t="s">
        <v>962</v>
      </c>
      <c r="F28" s="234" t="s">
        <v>971</v>
      </c>
      <c r="G28" s="234" t="s">
        <v>970</v>
      </c>
      <c r="H28" s="318">
        <v>70542241.611000001</v>
      </c>
      <c r="I28" s="318">
        <v>11955643.811000001</v>
      </c>
      <c r="J28" s="318">
        <v>30097969.305</v>
      </c>
      <c r="K28" s="318">
        <v>9202769.6970000006</v>
      </c>
      <c r="L28" s="318">
        <v>3639.4050000000002</v>
      </c>
      <c r="M28" s="318">
        <v>520.11</v>
      </c>
      <c r="N28" s="318">
        <v>62690.686000000002</v>
      </c>
      <c r="O28" s="318">
        <v>16200.307000000001</v>
      </c>
      <c r="P28" s="217">
        <v>0.60927837918535688</v>
      </c>
      <c r="Q28" s="217">
        <v>8.7959627296645887E-2</v>
      </c>
      <c r="R28" s="217">
        <v>0.59</v>
      </c>
      <c r="S28" s="217">
        <v>0.5</v>
      </c>
      <c r="T28" s="217">
        <v>0.36</v>
      </c>
      <c r="U28" s="217">
        <v>0.45</v>
      </c>
      <c r="V28" s="217">
        <v>0.25</v>
      </c>
      <c r="W28" s="318">
        <v>126.4691071080704</v>
      </c>
      <c r="X28" s="318">
        <v>108.3953155682068</v>
      </c>
      <c r="Y28" s="219"/>
    </row>
    <row r="29" spans="2:25" x14ac:dyDescent="0.3">
      <c r="B29" s="210">
        <v>26</v>
      </c>
      <c r="C29" s="235" t="s">
        <v>10</v>
      </c>
      <c r="D29" s="235" t="s">
        <v>967</v>
      </c>
      <c r="E29" s="235" t="s">
        <v>962</v>
      </c>
      <c r="F29" s="234" t="s">
        <v>971</v>
      </c>
      <c r="G29" s="234" t="s">
        <v>973</v>
      </c>
      <c r="H29" s="318">
        <v>65539004.721000001</v>
      </c>
      <c r="I29" s="318">
        <v>14100345.003</v>
      </c>
      <c r="J29" s="318">
        <v>23960998.204</v>
      </c>
      <c r="K29" s="318">
        <v>9094227.9949999992</v>
      </c>
      <c r="L29" s="318">
        <v>108156.905</v>
      </c>
      <c r="M29" s="318">
        <v>192.79400000000001</v>
      </c>
      <c r="N29" s="318">
        <v>32964.008000000002</v>
      </c>
      <c r="O29" s="318">
        <v>3621.9009999999998</v>
      </c>
      <c r="P29" s="217">
        <v>0.60927837918535688</v>
      </c>
      <c r="Q29" s="217">
        <v>8.7959627296645887E-2</v>
      </c>
      <c r="R29" s="217">
        <v>0.59</v>
      </c>
      <c r="S29" s="217">
        <v>0.5</v>
      </c>
      <c r="T29" s="217">
        <v>0.36</v>
      </c>
      <c r="U29" s="217">
        <v>0.45</v>
      </c>
      <c r="V29" s="217">
        <v>0.25</v>
      </c>
      <c r="W29" s="318">
        <v>3758.4460105453913</v>
      </c>
      <c r="X29" s="318">
        <v>3755.699182736385</v>
      </c>
      <c r="Y29" s="219"/>
    </row>
    <row r="30" spans="2:25" x14ac:dyDescent="0.3">
      <c r="B30" s="210">
        <v>27</v>
      </c>
      <c r="C30" s="235" t="s">
        <v>10</v>
      </c>
      <c r="D30" s="235" t="s">
        <v>968</v>
      </c>
      <c r="E30" s="235" t="s">
        <v>962</v>
      </c>
      <c r="F30" s="234" t="s">
        <v>971</v>
      </c>
      <c r="G30" s="234" t="s">
        <v>972</v>
      </c>
      <c r="H30" s="318">
        <v>65120133.983999997</v>
      </c>
      <c r="I30" s="318">
        <v>9557042.2200000007</v>
      </c>
      <c r="J30" s="318">
        <v>20275617.425999999</v>
      </c>
      <c r="K30" s="318">
        <v>5729951.6890000002</v>
      </c>
      <c r="L30" s="318">
        <v>302980.59600000002</v>
      </c>
      <c r="M30" s="318">
        <v>3119.8939999999998</v>
      </c>
      <c r="N30" s="318">
        <v>118534.58900000001</v>
      </c>
      <c r="O30" s="318">
        <v>41719.635000000002</v>
      </c>
      <c r="P30" s="217">
        <v>0.60927837918535688</v>
      </c>
      <c r="Q30" s="217">
        <v>8.7959627296645887E-2</v>
      </c>
      <c r="R30" s="217">
        <v>0.59</v>
      </c>
      <c r="S30" s="217">
        <v>0.5</v>
      </c>
      <c r="T30" s="217">
        <v>0.36</v>
      </c>
      <c r="U30" s="217">
        <v>0.45</v>
      </c>
      <c r="V30" s="217">
        <v>0.25</v>
      </c>
      <c r="W30" s="318">
        <v>10528.557675619</v>
      </c>
      <c r="X30" s="318">
        <v>10484.10706199921</v>
      </c>
      <c r="Y30" s="219"/>
    </row>
    <row r="31" spans="2:25" x14ac:dyDescent="0.3">
      <c r="B31" s="210">
        <v>28</v>
      </c>
      <c r="C31" s="235" t="s">
        <v>10</v>
      </c>
      <c r="D31" s="235" t="s">
        <v>969</v>
      </c>
      <c r="E31" s="235" t="s">
        <v>962</v>
      </c>
      <c r="F31" s="234" t="s">
        <v>971</v>
      </c>
      <c r="G31" s="234" t="s">
        <v>970</v>
      </c>
      <c r="H31" s="318">
        <v>72937554.006999999</v>
      </c>
      <c r="I31" s="318">
        <v>10992952.289999999</v>
      </c>
      <c r="J31" s="318">
        <v>26594020.973000001</v>
      </c>
      <c r="K31" s="318">
        <v>6081043.5279999999</v>
      </c>
      <c r="L31" s="318">
        <v>19792536.548</v>
      </c>
      <c r="M31" s="318">
        <v>484223.76699999999</v>
      </c>
      <c r="N31" s="318">
        <v>5641799.3229999999</v>
      </c>
      <c r="O31" s="318">
        <v>267706.73200000002</v>
      </c>
      <c r="P31" s="217">
        <v>0.60927837918535688</v>
      </c>
      <c r="Q31" s="217">
        <v>8.7959627296645887E-2</v>
      </c>
      <c r="R31" s="217">
        <v>0.59</v>
      </c>
      <c r="S31" s="217">
        <v>0.5</v>
      </c>
      <c r="T31" s="217">
        <v>0.36</v>
      </c>
      <c r="U31" s="217">
        <v>0.45</v>
      </c>
      <c r="V31" s="217">
        <v>0.27</v>
      </c>
      <c r="W31" s="318">
        <v>687789.46686220926</v>
      </c>
      <c r="X31" s="318">
        <v>680890.50055978121</v>
      </c>
      <c r="Y31" s="219"/>
    </row>
    <row r="32" spans="2:25" x14ac:dyDescent="0.3">
      <c r="B32" s="210">
        <v>29</v>
      </c>
      <c r="C32" s="235" t="s">
        <v>10</v>
      </c>
      <c r="D32" s="235" t="s">
        <v>1027</v>
      </c>
      <c r="E32" s="235" t="s">
        <v>962</v>
      </c>
      <c r="F32" s="234" t="s">
        <v>1030</v>
      </c>
      <c r="G32" s="234" t="s">
        <v>1031</v>
      </c>
      <c r="H32" s="318">
        <v>36669431.414999999</v>
      </c>
      <c r="I32" s="318">
        <v>5042293.6730000004</v>
      </c>
      <c r="J32" s="318">
        <v>8534781.7890000008</v>
      </c>
      <c r="K32" s="318">
        <v>1838723.0279999999</v>
      </c>
      <c r="L32" s="318">
        <v>18930138.578000002</v>
      </c>
      <c r="M32" s="318">
        <v>344247.94900000002</v>
      </c>
      <c r="N32" s="318">
        <v>885777.23600000003</v>
      </c>
      <c r="O32" s="318">
        <v>85383.058000000005</v>
      </c>
      <c r="P32" s="217">
        <v>0.60927837918535688</v>
      </c>
      <c r="Q32" s="217">
        <v>8.7959627296645887E-2</v>
      </c>
      <c r="R32" s="217">
        <v>0.59</v>
      </c>
      <c r="S32" s="217">
        <v>0.5</v>
      </c>
      <c r="T32" s="217">
        <v>0.36</v>
      </c>
      <c r="U32" s="217">
        <v>0.45</v>
      </c>
      <c r="V32" s="217">
        <v>0.27</v>
      </c>
      <c r="W32" s="318">
        <v>657821.18874025717</v>
      </c>
      <c r="X32" s="318">
        <v>652916.52448855119</v>
      </c>
      <c r="Y32" s="219"/>
    </row>
    <row r="33" spans="2:25" x14ac:dyDescent="0.3">
      <c r="B33" s="210">
        <v>30</v>
      </c>
      <c r="C33" s="235" t="s">
        <v>13</v>
      </c>
      <c r="D33" s="235" t="s">
        <v>966</v>
      </c>
      <c r="E33" s="235" t="s">
        <v>962</v>
      </c>
      <c r="F33" s="234" t="s">
        <v>1030</v>
      </c>
      <c r="G33" s="234" t="s">
        <v>1031</v>
      </c>
      <c r="H33" s="318">
        <v>70542241.611000001</v>
      </c>
      <c r="I33" s="318">
        <v>11955643.811000001</v>
      </c>
      <c r="J33" s="318">
        <v>30097969.305</v>
      </c>
      <c r="K33" s="318">
        <v>9202769.6970000006</v>
      </c>
      <c r="L33" s="318">
        <v>87771.567999999999</v>
      </c>
      <c r="M33" s="318">
        <v>56430.976000000002</v>
      </c>
      <c r="N33" s="318">
        <v>689384.01100000006</v>
      </c>
      <c r="O33" s="318">
        <v>219201.53400000001</v>
      </c>
      <c r="P33" s="217">
        <v>0.62259660498859748</v>
      </c>
      <c r="Q33" s="217">
        <v>4.1329972969784169E-2</v>
      </c>
      <c r="R33" s="217">
        <v>0.59</v>
      </c>
      <c r="S33" s="217">
        <v>0.5</v>
      </c>
      <c r="T33" s="217">
        <v>0.36</v>
      </c>
      <c r="U33" s="217">
        <v>0.45</v>
      </c>
      <c r="V33" s="217">
        <v>0.25</v>
      </c>
      <c r="W33" s="318">
        <v>1440.2098817645031</v>
      </c>
      <c r="X33" s="318">
        <v>514.25571318053824</v>
      </c>
      <c r="Y33" s="219"/>
    </row>
    <row r="34" spans="2:25" x14ac:dyDescent="0.3">
      <c r="B34" s="210">
        <v>31</v>
      </c>
      <c r="C34" s="235" t="s">
        <v>13</v>
      </c>
      <c r="D34" s="235" t="s">
        <v>967</v>
      </c>
      <c r="E34" s="235" t="s">
        <v>962</v>
      </c>
      <c r="F34" s="234" t="s">
        <v>1030</v>
      </c>
      <c r="G34" s="234" t="s">
        <v>1032</v>
      </c>
      <c r="H34" s="318">
        <v>65539004.721000001</v>
      </c>
      <c r="I34" s="318">
        <v>14100345.003</v>
      </c>
      <c r="J34" s="318">
        <v>23960998.204</v>
      </c>
      <c r="K34" s="318">
        <v>9094227.9949999992</v>
      </c>
      <c r="L34" s="318">
        <v>34481.964</v>
      </c>
      <c r="M34" s="318">
        <v>17423.682000000001</v>
      </c>
      <c r="N34" s="318">
        <v>911054.18400000001</v>
      </c>
      <c r="O34" s="318">
        <v>371009.565</v>
      </c>
      <c r="P34" s="217">
        <v>0.62259660498859748</v>
      </c>
      <c r="Q34" s="217">
        <v>4.1329972969784169E-2</v>
      </c>
      <c r="R34" s="217">
        <v>0.59</v>
      </c>
      <c r="S34" s="217">
        <v>0.5</v>
      </c>
      <c r="T34" s="217">
        <v>0.36</v>
      </c>
      <c r="U34" s="217">
        <v>0.45</v>
      </c>
      <c r="V34" s="217">
        <v>0.25</v>
      </c>
      <c r="W34" s="318">
        <v>565.80127741918943</v>
      </c>
      <c r="X34" s="318">
        <v>448.58289541202174</v>
      </c>
      <c r="Y34" s="219"/>
    </row>
    <row r="35" spans="2:25" x14ac:dyDescent="0.3">
      <c r="B35" s="210">
        <v>32</v>
      </c>
      <c r="C35" s="235" t="s">
        <v>13</v>
      </c>
      <c r="D35" s="235" t="s">
        <v>968</v>
      </c>
      <c r="E35" s="235" t="s">
        <v>962</v>
      </c>
      <c r="F35" s="234" t="s">
        <v>1030</v>
      </c>
      <c r="G35" s="234" t="s">
        <v>1031</v>
      </c>
      <c r="H35" s="318">
        <v>65120133.983999997</v>
      </c>
      <c r="I35" s="318">
        <v>9557042.2200000007</v>
      </c>
      <c r="J35" s="318">
        <v>20275617.425999999</v>
      </c>
      <c r="K35" s="318">
        <v>5729951.6890000002</v>
      </c>
      <c r="L35" s="318">
        <v>136718.99400000001</v>
      </c>
      <c r="M35" s="318">
        <v>45261.938999999998</v>
      </c>
      <c r="N35" s="318">
        <v>1470714.6229999999</v>
      </c>
      <c r="O35" s="318">
        <v>430287.43300000002</v>
      </c>
      <c r="P35" s="217">
        <v>0.62259660498859748</v>
      </c>
      <c r="Q35" s="217">
        <v>4.1329972969784169E-2</v>
      </c>
      <c r="R35" s="217">
        <v>0.59</v>
      </c>
      <c r="S35" s="217">
        <v>0.5</v>
      </c>
      <c r="T35" s="217">
        <v>0.36</v>
      </c>
      <c r="U35" s="217">
        <v>0.45</v>
      </c>
      <c r="V35" s="217">
        <v>0.25</v>
      </c>
      <c r="W35" s="318">
        <v>2243.3693583281979</v>
      </c>
      <c r="X35" s="318">
        <v>1938.8682054673</v>
      </c>
      <c r="Y35" s="219"/>
    </row>
    <row r="36" spans="2:25" x14ac:dyDescent="0.3">
      <c r="B36" s="210">
        <v>33</v>
      </c>
      <c r="C36" s="235" t="s">
        <v>13</v>
      </c>
      <c r="D36" s="235" t="s">
        <v>969</v>
      </c>
      <c r="E36" s="235" t="s">
        <v>962</v>
      </c>
      <c r="F36" s="234" t="s">
        <v>1030</v>
      </c>
      <c r="G36" s="234" t="s">
        <v>1032</v>
      </c>
      <c r="H36" s="318">
        <v>72937554.006999999</v>
      </c>
      <c r="I36" s="318">
        <v>10992952.289999999</v>
      </c>
      <c r="J36" s="318">
        <v>26594020.973000001</v>
      </c>
      <c r="K36" s="318">
        <v>6081043.5279999999</v>
      </c>
      <c r="L36" s="318">
        <v>17093211.631999999</v>
      </c>
      <c r="M36" s="318">
        <v>5027408.5870000003</v>
      </c>
      <c r="N36" s="318">
        <v>10868926.98</v>
      </c>
      <c r="O36" s="318">
        <v>3336394.7089999998</v>
      </c>
      <c r="P36" s="217">
        <v>0.62259660498859748</v>
      </c>
      <c r="Q36" s="217">
        <v>4.1329972969784169E-2</v>
      </c>
      <c r="R36" s="217">
        <v>0.59</v>
      </c>
      <c r="S36" s="217">
        <v>0.5</v>
      </c>
      <c r="T36" s="217">
        <v>0.36</v>
      </c>
      <c r="U36" s="217">
        <v>0.45</v>
      </c>
      <c r="V36" s="217">
        <v>0.27</v>
      </c>
      <c r="W36" s="318">
        <v>280475.93160792952</v>
      </c>
      <c r="X36" s="318">
        <v>246653.87836704761</v>
      </c>
      <c r="Y36" s="219"/>
    </row>
    <row r="37" spans="2:25" x14ac:dyDescent="0.3">
      <c r="B37" s="210">
        <v>34</v>
      </c>
      <c r="C37" s="235" t="s">
        <v>13</v>
      </c>
      <c r="D37" s="235" t="s">
        <v>1027</v>
      </c>
      <c r="E37" s="235" t="s">
        <v>962</v>
      </c>
      <c r="F37" s="234" t="s">
        <v>1030</v>
      </c>
      <c r="G37" s="234" t="s">
        <v>1031</v>
      </c>
      <c r="H37" s="318">
        <v>36669431.414999999</v>
      </c>
      <c r="I37" s="318">
        <v>5042293.6730000004</v>
      </c>
      <c r="J37" s="318">
        <v>8534781.7890000008</v>
      </c>
      <c r="K37" s="318">
        <v>1838723.0279999999</v>
      </c>
      <c r="L37" s="318">
        <v>17739292.837000001</v>
      </c>
      <c r="M37" s="318">
        <v>4698045.7240000004</v>
      </c>
      <c r="N37" s="318">
        <v>7635404.5530000003</v>
      </c>
      <c r="O37" s="318">
        <v>1753339.97</v>
      </c>
      <c r="P37" s="217">
        <v>0.62259660498859748</v>
      </c>
      <c r="Q37" s="217">
        <v>4.1329972969784169E-2</v>
      </c>
      <c r="R37" s="217">
        <v>0.59</v>
      </c>
      <c r="S37" s="217">
        <v>0.5</v>
      </c>
      <c r="T37" s="217">
        <v>0.36</v>
      </c>
      <c r="U37" s="217">
        <v>0.45</v>
      </c>
      <c r="V37" s="217">
        <v>0.27</v>
      </c>
      <c r="W37" s="318">
        <v>291077.2294662848</v>
      </c>
      <c r="X37" s="318">
        <v>257187.98556313853</v>
      </c>
      <c r="Y37" s="219"/>
    </row>
    <row r="38" spans="2:25" x14ac:dyDescent="0.3">
      <c r="B38" s="210">
        <v>35</v>
      </c>
      <c r="C38" s="235" t="s">
        <v>13</v>
      </c>
      <c r="D38" s="235" t="s">
        <v>965</v>
      </c>
      <c r="E38" s="235" t="s">
        <v>962</v>
      </c>
      <c r="F38" s="234" t="s">
        <v>1030</v>
      </c>
      <c r="G38" s="234" t="s">
        <v>1031</v>
      </c>
      <c r="H38" s="318">
        <v>16127731.544</v>
      </c>
      <c r="I38" s="318">
        <v>5739573.4500000002</v>
      </c>
      <c r="J38" s="318">
        <v>14267334.84</v>
      </c>
      <c r="K38" s="318">
        <v>5026622.01</v>
      </c>
      <c r="L38" s="318">
        <v>0.42299999999999999</v>
      </c>
      <c r="M38" s="318">
        <v>0.127</v>
      </c>
      <c r="N38" s="318">
        <v>95729.514999999999</v>
      </c>
      <c r="O38" s="318">
        <v>34430.853999999999</v>
      </c>
      <c r="P38" s="217">
        <v>0.62259660498859748</v>
      </c>
      <c r="Q38" s="217">
        <v>4.1329972969784169E-2</v>
      </c>
      <c r="R38" s="217">
        <v>0.59</v>
      </c>
      <c r="S38" s="217">
        <v>0.5</v>
      </c>
      <c r="T38" s="217">
        <v>0.36</v>
      </c>
      <c r="U38" s="217">
        <v>0.45</v>
      </c>
      <c r="V38" s="217">
        <v>0.25</v>
      </c>
      <c r="W38" s="318">
        <v>6.9408443241119385E-3</v>
      </c>
      <c r="X38" s="318">
        <v>4.856949941635132E-3</v>
      </c>
      <c r="Y38" s="219"/>
    </row>
    <row r="39" spans="2:25" x14ac:dyDescent="0.3">
      <c r="B39" s="210">
        <v>36</v>
      </c>
      <c r="C39" s="235" t="s">
        <v>12</v>
      </c>
      <c r="D39" s="235" t="s">
        <v>966</v>
      </c>
      <c r="E39" s="235" t="s">
        <v>959</v>
      </c>
      <c r="F39" s="234" t="s">
        <v>1030</v>
      </c>
      <c r="G39" s="234" t="s">
        <v>1031</v>
      </c>
      <c r="H39" s="318">
        <v>19783830.237</v>
      </c>
      <c r="I39" s="318">
        <v>3607614.2930000001</v>
      </c>
      <c r="J39" s="318">
        <v>14556919.285</v>
      </c>
      <c r="K39" s="318">
        <v>2588369.9500000002</v>
      </c>
      <c r="L39" s="318">
        <v>26510.855</v>
      </c>
      <c r="M39" s="318">
        <v>5077.0919999999996</v>
      </c>
      <c r="N39" s="318">
        <v>1519952.8640000001</v>
      </c>
      <c r="O39" s="318">
        <v>272319.21100000001</v>
      </c>
      <c r="P39" s="217">
        <v>0.86835092677470049</v>
      </c>
      <c r="Q39" s="217">
        <v>4.4726668433953648E-2</v>
      </c>
      <c r="R39" s="217">
        <v>0.7</v>
      </c>
      <c r="S39" s="217">
        <v>0.8</v>
      </c>
      <c r="T39" s="217">
        <v>0.24</v>
      </c>
      <c r="U39" s="217">
        <v>0.3</v>
      </c>
      <c r="V39" s="217">
        <v>0.18</v>
      </c>
      <c r="W39" s="318">
        <v>471.00629856428151</v>
      </c>
      <c r="X39" s="318">
        <v>380.80391503606791</v>
      </c>
      <c r="Y39" s="219"/>
    </row>
    <row r="40" spans="2:25" x14ac:dyDescent="0.3">
      <c r="B40" s="210">
        <v>37</v>
      </c>
      <c r="C40" s="235" t="s">
        <v>12</v>
      </c>
      <c r="D40" s="235" t="s">
        <v>967</v>
      </c>
      <c r="E40" s="235" t="s">
        <v>959</v>
      </c>
      <c r="F40" s="234" t="s">
        <v>1030</v>
      </c>
      <c r="G40" s="234" t="s">
        <v>1031</v>
      </c>
      <c r="H40" s="318">
        <v>15527256.858999999</v>
      </c>
      <c r="I40" s="318">
        <v>2869799.611</v>
      </c>
      <c r="J40" s="318">
        <v>9812111.1060000006</v>
      </c>
      <c r="K40" s="318">
        <v>1794000.7390000001</v>
      </c>
      <c r="L40" s="318">
        <v>15272.928</v>
      </c>
      <c r="M40" s="318">
        <v>3784.904</v>
      </c>
      <c r="N40" s="318">
        <v>1602323.8870000001</v>
      </c>
      <c r="O40" s="318">
        <v>289041.23300000001</v>
      </c>
      <c r="P40" s="217">
        <v>0.86835092677470049</v>
      </c>
      <c r="Q40" s="217">
        <v>4.4726668433953648E-2</v>
      </c>
      <c r="R40" s="217">
        <v>0.7</v>
      </c>
      <c r="S40" s="217">
        <v>0.8</v>
      </c>
      <c r="T40" s="217">
        <v>0.24</v>
      </c>
      <c r="U40" s="217">
        <v>0.3</v>
      </c>
      <c r="V40" s="217">
        <v>0.18</v>
      </c>
      <c r="W40" s="318">
        <v>271.34716272013378</v>
      </c>
      <c r="X40" s="318">
        <v>204.10249545143509</v>
      </c>
      <c r="Y40" s="219"/>
    </row>
    <row r="41" spans="2:25" x14ac:dyDescent="0.3">
      <c r="B41" s="210">
        <v>38</v>
      </c>
      <c r="C41" s="235" t="s">
        <v>12</v>
      </c>
      <c r="D41" s="235" t="s">
        <v>968</v>
      </c>
      <c r="E41" s="235" t="s">
        <v>959</v>
      </c>
      <c r="F41" s="234" t="s">
        <v>1030</v>
      </c>
      <c r="G41" s="234" t="s">
        <v>1031</v>
      </c>
      <c r="H41" s="318">
        <v>14210108.944</v>
      </c>
      <c r="I41" s="318">
        <v>2784801.1409999998</v>
      </c>
      <c r="J41" s="318">
        <v>10724110.523</v>
      </c>
      <c r="K41" s="318">
        <v>2139519.3650000002</v>
      </c>
      <c r="L41" s="318">
        <v>58335.661</v>
      </c>
      <c r="M41" s="318">
        <v>11667.111000000001</v>
      </c>
      <c r="N41" s="318">
        <v>3813486.98</v>
      </c>
      <c r="O41" s="318">
        <v>760218.58400000003</v>
      </c>
      <c r="P41" s="217">
        <v>0.86835092677470049</v>
      </c>
      <c r="Q41" s="217">
        <v>4.4726668433953648E-2</v>
      </c>
      <c r="R41" s="217">
        <v>0.7</v>
      </c>
      <c r="S41" s="217">
        <v>0.8</v>
      </c>
      <c r="T41" s="217">
        <v>0.24</v>
      </c>
      <c r="U41" s="217">
        <v>0.3</v>
      </c>
      <c r="V41" s="217">
        <v>0.18</v>
      </c>
      <c r="W41" s="318">
        <v>1036.423146742241</v>
      </c>
      <c r="X41" s="318">
        <v>829.13889404475401</v>
      </c>
      <c r="Y41" s="219"/>
    </row>
    <row r="42" spans="2:25" x14ac:dyDescent="0.3">
      <c r="B42" s="210">
        <v>39</v>
      </c>
      <c r="C42" s="235" t="s">
        <v>12</v>
      </c>
      <c r="D42" s="235" t="s">
        <v>969</v>
      </c>
      <c r="E42" s="235" t="s">
        <v>959</v>
      </c>
      <c r="F42" s="234" t="s">
        <v>1030</v>
      </c>
      <c r="G42" s="234" t="s">
        <v>1031</v>
      </c>
      <c r="H42" s="318">
        <v>14318931.151000001</v>
      </c>
      <c r="I42" s="318">
        <v>2828308.0809999998</v>
      </c>
      <c r="J42" s="318">
        <v>7211675.0480000004</v>
      </c>
      <c r="K42" s="318">
        <v>1441687.5109999999</v>
      </c>
      <c r="L42" s="318">
        <v>5721551.784</v>
      </c>
      <c r="M42" s="318">
        <v>1127705.0859999999</v>
      </c>
      <c r="N42" s="318">
        <v>4963422.7110000001</v>
      </c>
      <c r="O42" s="318">
        <v>992037.04500000004</v>
      </c>
      <c r="P42" s="217">
        <v>0.86835092677470049</v>
      </c>
      <c r="Q42" s="217">
        <v>4.4726668433953648E-2</v>
      </c>
      <c r="R42" s="217">
        <v>0.7</v>
      </c>
      <c r="S42" s="217">
        <v>0.8</v>
      </c>
      <c r="T42" s="217">
        <v>0.24</v>
      </c>
      <c r="U42" s="217">
        <v>0.3</v>
      </c>
      <c r="V42" s="217">
        <v>0.18</v>
      </c>
      <c r="W42" s="318">
        <v>101652.20728741451</v>
      </c>
      <c r="X42" s="318">
        <v>81616.784120974335</v>
      </c>
      <c r="Y42" s="219"/>
    </row>
    <row r="43" spans="2:25" x14ac:dyDescent="0.3">
      <c r="B43" s="210">
        <v>40</v>
      </c>
      <c r="C43" s="235" t="s">
        <v>12</v>
      </c>
      <c r="D43" s="235" t="s">
        <v>1027</v>
      </c>
      <c r="E43" s="235" t="s">
        <v>959</v>
      </c>
      <c r="F43" s="234" t="s">
        <v>1030</v>
      </c>
      <c r="G43" s="234" t="s">
        <v>1032</v>
      </c>
      <c r="H43" s="318">
        <v>9248371.9609999992</v>
      </c>
      <c r="I43" s="318">
        <v>1839634.352</v>
      </c>
      <c r="J43" s="318">
        <v>2248211.2050000001</v>
      </c>
      <c r="K43" s="318">
        <v>449642.24200000003</v>
      </c>
      <c r="L43" s="318">
        <v>9244774.2760000005</v>
      </c>
      <c r="M43" s="318">
        <v>1839634.352</v>
      </c>
      <c r="N43" s="318">
        <v>2248211.2050000001</v>
      </c>
      <c r="O43" s="318">
        <v>449642.24200000003</v>
      </c>
      <c r="P43" s="217">
        <v>0.86835092677470049</v>
      </c>
      <c r="Q43" s="217">
        <v>4.4726668433953648E-2</v>
      </c>
      <c r="R43" s="217">
        <v>0.7</v>
      </c>
      <c r="S43" s="217">
        <v>0.8</v>
      </c>
      <c r="T43" s="217">
        <v>0.24</v>
      </c>
      <c r="U43" s="217">
        <v>0.3</v>
      </c>
      <c r="V43" s="217">
        <v>0.18</v>
      </c>
      <c r="W43" s="318">
        <v>164247.69826557839</v>
      </c>
      <c r="X43" s="318">
        <v>147591.66548956081</v>
      </c>
      <c r="Y43" s="219"/>
    </row>
    <row r="44" spans="2:25" x14ac:dyDescent="0.3">
      <c r="B44" s="210">
        <v>41</v>
      </c>
      <c r="C44" s="235" t="s">
        <v>12</v>
      </c>
      <c r="D44" s="235" t="s">
        <v>964</v>
      </c>
      <c r="E44" s="235" t="s">
        <v>959</v>
      </c>
      <c r="F44" s="234" t="s">
        <v>1030</v>
      </c>
      <c r="G44" s="234" t="s">
        <v>1032</v>
      </c>
      <c r="H44" s="318">
        <v>602472.728</v>
      </c>
      <c r="I44" s="318">
        <v>116527.033</v>
      </c>
      <c r="J44" s="318">
        <v>7684936.5820000004</v>
      </c>
      <c r="K44" s="318">
        <v>1376955.5109999999</v>
      </c>
      <c r="L44" s="318">
        <v>6946.3919999999998</v>
      </c>
      <c r="M44" s="318">
        <v>1389.143</v>
      </c>
      <c r="N44" s="318">
        <v>259835.772</v>
      </c>
      <c r="O44" s="318">
        <v>41866.088000000003</v>
      </c>
      <c r="P44" s="217">
        <v>0.86835092677470049</v>
      </c>
      <c r="Q44" s="217">
        <v>4.4726668433953648E-2</v>
      </c>
      <c r="R44" s="217">
        <v>0.7</v>
      </c>
      <c r="S44" s="217">
        <v>0.8</v>
      </c>
      <c r="T44" s="217">
        <v>0.24</v>
      </c>
      <c r="U44" s="217">
        <v>0.3</v>
      </c>
      <c r="V44" s="217">
        <v>0.18</v>
      </c>
      <c r="W44" s="318">
        <v>123.41338611322591</v>
      </c>
      <c r="X44" s="318">
        <v>98.733114480793958</v>
      </c>
      <c r="Y44" s="219"/>
    </row>
    <row r="45" spans="2:25" x14ac:dyDescent="0.3">
      <c r="B45" s="210">
        <v>42</v>
      </c>
      <c r="C45" s="235" t="s">
        <v>12</v>
      </c>
      <c r="D45" s="235" t="s">
        <v>965</v>
      </c>
      <c r="E45" s="235" t="s">
        <v>959</v>
      </c>
      <c r="F45" s="234" t="s">
        <v>1030</v>
      </c>
      <c r="G45" s="234" t="s">
        <v>1032</v>
      </c>
      <c r="H45" s="318">
        <v>8201975.1330000004</v>
      </c>
      <c r="I45" s="318">
        <v>1507706.0530000001</v>
      </c>
      <c r="J45" s="318">
        <v>12578095.289000001</v>
      </c>
      <c r="K45" s="318">
        <v>2254013.784</v>
      </c>
      <c r="L45" s="318">
        <v>4233.45</v>
      </c>
      <c r="M45" s="318">
        <v>833.48199999999997</v>
      </c>
      <c r="N45" s="318">
        <v>471650.93099999998</v>
      </c>
      <c r="O45" s="318">
        <v>87085.544999999998</v>
      </c>
      <c r="P45" s="217">
        <v>0.86835092677470049</v>
      </c>
      <c r="Q45" s="217">
        <v>4.4726668433953648E-2</v>
      </c>
      <c r="R45" s="217">
        <v>0.7</v>
      </c>
      <c r="S45" s="217">
        <v>0.8</v>
      </c>
      <c r="T45" s="217">
        <v>0.24</v>
      </c>
      <c r="U45" s="217">
        <v>0.3</v>
      </c>
      <c r="V45" s="217">
        <v>0.18</v>
      </c>
      <c r="W45" s="318">
        <v>75.213779965124132</v>
      </c>
      <c r="X45" s="318">
        <v>60.405684498630521</v>
      </c>
      <c r="Y45" s="219"/>
    </row>
    <row r="46" spans="2:25" x14ac:dyDescent="0.3">
      <c r="B46" s="210">
        <v>43</v>
      </c>
      <c r="C46" s="235" t="s">
        <v>14</v>
      </c>
      <c r="D46" s="235" t="s">
        <v>1027</v>
      </c>
      <c r="E46" s="235" t="s">
        <v>1040</v>
      </c>
      <c r="F46" s="234"/>
      <c r="G46" s="234"/>
      <c r="H46" s="318">
        <v>74723880.601999998</v>
      </c>
      <c r="I46" s="318">
        <v>1960821.294</v>
      </c>
      <c r="J46" s="318">
        <v>55087196.838</v>
      </c>
      <c r="K46" s="318">
        <v>1342918.5630000001</v>
      </c>
      <c r="L46" s="318">
        <v>74720053.380999997</v>
      </c>
      <c r="M46" s="318">
        <v>1960821.294</v>
      </c>
      <c r="N46" s="318">
        <v>55087196.838</v>
      </c>
      <c r="O46" s="318">
        <v>1342918.5630000001</v>
      </c>
      <c r="P46" s="217">
        <v>0.82479884782243762</v>
      </c>
      <c r="Q46" s="217">
        <v>4.774262542073425E-2</v>
      </c>
      <c r="R46" s="217">
        <v>0.8</v>
      </c>
      <c r="S46" s="217">
        <v>0.9</v>
      </c>
      <c r="T46" s="217">
        <v>0.17</v>
      </c>
      <c r="U46" s="217">
        <v>0.26</v>
      </c>
      <c r="V46" s="217">
        <v>0.08</v>
      </c>
      <c r="W46" s="318">
        <v>1416734.0303807389</v>
      </c>
      <c r="X46" s="318">
        <v>1405051.584476647</v>
      </c>
      <c r="Y46" s="219"/>
    </row>
    <row r="47" spans="2:25" x14ac:dyDescent="0.3">
      <c r="B47" s="210">
        <v>44</v>
      </c>
      <c r="C47" s="235" t="s">
        <v>1041</v>
      </c>
      <c r="D47" s="235" t="s">
        <v>966</v>
      </c>
      <c r="E47" s="235" t="s">
        <v>1046</v>
      </c>
      <c r="F47" s="234" t="s">
        <v>971</v>
      </c>
      <c r="G47" s="234" t="s">
        <v>972</v>
      </c>
      <c r="H47" s="318">
        <v>70480052.984999999</v>
      </c>
      <c r="I47" s="318">
        <v>16311609.795</v>
      </c>
      <c r="J47" s="318">
        <v>136163654.72799999</v>
      </c>
      <c r="K47" s="318">
        <v>24576179.921999998</v>
      </c>
      <c r="L47" s="318">
        <v>103.983</v>
      </c>
      <c r="M47" s="318">
        <v>8.8030000000000008</v>
      </c>
      <c r="N47" s="318">
        <v>840874.64099999995</v>
      </c>
      <c r="O47" s="318">
        <v>-403252.37400000001</v>
      </c>
      <c r="P47" s="217">
        <v>0.88646044815715452</v>
      </c>
      <c r="Q47" s="217">
        <v>5.8539151490138969E-2</v>
      </c>
      <c r="R47" s="336" t="s">
        <v>18</v>
      </c>
      <c r="S47" s="336" t="s">
        <v>18</v>
      </c>
      <c r="T47" s="336" t="s">
        <v>18</v>
      </c>
      <c r="U47" s="336" t="s">
        <v>18</v>
      </c>
      <c r="V47" s="336" t="s">
        <v>18</v>
      </c>
      <c r="W47" s="318">
        <v>2.4166935544891364</v>
      </c>
      <c r="X47" s="318">
        <v>2.3348564961090092</v>
      </c>
      <c r="Y47" s="219"/>
    </row>
    <row r="48" spans="2:25" x14ac:dyDescent="0.3">
      <c r="B48" s="210">
        <v>45</v>
      </c>
      <c r="C48" s="235" t="s">
        <v>1041</v>
      </c>
      <c r="D48" s="235" t="s">
        <v>967</v>
      </c>
      <c r="E48" s="235" t="s">
        <v>1046</v>
      </c>
      <c r="F48" s="234" t="s">
        <v>971</v>
      </c>
      <c r="G48" s="234" t="s">
        <v>972</v>
      </c>
      <c r="H48" s="318">
        <v>85966989.547000006</v>
      </c>
      <c r="I48" s="318">
        <v>14931149.716</v>
      </c>
      <c r="J48" s="318">
        <v>182176458.40000001</v>
      </c>
      <c r="K48" s="318">
        <v>31124316.476</v>
      </c>
      <c r="L48" s="318">
        <v>5.0410000000000004</v>
      </c>
      <c r="M48" s="318">
        <v>0.78</v>
      </c>
      <c r="N48" s="318">
        <v>15510.63</v>
      </c>
      <c r="O48" s="318">
        <v>2551.433</v>
      </c>
      <c r="P48" s="217">
        <v>0.88646044815715452</v>
      </c>
      <c r="Q48" s="217">
        <v>5.8539151490138969E-2</v>
      </c>
      <c r="R48" s="336" t="s">
        <v>18</v>
      </c>
      <c r="S48" s="336" t="s">
        <v>18</v>
      </c>
      <c r="T48" s="336" t="s">
        <v>18</v>
      </c>
      <c r="U48" s="336" t="s">
        <v>18</v>
      </c>
      <c r="V48" s="336" t="s">
        <v>18</v>
      </c>
      <c r="W48" s="318">
        <v>0.1171590888977051</v>
      </c>
      <c r="X48" s="318">
        <v>0.1099078110046387</v>
      </c>
      <c r="Y48" s="219"/>
    </row>
    <row r="49" spans="2:25" x14ac:dyDescent="0.3">
      <c r="B49" s="210">
        <v>46</v>
      </c>
      <c r="C49" s="235" t="s">
        <v>1042</v>
      </c>
      <c r="D49" s="235" t="s">
        <v>966</v>
      </c>
      <c r="E49" s="235" t="s">
        <v>1046</v>
      </c>
      <c r="F49" s="234" t="s">
        <v>971</v>
      </c>
      <c r="G49" s="234" t="s">
        <v>972</v>
      </c>
      <c r="H49" s="318">
        <v>70480052.984999999</v>
      </c>
      <c r="I49" s="318">
        <v>16311609.795</v>
      </c>
      <c r="J49" s="318">
        <v>136163654.72799999</v>
      </c>
      <c r="K49" s="318">
        <v>24576179.921999998</v>
      </c>
      <c r="L49" s="318">
        <v>286.7</v>
      </c>
      <c r="M49" s="318">
        <v>11.582000000000001</v>
      </c>
      <c r="N49" s="318">
        <v>-193976.663</v>
      </c>
      <c r="O49" s="318">
        <v>-47699.267999999996</v>
      </c>
      <c r="P49" s="217">
        <v>0.77474744953655195</v>
      </c>
      <c r="Q49" s="217">
        <v>5.6170755005683567E-2</v>
      </c>
      <c r="R49" s="336" t="s">
        <v>18</v>
      </c>
      <c r="S49" s="336" t="s">
        <v>18</v>
      </c>
      <c r="T49" s="336" t="s">
        <v>18</v>
      </c>
      <c r="U49" s="336" t="s">
        <v>18</v>
      </c>
      <c r="V49" s="336" t="s">
        <v>18</v>
      </c>
      <c r="W49" s="318">
        <v>6.3919519458465563</v>
      </c>
      <c r="X49" s="318">
        <v>6.2886640786895747</v>
      </c>
      <c r="Y49" s="219"/>
    </row>
    <row r="50" spans="2:25" x14ac:dyDescent="0.3">
      <c r="B50" s="210">
        <v>47</v>
      </c>
      <c r="C50" s="235" t="s">
        <v>1042</v>
      </c>
      <c r="D50" s="235" t="s">
        <v>967</v>
      </c>
      <c r="E50" s="235" t="s">
        <v>1046</v>
      </c>
      <c r="F50" s="234" t="s">
        <v>971</v>
      </c>
      <c r="G50" s="234" t="s">
        <v>972</v>
      </c>
      <c r="H50" s="318">
        <v>85966989.547000006</v>
      </c>
      <c r="I50" s="318">
        <v>14931149.716</v>
      </c>
      <c r="J50" s="318">
        <v>182176458.40000001</v>
      </c>
      <c r="K50" s="318">
        <v>31124316.476</v>
      </c>
      <c r="L50" s="318">
        <v>170.09</v>
      </c>
      <c r="M50" s="318">
        <v>25.552</v>
      </c>
      <c r="N50" s="318">
        <v>-35395.652999999998</v>
      </c>
      <c r="O50" s="318">
        <v>-5204.7290000000003</v>
      </c>
      <c r="P50" s="217">
        <v>0.77474744953655195</v>
      </c>
      <c r="Q50" s="217">
        <v>5.6170755005683567E-2</v>
      </c>
      <c r="R50" s="336" t="s">
        <v>18</v>
      </c>
      <c r="S50" s="336" t="s">
        <v>18</v>
      </c>
      <c r="T50" s="336" t="s">
        <v>18</v>
      </c>
      <c r="U50" s="336" t="s">
        <v>18</v>
      </c>
      <c r="V50" s="336" t="s">
        <v>18</v>
      </c>
      <c r="W50" s="318">
        <v>3.7921419902648932</v>
      </c>
      <c r="X50" s="318">
        <v>3.5642701310119627</v>
      </c>
      <c r="Y50" s="219"/>
    </row>
    <row r="51" spans="2:25" x14ac:dyDescent="0.3">
      <c r="B51" s="210">
        <v>48</v>
      </c>
      <c r="C51" s="235" t="s">
        <v>1043</v>
      </c>
      <c r="D51" s="235" t="s">
        <v>968</v>
      </c>
      <c r="E51" s="235" t="s">
        <v>1046</v>
      </c>
      <c r="F51" s="234" t="s">
        <v>971</v>
      </c>
      <c r="G51" s="234" t="s">
        <v>972</v>
      </c>
      <c r="H51" s="318">
        <v>60360405.522</v>
      </c>
      <c r="I51" s="318">
        <v>17933974.441</v>
      </c>
      <c r="J51" s="318">
        <v>121248423.956</v>
      </c>
      <c r="K51" s="318">
        <v>35813565.780000001</v>
      </c>
      <c r="L51" s="318">
        <v>13316.26</v>
      </c>
      <c r="M51" s="318">
        <v>1804.231</v>
      </c>
      <c r="N51" s="318">
        <v>1636632.0519999999</v>
      </c>
      <c r="O51" s="318">
        <v>458185.34100000001</v>
      </c>
      <c r="P51" s="217">
        <v>0.78893673337576553</v>
      </c>
      <c r="Q51" s="217">
        <v>6.9755089386280972E-2</v>
      </c>
      <c r="R51" s="336" t="s">
        <v>18</v>
      </c>
      <c r="S51" s="336" t="s">
        <v>18</v>
      </c>
      <c r="T51" s="336" t="s">
        <v>18</v>
      </c>
      <c r="U51" s="336" t="s">
        <v>18</v>
      </c>
      <c r="V51" s="336" t="s">
        <v>18</v>
      </c>
      <c r="W51" s="318">
        <v>368.39954384184267</v>
      </c>
      <c r="X51" s="318">
        <v>318.48478719303904</v>
      </c>
      <c r="Y51" s="219"/>
    </row>
    <row r="52" spans="2:25" x14ac:dyDescent="0.3">
      <c r="B52" s="210">
        <v>49</v>
      </c>
      <c r="C52" s="235" t="s">
        <v>1043</v>
      </c>
      <c r="D52" s="235" t="s">
        <v>969</v>
      </c>
      <c r="E52" s="235" t="s">
        <v>1046</v>
      </c>
      <c r="F52" s="234" t="s">
        <v>971</v>
      </c>
      <c r="G52" s="234" t="s">
        <v>972</v>
      </c>
      <c r="H52" s="318">
        <v>101828930.193</v>
      </c>
      <c r="I52" s="318">
        <v>22077361.182</v>
      </c>
      <c r="J52" s="318">
        <v>186360993.53400001</v>
      </c>
      <c r="K52" s="318">
        <v>37748368.409999996</v>
      </c>
      <c r="L52" s="318">
        <v>18630585.324999999</v>
      </c>
      <c r="M52" s="318">
        <v>3398678.2880000002</v>
      </c>
      <c r="N52" s="318">
        <v>18264442.506999999</v>
      </c>
      <c r="O52" s="318">
        <v>3109950.6680000001</v>
      </c>
      <c r="P52" s="217">
        <v>0.78893673337576553</v>
      </c>
      <c r="Q52" s="217">
        <v>6.9755089386280972E-2</v>
      </c>
      <c r="R52" s="336" t="s">
        <v>18</v>
      </c>
      <c r="S52" s="336" t="s">
        <v>18</v>
      </c>
      <c r="T52" s="336" t="s">
        <v>18</v>
      </c>
      <c r="U52" s="336" t="s">
        <v>18</v>
      </c>
      <c r="V52" s="336" t="s">
        <v>18</v>
      </c>
      <c r="W52" s="318">
        <v>515422.43356310588</v>
      </c>
      <c r="X52" s="318">
        <v>421396.66875000129</v>
      </c>
      <c r="Y52" s="219"/>
    </row>
    <row r="53" spans="2:25" x14ac:dyDescent="0.3">
      <c r="B53" s="210">
        <v>50</v>
      </c>
      <c r="C53" s="235" t="s">
        <v>1043</v>
      </c>
      <c r="D53" s="235" t="s">
        <v>1027</v>
      </c>
      <c r="E53" s="235" t="s">
        <v>1046</v>
      </c>
      <c r="F53" s="234" t="s">
        <v>971</v>
      </c>
      <c r="G53" s="234" t="s">
        <v>972</v>
      </c>
      <c r="H53" s="318">
        <v>40577759.873000003</v>
      </c>
      <c r="I53" s="318">
        <v>6539587.1260000002</v>
      </c>
      <c r="J53" s="318">
        <v>70121490.373999998</v>
      </c>
      <c r="K53" s="318">
        <v>11157385.946</v>
      </c>
      <c r="L53" s="318">
        <v>16394699.077</v>
      </c>
      <c r="M53" s="318">
        <v>2459314.128</v>
      </c>
      <c r="N53" s="318">
        <v>13641798.435000001</v>
      </c>
      <c r="O53" s="318">
        <v>2029334.196</v>
      </c>
      <c r="P53" s="217">
        <v>0.78893673337576553</v>
      </c>
      <c r="Q53" s="217">
        <v>6.9755089386280972E-2</v>
      </c>
      <c r="R53" s="336" t="s">
        <v>18</v>
      </c>
      <c r="S53" s="336" t="s">
        <v>18</v>
      </c>
      <c r="T53" s="336" t="s">
        <v>18</v>
      </c>
      <c r="U53" s="336" t="s">
        <v>18</v>
      </c>
      <c r="V53" s="336" t="s">
        <v>18</v>
      </c>
      <c r="W53" s="318">
        <v>453565.76556203346</v>
      </c>
      <c r="X53" s="318">
        <v>385527.87782862847</v>
      </c>
      <c r="Y53" s="219"/>
    </row>
    <row r="54" spans="2:25" x14ac:dyDescent="0.3">
      <c r="B54" s="210">
        <v>51</v>
      </c>
      <c r="C54" s="235" t="s">
        <v>1044</v>
      </c>
      <c r="D54" s="235" t="s">
        <v>968</v>
      </c>
      <c r="E54" s="235" t="s">
        <v>1046</v>
      </c>
      <c r="F54" s="234" t="s">
        <v>971</v>
      </c>
      <c r="G54" s="234" t="s">
        <v>972</v>
      </c>
      <c r="H54" s="318">
        <v>60360405.522</v>
      </c>
      <c r="I54" s="318">
        <v>17933974.441</v>
      </c>
      <c r="J54" s="318">
        <v>121248423.956</v>
      </c>
      <c r="K54" s="318">
        <v>35813565.780000001</v>
      </c>
      <c r="L54" s="318">
        <v>18086.563999999998</v>
      </c>
      <c r="M54" s="318">
        <v>2510.3420000000001</v>
      </c>
      <c r="N54" s="318">
        <v>320283.19300000003</v>
      </c>
      <c r="O54" s="318">
        <v>89430.293999999994</v>
      </c>
      <c r="P54" s="217">
        <v>0.75242612715770107</v>
      </c>
      <c r="Q54" s="217">
        <v>5.2654639991550907E-2</v>
      </c>
      <c r="R54" s="336" t="s">
        <v>18</v>
      </c>
      <c r="S54" s="336" t="s">
        <v>18</v>
      </c>
      <c r="T54" s="336" t="s">
        <v>18</v>
      </c>
      <c r="U54" s="336" t="s">
        <v>18</v>
      </c>
      <c r="V54" s="336" t="s">
        <v>18</v>
      </c>
      <c r="W54" s="318">
        <v>378.0378706485443</v>
      </c>
      <c r="X54" s="318">
        <v>325.56774175207522</v>
      </c>
      <c r="Y54" s="219"/>
    </row>
    <row r="55" spans="2:25" x14ac:dyDescent="0.3">
      <c r="B55" s="210">
        <v>52</v>
      </c>
      <c r="C55" s="235" t="s">
        <v>1044</v>
      </c>
      <c r="D55" s="235" t="s">
        <v>969</v>
      </c>
      <c r="E55" s="235" t="s">
        <v>1046</v>
      </c>
      <c r="F55" s="234" t="s">
        <v>971</v>
      </c>
      <c r="G55" s="234" t="s">
        <v>972</v>
      </c>
      <c r="H55" s="318">
        <v>101828930.193</v>
      </c>
      <c r="I55" s="318">
        <v>22077361.182</v>
      </c>
      <c r="J55" s="318">
        <v>186360993.53400001</v>
      </c>
      <c r="K55" s="318">
        <v>37748368.409999996</v>
      </c>
      <c r="L55" s="318">
        <v>27179402.706999999</v>
      </c>
      <c r="M55" s="318">
        <v>5338384.3969999999</v>
      </c>
      <c r="N55" s="318">
        <v>23732695.191</v>
      </c>
      <c r="O55" s="318">
        <v>4230553.8310000002</v>
      </c>
      <c r="P55" s="217">
        <v>0.75242612715770107</v>
      </c>
      <c r="Q55" s="217">
        <v>5.2654639991550907E-2</v>
      </c>
      <c r="R55" s="336" t="s">
        <v>18</v>
      </c>
      <c r="S55" s="336" t="s">
        <v>18</v>
      </c>
      <c r="T55" s="336" t="s">
        <v>18</v>
      </c>
      <c r="U55" s="336" t="s">
        <v>18</v>
      </c>
      <c r="V55" s="336" t="s">
        <v>18</v>
      </c>
      <c r="W55" s="318">
        <v>568092.61973655783</v>
      </c>
      <c r="X55" s="318">
        <v>456511.91982399591</v>
      </c>
      <c r="Y55" s="219"/>
    </row>
    <row r="56" spans="2:25" x14ac:dyDescent="0.3">
      <c r="B56" s="210">
        <v>53</v>
      </c>
      <c r="C56" s="235" t="s">
        <v>1044</v>
      </c>
      <c r="D56" s="235" t="s">
        <v>1027</v>
      </c>
      <c r="E56" s="235" t="s">
        <v>1046</v>
      </c>
      <c r="F56" s="234" t="s">
        <v>971</v>
      </c>
      <c r="G56" s="234" t="s">
        <v>972</v>
      </c>
      <c r="H56" s="318">
        <v>40577759.873000003</v>
      </c>
      <c r="I56" s="318">
        <v>6539587.1260000002</v>
      </c>
      <c r="J56" s="318">
        <v>70121490.373999998</v>
      </c>
      <c r="K56" s="318">
        <v>11157385.946</v>
      </c>
      <c r="L56" s="318">
        <v>22889757.465</v>
      </c>
      <c r="M56" s="318">
        <v>3433622.8080000002</v>
      </c>
      <c r="N56" s="318">
        <v>20304952.370999999</v>
      </c>
      <c r="O56" s="318">
        <v>2996523.7549999999</v>
      </c>
      <c r="P56" s="217">
        <v>0.75242612715770107</v>
      </c>
      <c r="Q56" s="217">
        <v>5.2654639991550907E-2</v>
      </c>
      <c r="R56" s="336" t="s">
        <v>18</v>
      </c>
      <c r="S56" s="336" t="s">
        <v>18</v>
      </c>
      <c r="T56" s="336" t="s">
        <v>18</v>
      </c>
      <c r="U56" s="336" t="s">
        <v>18</v>
      </c>
      <c r="V56" s="336" t="s">
        <v>18</v>
      </c>
      <c r="W56" s="318">
        <v>478432.23133366549</v>
      </c>
      <c r="X56" s="318">
        <v>406664.06934673438</v>
      </c>
      <c r="Y56" s="219"/>
    </row>
    <row r="57" spans="2:25" x14ac:dyDescent="0.3">
      <c r="B57" s="210">
        <v>54</v>
      </c>
      <c r="C57" s="235" t="s">
        <v>1045</v>
      </c>
      <c r="D57" s="235" t="s">
        <v>969</v>
      </c>
      <c r="E57" s="235" t="s">
        <v>1046</v>
      </c>
      <c r="F57" s="234" t="s">
        <v>971</v>
      </c>
      <c r="G57" s="234" t="s">
        <v>972</v>
      </c>
      <c r="H57" s="318">
        <v>101828930.193</v>
      </c>
      <c r="I57" s="318">
        <v>22077361.182</v>
      </c>
      <c r="J57" s="318">
        <v>186360993.53400001</v>
      </c>
      <c r="K57" s="318">
        <v>37748368.409999996</v>
      </c>
      <c r="L57" s="318">
        <v>1489.884</v>
      </c>
      <c r="M57" s="318">
        <v>744.94100000000003</v>
      </c>
      <c r="N57" s="318">
        <v>0</v>
      </c>
      <c r="O57" s="318">
        <v>0</v>
      </c>
      <c r="P57" s="217">
        <v>0.78015753696297974</v>
      </c>
      <c r="Q57" s="217">
        <v>0.28549618337528437</v>
      </c>
      <c r="R57" s="336" t="s">
        <v>18</v>
      </c>
      <c r="S57" s="336" t="s">
        <v>18</v>
      </c>
      <c r="T57" s="336" t="s">
        <v>18</v>
      </c>
      <c r="U57" s="336" t="s">
        <v>18</v>
      </c>
      <c r="V57" s="336" t="s">
        <v>18</v>
      </c>
      <c r="W57" s="318">
        <v>162.7276959796142</v>
      </c>
      <c r="X57" s="318">
        <v>81.363957209716801</v>
      </c>
      <c r="Y57" s="219"/>
    </row>
    <row r="58" spans="2:25" x14ac:dyDescent="0.3">
      <c r="B58" s="210">
        <v>55</v>
      </c>
      <c r="C58" s="235" t="s">
        <v>1045</v>
      </c>
      <c r="D58" s="235" t="s">
        <v>1027</v>
      </c>
      <c r="E58" s="235" t="s">
        <v>1046</v>
      </c>
      <c r="F58" s="234" t="s">
        <v>971</v>
      </c>
      <c r="G58" s="234" t="s">
        <v>972</v>
      </c>
      <c r="H58" s="318">
        <v>40577759.873000003</v>
      </c>
      <c r="I58" s="318">
        <v>6539587.1260000002</v>
      </c>
      <c r="J58" s="318">
        <v>70121490.373999998</v>
      </c>
      <c r="K58" s="318">
        <v>11157385.946</v>
      </c>
      <c r="L58" s="318">
        <v>1293303.331</v>
      </c>
      <c r="M58" s="318">
        <v>646650.18999999994</v>
      </c>
      <c r="N58" s="318">
        <v>1123846.193</v>
      </c>
      <c r="O58" s="318">
        <v>552835.022</v>
      </c>
      <c r="P58" s="217">
        <v>0.78015753696297974</v>
      </c>
      <c r="Q58" s="217">
        <v>0.28549618337528437</v>
      </c>
      <c r="R58" s="336" t="s">
        <v>18</v>
      </c>
      <c r="S58" s="336" t="s">
        <v>18</v>
      </c>
      <c r="T58" s="336" t="s">
        <v>18</v>
      </c>
      <c r="U58" s="336" t="s">
        <v>18</v>
      </c>
      <c r="V58" s="336" t="s">
        <v>18</v>
      </c>
      <c r="W58" s="318">
        <v>141256.8168105729</v>
      </c>
      <c r="X58" s="318">
        <v>70628.569561936412</v>
      </c>
      <c r="Y58" s="219"/>
    </row>
  </sheetData>
  <mergeCells count="6">
    <mergeCell ref="W2:X2"/>
    <mergeCell ref="B2:B3"/>
    <mergeCell ref="C2:G2"/>
    <mergeCell ref="H2:K2"/>
    <mergeCell ref="L2:Q2"/>
    <mergeCell ref="R2:V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77"/>
  <sheetViews>
    <sheetView zoomScale="85" zoomScaleNormal="85" workbookViewId="0">
      <selection activeCell="G18" sqref="G18"/>
    </sheetView>
  </sheetViews>
  <sheetFormatPr defaultRowHeight="16.5" x14ac:dyDescent="0.3"/>
  <cols>
    <col min="1" max="1" width="2.25" style="92" customWidth="1"/>
    <col min="2" max="2" width="40.125" style="92" customWidth="1"/>
    <col min="3" max="12" width="19.375" style="92" customWidth="1"/>
    <col min="13" max="13" width="16.625" style="92" customWidth="1"/>
    <col min="14" max="14" width="13.25" style="92" bestFit="1" customWidth="1"/>
    <col min="15" max="15" width="13.375" style="92" bestFit="1" customWidth="1"/>
    <col min="16" max="16" width="9" style="92" bestFit="1" customWidth="1"/>
    <col min="17" max="17" width="16.625" style="92" customWidth="1"/>
    <col min="18" max="18" width="15.625" style="92" bestFit="1" customWidth="1"/>
    <col min="19" max="19" width="13.25" bestFit="1" customWidth="1"/>
    <col min="20" max="20" width="13.375" bestFit="1" customWidth="1"/>
    <col min="21" max="21" width="12" customWidth="1"/>
    <col min="22" max="22" width="14.875" bestFit="1" customWidth="1"/>
    <col min="23" max="23" width="16" bestFit="1" customWidth="1"/>
    <col min="24" max="24" width="16" style="92" bestFit="1" customWidth="1"/>
    <col min="25" max="25" width="13.25" style="92" bestFit="1" customWidth="1"/>
    <col min="26" max="26" width="13.375" style="92" bestFit="1" customWidth="1"/>
    <col min="27" max="16384" width="9" style="92"/>
  </cols>
  <sheetData>
    <row r="2" spans="2:24" x14ac:dyDescent="0.3">
      <c r="B2" s="244" t="s">
        <v>282</v>
      </c>
      <c r="C2" s="245">
        <v>1</v>
      </c>
      <c r="D2" s="246">
        <f>C2+1</f>
        <v>2</v>
      </c>
      <c r="E2" s="246">
        <f t="shared" ref="E2:L2" si="0">D2+1</f>
        <v>3</v>
      </c>
      <c r="F2" s="246">
        <f t="shared" si="0"/>
        <v>4</v>
      </c>
      <c r="G2" s="246">
        <f t="shared" si="0"/>
        <v>5</v>
      </c>
      <c r="H2" s="246">
        <f t="shared" si="0"/>
        <v>6</v>
      </c>
      <c r="I2" s="246">
        <f t="shared" si="0"/>
        <v>7</v>
      </c>
      <c r="J2" s="246">
        <f t="shared" si="0"/>
        <v>8</v>
      </c>
      <c r="K2" s="246">
        <f t="shared" si="0"/>
        <v>9</v>
      </c>
      <c r="L2" s="247">
        <f t="shared" si="0"/>
        <v>10</v>
      </c>
    </row>
    <row r="3" spans="2:24" x14ac:dyDescent="0.3">
      <c r="L3" s="238"/>
    </row>
    <row r="4" spans="2:24" x14ac:dyDescent="0.3">
      <c r="B4" s="236" t="s">
        <v>256</v>
      </c>
      <c r="C4" s="236" t="s">
        <v>257</v>
      </c>
      <c r="D4" s="236" t="s">
        <v>258</v>
      </c>
      <c r="E4" s="236" t="s">
        <v>259</v>
      </c>
      <c r="F4" s="236" t="s">
        <v>260</v>
      </c>
      <c r="G4" s="236" t="s">
        <v>261</v>
      </c>
      <c r="H4" s="236" t="s">
        <v>262</v>
      </c>
      <c r="I4" s="236" t="s">
        <v>263</v>
      </c>
      <c r="J4" s="236" t="s">
        <v>264</v>
      </c>
      <c r="K4" s="236" t="s">
        <v>265</v>
      </c>
      <c r="L4" s="236" t="s">
        <v>266</v>
      </c>
      <c r="N4" s="102" t="s">
        <v>0</v>
      </c>
      <c r="R4" s="351" t="s">
        <v>44</v>
      </c>
      <c r="S4" s="352"/>
      <c r="T4" s="352"/>
      <c r="U4" s="352"/>
      <c r="V4" s="352"/>
      <c r="W4" s="352"/>
      <c r="X4" s="352"/>
    </row>
    <row r="5" spans="2:24" x14ac:dyDescent="0.3">
      <c r="B5" s="243" t="s">
        <v>267</v>
      </c>
      <c r="C5" s="322">
        <f>(SUMIFS($X:$X,$R:$R,C$2,$S:$S,$N5))/1000+현행추정부채!$H$36-현행추정부채!$I$36+현행추정부채!$K$36-현행추정부채!$L$36</f>
        <v>491847981.57416338</v>
      </c>
      <c r="D5" s="322">
        <f>(SUMIFS($X:$X,$R:$R,D$2,$S:$S,$N5))/1000+현행추정부채!$H$36-현행추정부채!$I$36+현행추정부채!$K$36-현행추정부채!$L$36</f>
        <v>491732835.33429831</v>
      </c>
      <c r="E5" s="322">
        <f>(SUMIFS($X:$X,$R:$R,E$2,$S:$S,$N5))/1000+현행추정부채!$H$36-현행추정부채!$I$36+현행추정부채!$K$36-현행추정부채!$L$36</f>
        <v>489737563.29640722</v>
      </c>
      <c r="F5" s="322">
        <f>(SUMIFS($X:$X,$R:$R,F$2,$S:$S,$N5))/1000+현행추정부채!$H$36-현행추정부채!$I$36+현행추정부채!$K$36-현행추정부채!$L$36</f>
        <v>493988302.72673422</v>
      </c>
      <c r="G5" s="322">
        <f>(SUMIFS($X:$X,$R:$R,G$2,$S:$S,$N5))/1000+현행추정부채!$H$36-현행추정부채!$I$36+현행추정부채!$K$36-현행추정부채!$L$36</f>
        <v>491312026.7201916</v>
      </c>
      <c r="H5" s="322">
        <f>(SUMIFS($X:$X,$R:$R,H$2,$S:$S,$N5))/1000+현행추정부채!$H$36-현행추정부채!$I$36+현행추정부채!$K$36-현행추정부채!$L$36</f>
        <v>492386626.85933405</v>
      </c>
      <c r="I5" s="322">
        <f>(SUMIFS($X:$X,$R:$R,I$2,$S:$S,$N5))/1000+현행추정부채!$H$36-현행추정부채!$I$36+현행추정부채!$K$36-현행추정부채!$L$36</f>
        <v>483951640.90785623</v>
      </c>
      <c r="J5" s="322">
        <f>(SUMIFS($X:$X,$R:$R,J$2,$S:$S,$N5))/1000+현행추정부채!$H$36-현행추정부채!$I$36+현행추정부채!$K$36-현행추정부채!$L$36</f>
        <v>500130680.04785156</v>
      </c>
      <c r="K5" s="322">
        <f>(SUMIFS($X:$X,$R:$R,K$2,$S:$S,$N5))/1000+현행추정부채!$H$36-현행추정부채!$I$36+현행추정부채!$K$36-현행추정부채!$L$36</f>
        <v>483951912.8547737</v>
      </c>
      <c r="L5" s="253">
        <f>(SUMIFS($X:$X,$R:$R,L$2,$S:$S,$N5))/1000+현행추정부채!$H$36-현행추정부채!$I$36+현행추정부채!$K$36-현행추정부채!$L$36</f>
        <v>500130306.76796281</v>
      </c>
      <c r="N5" s="6" t="s">
        <v>42</v>
      </c>
      <c r="R5" s="244" t="s">
        <v>282</v>
      </c>
      <c r="S5" s="244" t="s">
        <v>0</v>
      </c>
      <c r="T5" s="244" t="s">
        <v>1</v>
      </c>
      <c r="U5" s="244" t="s">
        <v>2</v>
      </c>
      <c r="V5" s="10" t="s">
        <v>954</v>
      </c>
      <c r="W5" s="10" t="s">
        <v>955</v>
      </c>
      <c r="X5" s="10" t="s">
        <v>666</v>
      </c>
    </row>
    <row r="6" spans="2:24" x14ac:dyDescent="0.3">
      <c r="C6" s="323"/>
      <c r="D6" s="323"/>
      <c r="E6" s="323"/>
      <c r="F6" s="323"/>
      <c r="G6" s="323"/>
      <c r="H6" s="323"/>
      <c r="I6" s="323"/>
      <c r="J6" s="323"/>
      <c r="K6" s="323"/>
      <c r="L6" s="323"/>
      <c r="R6" s="9">
        <v>1</v>
      </c>
      <c r="S6" s="9" t="s">
        <v>4</v>
      </c>
      <c r="T6" s="9" t="s">
        <v>6</v>
      </c>
      <c r="U6" s="9" t="s">
        <v>8</v>
      </c>
      <c r="V6" s="101">
        <v>3548485385.083427</v>
      </c>
      <c r="W6" s="101">
        <v>5281114998.9495821</v>
      </c>
      <c r="X6" s="101">
        <v>8829600384.0330086</v>
      </c>
    </row>
    <row r="7" spans="2:24" x14ac:dyDescent="0.3">
      <c r="B7" s="239" t="s">
        <v>268</v>
      </c>
      <c r="C7" s="324" t="s">
        <v>288</v>
      </c>
      <c r="D7" s="324" t="s">
        <v>289</v>
      </c>
      <c r="E7" s="324" t="s">
        <v>290</v>
      </c>
      <c r="F7" s="324" t="s">
        <v>291</v>
      </c>
      <c r="G7" s="324" t="s">
        <v>292</v>
      </c>
      <c r="H7" s="324" t="s">
        <v>293</v>
      </c>
      <c r="I7" s="324" t="s">
        <v>269</v>
      </c>
      <c r="J7" s="324" t="s">
        <v>270</v>
      </c>
      <c r="K7" s="324" t="s">
        <v>265</v>
      </c>
      <c r="L7" s="324" t="s">
        <v>266</v>
      </c>
      <c r="R7" s="9">
        <v>1</v>
      </c>
      <c r="S7" s="9" t="s">
        <v>4</v>
      </c>
      <c r="T7" s="9" t="s">
        <v>6</v>
      </c>
      <c r="U7" s="9" t="s">
        <v>9</v>
      </c>
      <c r="V7" s="101">
        <v>7768659021.3098459</v>
      </c>
      <c r="W7" s="101">
        <v>18881395575.192581</v>
      </c>
      <c r="X7" s="101">
        <v>26650054596.502419</v>
      </c>
    </row>
    <row r="8" spans="2:24" x14ac:dyDescent="0.3">
      <c r="B8" s="242" t="s">
        <v>271</v>
      </c>
      <c r="C8" s="325">
        <f t="shared" ref="C8:J8" si="1">SUM(C9:C27)</f>
        <v>3622915585.8626642</v>
      </c>
      <c r="D8" s="326">
        <f t="shared" si="1"/>
        <v>3622051829.5392957</v>
      </c>
      <c r="E8" s="325">
        <f t="shared" si="1"/>
        <v>3607496064.0289912</v>
      </c>
      <c r="F8" s="326">
        <f t="shared" si="1"/>
        <v>3638622685.0568352</v>
      </c>
      <c r="G8" s="325">
        <f t="shared" si="1"/>
        <v>3619046992.771163</v>
      </c>
      <c r="H8" s="326">
        <f t="shared" si="1"/>
        <v>3626807695.0996485</v>
      </c>
      <c r="I8" s="325">
        <f t="shared" si="1"/>
        <v>3568954334.2836843</v>
      </c>
      <c r="J8" s="327">
        <f t="shared" si="1"/>
        <v>3679795967.6538606</v>
      </c>
      <c r="K8" s="325">
        <f>SUM(K9:K27)</f>
        <v>3568957353.3991542</v>
      </c>
      <c r="L8" s="327">
        <f>SUM(L9:L27)</f>
        <v>3679791668.759088</v>
      </c>
      <c r="N8" s="102" t="s">
        <v>0</v>
      </c>
      <c r="O8" s="102" t="s">
        <v>1</v>
      </c>
      <c r="P8" s="8" t="s">
        <v>2</v>
      </c>
      <c r="R8" s="9">
        <v>1</v>
      </c>
      <c r="S8" s="9" t="s">
        <v>4</v>
      </c>
      <c r="T8" s="9" t="s">
        <v>6</v>
      </c>
      <c r="U8" s="9" t="s">
        <v>10</v>
      </c>
      <c r="V8" s="101">
        <v>32159374713.145439</v>
      </c>
      <c r="W8" s="101">
        <v>69479853101.538879</v>
      </c>
      <c r="X8" s="101">
        <v>101639227814.6843</v>
      </c>
    </row>
    <row r="9" spans="2:24" x14ac:dyDescent="0.3">
      <c r="B9" s="240" t="s">
        <v>272</v>
      </c>
      <c r="C9" s="251">
        <f>(SUMIFS($X:$X,$R:$R,C$2,$S:$S,$N9,$T:$T,$O9,$U:$U,$P9))/1000+현행추정부채!$M6-현행추정부채!$L6+현행추정부채!$T6-현행추정부채!$S6</f>
        <v>33756877.823876575</v>
      </c>
      <c r="D9" s="251">
        <f>(SUMIFS($X:$X,$R:$R,D$2,$S:$S,$N9,$T:$T,$O9,$U:$U,$P9))/1000+현행추정부채!$M6-현행추정부채!$L6+현행추정부채!$T6-현행추정부채!$S6</f>
        <v>33754965.588462718</v>
      </c>
      <c r="E9" s="251">
        <f>(SUMIFS($X:$X,$R:$R,E$2,$S:$S,$N9,$T:$T,$O9,$U:$U,$P9))/1000+현행추정부채!$M6-현행추정부채!$L6+현행추정부채!$T6-현행추정부채!$S6</f>
        <v>33706954.295695864</v>
      </c>
      <c r="F9" s="251">
        <f>(SUMIFS($X:$X,$R:$R,F$2,$S:$S,$N9,$T:$T,$O9,$U:$U,$P9))/1000+현행추정부채!$M6-현행추정부채!$L6+현행추정부채!$T6-현행추정부채!$S6</f>
        <v>33806951.134199962</v>
      </c>
      <c r="G9" s="251">
        <f>(SUMIFS($X:$X,$R:$R,G$2,$S:$S,$N9,$T:$T,$O9,$U:$U,$P9))/1000+현행추정부채!$M6-현행추정부채!$L6+현행추정부채!$T6-현행추정부채!$S6</f>
        <v>33751147.701758593</v>
      </c>
      <c r="H9" s="251">
        <f>(SUMIFS($X:$X,$R:$R,H$2,$S:$S,$N9,$T:$T,$O9,$U:$U,$P9))/1000+현행추정부채!$M6-현행추정부채!$L6+현행추정부채!$T6-현행추정부채!$S6</f>
        <v>33762618.766953506</v>
      </c>
      <c r="I9" s="251">
        <f>(SUMIFS($X:$X,$R:$R,I$2,$S:$S,$N9,$T:$T,$O9,$U:$U,$P9))/1000+현행추정부채!$M6-현행추정부채!$L6+현행추정부채!$T6-현행추정부채!$S6</f>
        <v>33456629.345320594</v>
      </c>
      <c r="J9" s="328">
        <f>(SUMIFS($X:$X,$R:$R,J$2,$S:$S,$N9,$T:$T,$O9,$U:$U,$P9))/1000+현행추정부채!$M6-현행추정부채!$L6+현행추정부채!$T6-현행추정부채!$S6</f>
        <v>34066577.010932453</v>
      </c>
      <c r="K9" s="251">
        <f>(SUMIFS($X:$X,$R:$R,K$2,$S:$S,$N9,$T:$T,$O9,$U:$U,$P9))/1000+현행추정부채!$M6-현행추정부채!$L6+현행추정부채!$T6-현행추정부채!$S6</f>
        <v>33456645.571640711</v>
      </c>
      <c r="L9" s="328">
        <f>(SUMIFS($X:$X,$R:$R,L$2,$S:$S,$N9,$T:$T,$O9,$U:$U,$P9))/1000+현행추정부채!$M6-현행추정부채!$L6+현행추정부채!$T6-현행추정부채!$S6</f>
        <v>34066551.451781027</v>
      </c>
      <c r="N9" s="5" t="s">
        <v>37</v>
      </c>
      <c r="O9" s="5" t="s">
        <v>38</v>
      </c>
      <c r="P9" s="3" t="s">
        <v>8</v>
      </c>
      <c r="R9" s="9">
        <v>1</v>
      </c>
      <c r="S9" s="9" t="s">
        <v>4</v>
      </c>
      <c r="T9" s="9" t="s">
        <v>6</v>
      </c>
      <c r="U9" s="9" t="s">
        <v>11</v>
      </c>
      <c r="V9" s="101">
        <v>11103160562.75771</v>
      </c>
      <c r="W9" s="101">
        <v>88149472508.483185</v>
      </c>
      <c r="X9" s="101">
        <v>99252633071.240891</v>
      </c>
    </row>
    <row r="10" spans="2:24" x14ac:dyDescent="0.3">
      <c r="B10" s="240" t="s">
        <v>273</v>
      </c>
      <c r="C10" s="251">
        <f>(SUMIFS($X:$X,$R:$R,C$2,$S:$S,$N10,$T:$T,$O10,$U:$U,$P10))/1000+현행추정부채!$M7-현행추정부채!$L7+현행추정부채!$T7-현행추정부채!$S7</f>
        <v>45293412.619155139</v>
      </c>
      <c r="D10" s="251">
        <f>(SUMIFS($X:$X,$R:$R,D$2,$S:$S,$N10,$T:$T,$O10,$U:$U,$P10))/1000+현행추정부채!$M7-현행추정부채!$L7+현행추정부채!$T7-현행추정부채!$S7</f>
        <v>45276352.270696029</v>
      </c>
      <c r="E10" s="251">
        <f>(SUMIFS($X:$X,$R:$R,E$2,$S:$S,$N10,$T:$T,$O10,$U:$U,$P10))/1000+현행추정부채!$M7-현행추정부채!$L7+현행추정부채!$T7-현행추정부채!$S7</f>
        <v>45000392.829786465</v>
      </c>
      <c r="F10" s="251">
        <f>(SUMIFS($X:$X,$R:$R,F$2,$S:$S,$N10,$T:$T,$O10,$U:$U,$P10))/1000+현행추정부채!$M7-현행추정부채!$L7+현행추정부채!$T7-현행추정부채!$S7</f>
        <v>45590812.878088273</v>
      </c>
      <c r="G10" s="251">
        <f>(SUMIFS($X:$X,$R:$R,G$2,$S:$S,$N10,$T:$T,$O10,$U:$U,$P10))/1000+현행추정부채!$M7-현행추정부채!$L7+현행추정부채!$T7-현행추정부채!$S7</f>
        <v>45207767.440659232</v>
      </c>
      <c r="H10" s="251">
        <f>(SUMIFS($X:$X,$R:$R,H$2,$S:$S,$N10,$T:$T,$O10,$U:$U,$P10))/1000+현행추정부채!$M7-현행추정부채!$L7+현행추정부채!$T7-현행추정부채!$S7</f>
        <v>45379494.155693837</v>
      </c>
      <c r="I10" s="251">
        <f>(SUMIFS($X:$X,$R:$R,I$2,$S:$S,$N10,$T:$T,$O10,$U:$U,$P10))/1000+현행추정부채!$M7-현행추정부채!$L7+현행추정부채!$T7-현행추정부채!$S7</f>
        <v>44342064.101107426</v>
      </c>
      <c r="J10" s="328">
        <f>(SUMIFS($X:$X,$R:$R,J$2,$S:$S,$N10,$T:$T,$O10,$U:$U,$P10))/1000+현행추정부채!$M7-현행추정부채!$L7+현행추정부채!$T7-현행추정부채!$S7</f>
        <v>46296851.801318683</v>
      </c>
      <c r="K10" s="251">
        <f>(SUMIFS($X:$X,$R:$R,K$2,$S:$S,$N10,$T:$T,$O10,$U:$U,$P10))/1000+현행추정부채!$M7-현행추정부채!$L7+현행추정부채!$T7-현행추정부채!$S7</f>
        <v>44342101.000219874</v>
      </c>
      <c r="L10" s="328">
        <f>(SUMIFS($X:$X,$R:$R,L$2,$S:$S,$N10,$T:$T,$O10,$U:$U,$P10))/1000+현행추정부채!$M7-현행추정부채!$L7+현행추정부채!$T7-현행추정부채!$S7</f>
        <v>46296804.581038617</v>
      </c>
      <c r="N10" s="5" t="s">
        <v>37</v>
      </c>
      <c r="O10" s="5" t="s">
        <v>38</v>
      </c>
      <c r="P10" s="3" t="s">
        <v>9</v>
      </c>
      <c r="R10" s="9">
        <v>1</v>
      </c>
      <c r="S10" s="9" t="s">
        <v>4</v>
      </c>
      <c r="T10" s="9" t="s">
        <v>6</v>
      </c>
      <c r="U10" s="9" t="s">
        <v>12</v>
      </c>
      <c r="V10" s="101">
        <v>944229731.47495353</v>
      </c>
      <c r="W10" s="101">
        <v>5078281047.3419342</v>
      </c>
      <c r="X10" s="101">
        <v>6022510778.8168879</v>
      </c>
    </row>
    <row r="11" spans="2:24" x14ac:dyDescent="0.3">
      <c r="B11" s="240" t="s">
        <v>274</v>
      </c>
      <c r="C11" s="251">
        <f>(SUMIFS($X:$X,$R:$R,C$2,$S:$S,$N11,$T:$T,$O11,$U:$U,$P11))/1000+현행추정부채!$M8-현행추정부채!$L8+현행추정부채!$T8-현행추정부채!$S8</f>
        <v>186176633.4387556</v>
      </c>
      <c r="D11" s="251">
        <f>(SUMIFS($X:$X,$R:$R,D$2,$S:$S,$N11,$T:$T,$O11,$U:$U,$P11))/1000+현행추정부채!$M8-현행추정부채!$L8+현행추정부채!$T8-현행추정부채!$S8</f>
        <v>186149734.7605221</v>
      </c>
      <c r="E11" s="251">
        <f>(SUMIFS($X:$X,$R:$R,E$2,$S:$S,$N11,$T:$T,$O11,$U:$U,$P11))/1000+현행추정부채!$M8-현행추정부채!$L8+현행추정부채!$T8-현행추정부채!$S8</f>
        <v>185633572.55678448</v>
      </c>
      <c r="F11" s="251">
        <f>(SUMIFS($X:$X,$R:$R,F$2,$S:$S,$N11,$T:$T,$O11,$U:$U,$P11))/1000+현행추정부채!$M8-현행추정부채!$L8+현행추정부채!$T8-현행추정부채!$S8</f>
        <v>186723533.68485558</v>
      </c>
      <c r="G11" s="251">
        <f>(SUMIFS($X:$X,$R:$R,G$2,$S:$S,$N11,$T:$T,$O11,$U:$U,$P11))/1000+현행추정부채!$M8-현행추정부채!$L8+현행추정부채!$T8-현행추정부채!$S8</f>
        <v>186053186.6377435</v>
      </c>
      <c r="H11" s="251">
        <f>(SUMIFS($X:$X,$R:$R,H$2,$S:$S,$N11,$T:$T,$O11,$U:$U,$P11))/1000+현행추정부채!$M8-현행추정부채!$L8+현행추정부채!$T8-현행추정부채!$S8</f>
        <v>186300459.08368772</v>
      </c>
      <c r="I11" s="251">
        <f>(SUMIFS($X:$X,$R:$R,I$2,$S:$S,$N11,$T:$T,$O11,$U:$U,$P11))/1000+현행추정부채!$M8-현행추정부채!$L8+현행추정부채!$T8-현행추정부채!$S8</f>
        <v>183740857.99138641</v>
      </c>
      <c r="J11" s="328">
        <f>(SUMIFS($X:$X,$R:$R,J$2,$S:$S,$N11,$T:$T,$O11,$U:$U,$P11))/1000+현행추정부채!$M8-현행추정부채!$L8+현행추정부채!$T8-현행추정부채!$S8</f>
        <v>188708835.66620472</v>
      </c>
      <c r="K11" s="251">
        <f>(SUMIFS($X:$X,$R:$R,K$2,$S:$S,$N11,$T:$T,$O11,$U:$U,$P11))/1000+현행추정부채!$M8-현행추정부채!$L8+현행추정부채!$T8-현행추정부채!$S8</f>
        <v>183740930.02271038</v>
      </c>
      <c r="L11" s="328">
        <f>(SUMIFS($X:$X,$R:$R,L$2,$S:$S,$N11,$T:$T,$O11,$U:$U,$P11))/1000+현행추정부채!$M8-현행추정부채!$L8+현행추정부채!$T8-현행추정부채!$S8</f>
        <v>188708727.9799968</v>
      </c>
      <c r="N11" s="5" t="s">
        <v>37</v>
      </c>
      <c r="O11" s="5" t="s">
        <v>38</v>
      </c>
      <c r="P11" s="3" t="s">
        <v>10</v>
      </c>
      <c r="R11" s="9">
        <v>1</v>
      </c>
      <c r="S11" s="9" t="s">
        <v>4</v>
      </c>
      <c r="T11" s="9" t="s">
        <v>6</v>
      </c>
      <c r="U11" s="9" t="s">
        <v>13</v>
      </c>
      <c r="V11" s="101">
        <v>17963497539.997829</v>
      </c>
      <c r="W11" s="101">
        <v>40533525333.684509</v>
      </c>
      <c r="X11" s="101">
        <v>58497022873.682343</v>
      </c>
    </row>
    <row r="12" spans="2:24" x14ac:dyDescent="0.3">
      <c r="B12" s="240" t="s">
        <v>275</v>
      </c>
      <c r="C12" s="251">
        <f>(SUMIFS($X:$X,$R:$R,C$2,$S:$S,$N12,$T:$T,$O12,$U:$U,$P12))/1000+현행추정부채!$M9-현행추정부채!$L9+현행추정부채!$T9-현행추정부채!$S9</f>
        <v>109996780.48344031</v>
      </c>
      <c r="D12" s="251">
        <f>(SUMIFS($X:$X,$R:$R,D$2,$S:$S,$N12,$T:$T,$O12,$U:$U,$P12))/1000+현행추정부채!$M9-현행추정부채!$L9+현행추정부채!$T9-현행추정부채!$S9</f>
        <v>109969492.0147707</v>
      </c>
      <c r="E12" s="251">
        <f>(SUMIFS($X:$X,$R:$R,E$2,$S:$S,$N12,$T:$T,$O12,$U:$U,$P12))/1000+현행추정부채!$M9-현행추정부채!$L9+현행추정부채!$T9-현행추정부채!$S9</f>
        <v>109498710.7676256</v>
      </c>
      <c r="F12" s="251">
        <f>(SUMIFS($X:$X,$R:$R,F$2,$S:$S,$N12,$T:$T,$O12,$U:$U,$P12))/1000+현행추정부채!$M9-현행추정부채!$L9+현행추정부채!$T9-현행추정부채!$S9</f>
        <v>110501497.9146039</v>
      </c>
      <c r="G12" s="251">
        <f>(SUMIFS($X:$X,$R:$R,G$2,$S:$S,$N12,$T:$T,$O12,$U:$U,$P12))/1000+현행추정부채!$M9-현행추정부채!$L9+현행추정부채!$T9-현행추정부채!$S9</f>
        <v>109867150.90499389</v>
      </c>
      <c r="H12" s="251">
        <f>(SUMIFS($X:$X,$R:$R,H$2,$S:$S,$N12,$T:$T,$O12,$U:$U,$P12))/1000+현행추정부채!$M9-현행추정부채!$L9+현행추정부채!$T9-현행추정부채!$S9</f>
        <v>110127040.2260661</v>
      </c>
      <c r="I12" s="251">
        <f>(SUMIFS($X:$X,$R:$R,I$2,$S:$S,$N12,$T:$T,$O12,$U:$U,$P12))/1000+현행추정부채!$M9-현행추정부채!$L9+현행추정부채!$T9-현행추정부채!$S9</f>
        <v>108143620.1087144</v>
      </c>
      <c r="J12" s="328">
        <f>(SUMIFS($X:$X,$R:$R,J$2,$S:$S,$N12,$T:$T,$O12,$U:$U,$P12))/1000+현행추정부채!$M9-현행추정부채!$L9+현행추정부채!$T9-현행추정부채!$S9</f>
        <v>111940174.68726461</v>
      </c>
      <c r="K12" s="251">
        <f>(SUMIFS($X:$X,$R:$R,K$2,$S:$S,$N12,$T:$T,$O12,$U:$U,$P12))/1000+현행추정부채!$M9-현행추정부채!$L9+현행추정부채!$T9-현행추정부채!$S9</f>
        <v>108143674.3520579</v>
      </c>
      <c r="L12" s="328">
        <f>(SUMIFS($X:$X,$R:$R,L$2,$S:$S,$N12,$T:$T,$O12,$U:$U,$P12))/1000+현행추정부채!$M9-현행추정부채!$L9+현행추정부채!$T9-현행추정부채!$S9</f>
        <v>111940105.40046899</v>
      </c>
      <c r="N12" s="5" t="s">
        <v>37</v>
      </c>
      <c r="O12" s="5" t="s">
        <v>38</v>
      </c>
      <c r="P12" s="3" t="s">
        <v>11</v>
      </c>
      <c r="R12" s="9">
        <v>1</v>
      </c>
      <c r="S12" s="9" t="s">
        <v>4</v>
      </c>
      <c r="T12" s="9" t="s">
        <v>6</v>
      </c>
      <c r="U12" s="9" t="s">
        <v>14</v>
      </c>
      <c r="V12" s="101">
        <v>23534729823.956291</v>
      </c>
      <c r="W12" s="101">
        <v>18316286211.52219</v>
      </c>
      <c r="X12" s="101">
        <v>41851016035.478493</v>
      </c>
    </row>
    <row r="13" spans="2:24" x14ac:dyDescent="0.3">
      <c r="B13" s="240" t="s">
        <v>276</v>
      </c>
      <c r="C13" s="251">
        <f>(SUMIFS($X:$X,$R:$R,C$2,$S:$S,$N13,$T:$T,$O13,$U:$U,$P13))/1000+현행추정부채!$M10-현행추정부채!$L10+현행추정부채!$T10-현행추정부채!$S10</f>
        <v>30874037.673036009</v>
      </c>
      <c r="D13" s="251">
        <f>(SUMIFS($X:$X,$R:$R,D$2,$S:$S,$N13,$T:$T,$O13,$U:$U,$P13))/1000+현행추정부채!$M10-현행추정부채!$L10+현행추정부채!$T10-현행추정부채!$S10</f>
        <v>30859047.510557622</v>
      </c>
      <c r="E13" s="251">
        <f>(SUMIFS($X:$X,$R:$R,E$2,$S:$S,$N13,$T:$T,$O13,$U:$U,$P13))/1000+현행추정부채!$M10-현행추정부채!$L10+현행추정부채!$T10-현행추정부채!$S10</f>
        <v>30624463.218453206</v>
      </c>
      <c r="F13" s="251">
        <f>(SUMIFS($X:$X,$R:$R,F$2,$S:$S,$N13,$T:$T,$O13,$U:$U,$P13))/1000+현행추정부채!$M10-현행추정부채!$L10+현행추정부채!$T10-현행추정부채!$S10</f>
        <v>31128940.091070898</v>
      </c>
      <c r="G13" s="251">
        <f>(SUMIFS($X:$X,$R:$R,G$2,$S:$S,$N13,$T:$T,$O13,$U:$U,$P13))/1000+현행추정부채!$M10-현행추정부채!$L10+현행추정부채!$T10-현행추정부채!$S10</f>
        <v>30802582.42029855</v>
      </c>
      <c r="H13" s="251">
        <f>(SUMIFS($X:$X,$R:$R,H$2,$S:$S,$N13,$T:$T,$O13,$U:$U,$P13))/1000+현행추정부채!$M10-현행추정부채!$L10+현행추정부채!$T10-현행추정부채!$S10</f>
        <v>30945937.800116058</v>
      </c>
      <c r="I13" s="251">
        <f>(SUMIFS($X:$X,$R:$R,I$2,$S:$S,$N13,$T:$T,$O13,$U:$U,$P13))/1000+현행추정부채!$M10-현행추정부채!$L10+현행추정부채!$T10-현행추정부채!$S10</f>
        <v>30141251.35196308</v>
      </c>
      <c r="J13" s="328">
        <f>(SUMIFS($X:$X,$R:$R,J$2,$S:$S,$N13,$T:$T,$O13,$U:$U,$P13))/1000+현행추정부채!$M10-현행추정부채!$L10+현행추정부채!$T10-현행추정부채!$S10</f>
        <v>31653753.36090219</v>
      </c>
      <c r="K13" s="251">
        <f>(SUMIFS($X:$X,$R:$R,K$2,$S:$S,$N13,$T:$T,$O13,$U:$U,$P13))/1000+현행추정부채!$M10-현행추정부채!$L10+현행추정부채!$T10-현행추정부채!$S10</f>
        <v>30141274.92246912</v>
      </c>
      <c r="L13" s="328">
        <f>(SUMIFS($X:$X,$R:$R,L$2,$S:$S,$N13,$T:$T,$O13,$U:$U,$P13))/1000+현행추정부채!$M10-현행추정부채!$L10+현행추정부채!$T10-현행추정부채!$S10</f>
        <v>31653723.42841262</v>
      </c>
      <c r="N13" s="5" t="s">
        <v>37</v>
      </c>
      <c r="O13" s="5" t="s">
        <v>38</v>
      </c>
      <c r="P13" s="3" t="s">
        <v>12</v>
      </c>
      <c r="R13" s="9">
        <v>1</v>
      </c>
      <c r="S13" s="9" t="s">
        <v>4</v>
      </c>
      <c r="T13" s="9" t="s">
        <v>6</v>
      </c>
      <c r="U13" s="9" t="s">
        <v>15</v>
      </c>
      <c r="V13" s="101">
        <v>79251653.206356198</v>
      </c>
      <c r="W13" s="101">
        <v>1081601266.100776</v>
      </c>
      <c r="X13" s="101">
        <v>1160852919.307132</v>
      </c>
    </row>
    <row r="14" spans="2:24" x14ac:dyDescent="0.3">
      <c r="B14" s="240" t="s">
        <v>277</v>
      </c>
      <c r="C14" s="251">
        <f>(SUMIFS($X:$X,$R:$R,C$2,$S:$S,$N14,$T:$T,$O14,$U:$U,$P14))/1000+현행추정부채!$M11-현행추정부채!$L11+현행추정부채!$T11-현행추정부채!$S11</f>
        <v>108018878.9730576</v>
      </c>
      <c r="D14" s="251">
        <f>(SUMIFS($X:$X,$R:$R,D$2,$S:$S,$N14,$T:$T,$O14,$U:$U,$P14))/1000+현행추정부채!$M11-현행추정부채!$L11+현행추정부채!$T11-현행추정부채!$S11</f>
        <v>107974024.81272009</v>
      </c>
      <c r="E14" s="251">
        <f>(SUMIFS($X:$X,$R:$R,E$2,$S:$S,$N14,$T:$T,$O14,$U:$U,$P14))/1000+현행추정부채!$M11-현행추정부채!$L11+현행추정부채!$T11-현행추정부채!$S11</f>
        <v>107263242.40576461</v>
      </c>
      <c r="F14" s="251">
        <f>(SUMIFS($X:$X,$R:$R,F$2,$S:$S,$N14,$T:$T,$O14,$U:$U,$P14))/1000+현행추정부채!$M11-현행추정부채!$L11+현행추정부채!$T11-현행추정부채!$S11</f>
        <v>108790406.65141341</v>
      </c>
      <c r="G14" s="251">
        <f>(SUMIFS($X:$X,$R:$R,G$2,$S:$S,$N14,$T:$T,$O14,$U:$U,$P14))/1000+현행추정부채!$M11-현행추정부채!$L11+현행추정부채!$T11-현행추정부채!$S11</f>
        <v>107807844.5463911</v>
      </c>
      <c r="H14" s="251">
        <f>(SUMIFS($X:$X,$R:$R,H$2,$S:$S,$N14,$T:$T,$O14,$U:$U,$P14))/1000+현행추정부채!$M11-현행추정부채!$L11+현행추정부채!$T11-현행추정부채!$S11</f>
        <v>108231244.7846394</v>
      </c>
      <c r="I14" s="251">
        <f>(SUMIFS($X:$X,$R:$R,I$2,$S:$S,$N14,$T:$T,$O14,$U:$U,$P14))/1000+현행추정부채!$M11-현행추정부채!$L11+현행추정부채!$T11-현행추정부채!$S11</f>
        <v>105727892.69458431</v>
      </c>
      <c r="J14" s="328">
        <f>(SUMIFS($X:$X,$R:$R,J$2,$S:$S,$N14,$T:$T,$O14,$U:$U,$P14))/1000+현행추정부채!$M11-현행추정부채!$L11+현행추정부채!$T11-현행추정부채!$S11</f>
        <v>110452221.10898089</v>
      </c>
      <c r="K14" s="251">
        <f>(SUMIFS($X:$X,$R:$R,K$2,$S:$S,$N14,$T:$T,$O14,$U:$U,$P14))/1000+현행추정부채!$M11-현행추정부채!$L11+현행추정부채!$T11-현행추정부채!$S11</f>
        <v>105727981.22957081</v>
      </c>
      <c r="L14" s="328">
        <f>(SUMIFS($X:$X,$R:$R,L$2,$S:$S,$N14,$T:$T,$O14,$U:$U,$P14))/1000+현행추정부채!$M11-현행추정부채!$L11+현행추정부채!$T11-현행추정부채!$S11</f>
        <v>110452107.423002</v>
      </c>
      <c r="N14" s="5" t="s">
        <v>37</v>
      </c>
      <c r="O14" s="5" t="s">
        <v>38</v>
      </c>
      <c r="P14" s="3" t="s">
        <v>13</v>
      </c>
      <c r="R14" s="9">
        <v>1</v>
      </c>
      <c r="S14" s="9" t="s">
        <v>4</v>
      </c>
      <c r="T14" s="9" t="s">
        <v>6</v>
      </c>
      <c r="U14" s="9" t="s">
        <v>16</v>
      </c>
      <c r="V14" s="101">
        <v>33830981923.213001</v>
      </c>
      <c r="W14" s="101">
        <v>31894919773.090889</v>
      </c>
      <c r="X14" s="101">
        <v>65725901696.303886</v>
      </c>
    </row>
    <row r="15" spans="2:24" x14ac:dyDescent="0.3">
      <c r="B15" s="240" t="s">
        <v>278</v>
      </c>
      <c r="C15" s="251">
        <f>(SUMIFS($X:$X,$R:$R,C$2,$S:$S,$N15,$T:$T,$O15,$U:$U,$P15))/1000+현행추정부채!$M12-현행추정부채!$L12+현행추정부채!$T12-현행추정부채!$S12</f>
        <v>91446724.839737192</v>
      </c>
      <c r="D15" s="251">
        <f>(SUMIFS($X:$X,$R:$R,D$2,$S:$S,$N15,$T:$T,$O15,$U:$U,$P15))/1000+현행추정부채!$M12-현행추정부채!$L12+현행추정부채!$T12-현행추정부채!$S12</f>
        <v>91435050.536624297</v>
      </c>
      <c r="E15" s="251">
        <f>(SUMIFS($X:$X,$R:$R,E$2,$S:$S,$N15,$T:$T,$O15,$U:$U,$P15))/1000+현행추정부채!$M12-현행추정부채!$L12+현행추정부채!$T12-현행추정부채!$S12</f>
        <v>91199288.020818487</v>
      </c>
      <c r="F15" s="251">
        <f>(SUMIFS($X:$X,$R:$R,F$2,$S:$S,$N15,$T:$T,$O15,$U:$U,$P15))/1000+현행추정부채!$M12-현행추정부채!$L12+현행추정부채!$T12-현행추정부채!$S12</f>
        <v>91696064.956417486</v>
      </c>
      <c r="G15" s="251">
        <f>(SUMIFS($X:$X,$R:$R,G$2,$S:$S,$N15,$T:$T,$O15,$U:$U,$P15))/1000+현행추정부채!$M12-현행추정부채!$L12+현행추정부채!$T12-현행추정부채!$S12</f>
        <v>91398131.443831608</v>
      </c>
      <c r="H15" s="251">
        <f>(SUMIFS($X:$X,$R:$R,H$2,$S:$S,$N15,$T:$T,$O15,$U:$U,$P15))/1000+현행추정부채!$M12-현행추정부채!$L12+현행추정부채!$T12-현행추정부채!$S12</f>
        <v>91495502.826281101</v>
      </c>
      <c r="I15" s="251">
        <f>(SUMIFS($X:$X,$R:$R,I$2,$S:$S,$N15,$T:$T,$O15,$U:$U,$P15))/1000+현행추정부채!$M12-현행추정부채!$L12+현행추정부채!$T12-현행추정부채!$S12</f>
        <v>90262300.943376198</v>
      </c>
      <c r="J15" s="328">
        <f>(SUMIFS($X:$X,$R:$R,J$2,$S:$S,$N15,$T:$T,$O15,$U:$U,$P15))/1000+현행추정부채!$M12-현행추정부채!$L12+현행추정부채!$T12-현행추정부채!$S12</f>
        <v>92676299.024932995</v>
      </c>
      <c r="K15" s="251">
        <f>(SUMIFS($X:$X,$R:$R,K$2,$S:$S,$N15,$T:$T,$O15,$U:$U,$P15))/1000+현행추정부채!$M12-현행추정부채!$L12+현행추정부채!$T12-현행추정부채!$S12</f>
        <v>90262372.111266404</v>
      </c>
      <c r="L15" s="328">
        <f>(SUMIFS($X:$X,$R:$R,L$2,$S:$S,$N15,$T:$T,$O15,$U:$U,$P15))/1000+현행추정부채!$M12-현행추정부채!$L12+현행추정부채!$T12-현행추정부채!$S12</f>
        <v>92676191.685943097</v>
      </c>
      <c r="N15" s="5" t="s">
        <v>37</v>
      </c>
      <c r="O15" s="5" t="s">
        <v>38</v>
      </c>
      <c r="P15" s="3" t="s">
        <v>14</v>
      </c>
      <c r="R15" s="9">
        <v>1</v>
      </c>
      <c r="S15" s="9" t="s">
        <v>4</v>
      </c>
      <c r="T15" s="9" t="s">
        <v>6</v>
      </c>
      <c r="U15" s="9" t="s">
        <v>17</v>
      </c>
      <c r="V15" s="101">
        <v>0</v>
      </c>
      <c r="W15" s="101">
        <v>60944960.841548212</v>
      </c>
      <c r="X15" s="101">
        <v>60944960.841548212</v>
      </c>
    </row>
    <row r="16" spans="2:24" x14ac:dyDescent="0.3">
      <c r="B16" s="240" t="s">
        <v>279</v>
      </c>
      <c r="C16" s="251">
        <f>(SUMIFS($X:$X,$R:$R,C$2,$S:$S,$N16,$T:$T,$O16,$U:$U,$P16))/1000+현행추정부채!$M13-현행추정부채!$L13+현행추정부채!$T13-현행추정부채!$S13</f>
        <v>32604979.862368077</v>
      </c>
      <c r="D16" s="251">
        <f>(SUMIFS($X:$X,$R:$R,D$2,$S:$S,$N16,$T:$T,$O16,$U:$U,$P16))/1000+현행추정부채!$M13-현행추정부채!$L13+현행추정부채!$T13-현행추정부채!$S13</f>
        <v>32600705.226756997</v>
      </c>
      <c r="E16" s="251">
        <f>(SUMIFS($X:$X,$R:$R,E$2,$S:$S,$N16,$T:$T,$O16,$U:$U,$P16))/1000+현행추정부채!$M13-현행추정부채!$L13+현행추정부채!$T13-현행추정부채!$S13</f>
        <v>32516532.758930303</v>
      </c>
      <c r="F16" s="251">
        <f>(SUMIFS($X:$X,$R:$R,F$2,$S:$S,$N16,$T:$T,$O16,$U:$U,$P16))/1000+현행추정부채!$M13-현행추정부채!$L13+현행추정부채!$T13-현행추정부채!$S13</f>
        <v>32694114.630246796</v>
      </c>
      <c r="G16" s="251">
        <f>(SUMIFS($X:$X,$R:$R,G$2,$S:$S,$N16,$T:$T,$O16,$U:$U,$P16))/1000+현행추정부채!$M13-현행추정부채!$L13+현행추정부채!$T13-현행추정부채!$S13</f>
        <v>32586369.323077396</v>
      </c>
      <c r="H16" s="251">
        <f>(SUMIFS($X:$X,$R:$R,H$2,$S:$S,$N16,$T:$T,$O16,$U:$U,$P16))/1000+현행추정부채!$M13-현행추정부채!$L13+현행추정부채!$T13-현행추정부채!$S13</f>
        <v>32623656.12287879</v>
      </c>
      <c r="I16" s="251">
        <f>(SUMIFS($X:$X,$R:$R,I$2,$S:$S,$N16,$T:$T,$O16,$U:$U,$P16))/1000+현행추정부채!$M13-현행추정부채!$L13+현행추정부채!$T13-현행추정부채!$S13</f>
        <v>32194856.665895957</v>
      </c>
      <c r="J16" s="328">
        <f>(SUMIFS($X:$X,$R:$R,J$2,$S:$S,$N16,$T:$T,$O16,$U:$U,$P16))/1000+현행추정부채!$M13-현행추정부채!$L13+현행추정부채!$T13-현행추정부채!$S13</f>
        <v>33031166.976053871</v>
      </c>
      <c r="K16" s="251">
        <f>(SUMIFS($X:$X,$R:$R,K$2,$S:$S,$N16,$T:$T,$O16,$U:$U,$P16))/1000+현행추정부채!$M13-현행추정부채!$L13+현행추정부채!$T13-현행추정부채!$S13</f>
        <v>32194862.760927759</v>
      </c>
      <c r="L16" s="328">
        <f>(SUMIFS($X:$X,$R:$R,L$2,$S:$S,$N16,$T:$T,$O16,$U:$U,$P16))/1000+현행추정부채!$M13-현행추정부채!$L13+현행추정부채!$T13-현행추정부채!$S13</f>
        <v>33031158.05414407</v>
      </c>
      <c r="N16" s="5" t="s">
        <v>37</v>
      </c>
      <c r="O16" s="5" t="s">
        <v>38</v>
      </c>
      <c r="P16" s="3" t="s">
        <v>41</v>
      </c>
      <c r="R16" s="9">
        <v>1</v>
      </c>
      <c r="S16" s="9" t="s">
        <v>4</v>
      </c>
      <c r="T16" s="9" t="s">
        <v>7</v>
      </c>
      <c r="U16" s="9" t="s">
        <v>18</v>
      </c>
      <c r="V16" s="101">
        <v>20265398052.9016</v>
      </c>
      <c r="W16" s="101">
        <v>90045223873.205017</v>
      </c>
      <c r="X16" s="101">
        <v>110310621926.1066</v>
      </c>
    </row>
    <row r="17" spans="2:24" x14ac:dyDescent="0.3">
      <c r="B17" s="240" t="s">
        <v>280</v>
      </c>
      <c r="C17" s="251">
        <f>(SUMIFS($X:$X,$R:$R,C$2,$S:$S,$N17,$T:$T,$O17,$U:$U,$P17))/1000+현행추정부채!$M14-현행추정부채!$L14+현행추정부채!$T14-현행추정부채!$S14</f>
        <v>2039126.2220754006</v>
      </c>
      <c r="D17" s="251">
        <f>(SUMIFS($X:$X,$R:$R,D$2,$S:$S,$N17,$T:$T,$O17,$U:$U,$P17))/1000+현행추정부채!$M14-현행추정부채!$L14+현행추정부채!$T14-현행추정부채!$S14</f>
        <v>2038724.3500111781</v>
      </c>
      <c r="E17" s="251">
        <f>(SUMIFS($X:$X,$R:$R,E$2,$S:$S,$N17,$T:$T,$O17,$U:$U,$P17))/1000+현행추정부채!$M14-현행추정부채!$L14+현행추정부채!$T14-현행추정부채!$S14</f>
        <v>2031542.1973058574</v>
      </c>
      <c r="F17" s="251">
        <f>(SUMIFS($X:$X,$R:$R,F$2,$S:$S,$N17,$T:$T,$O17,$U:$U,$P17))/1000+현행추정부채!$M14-현행추정부채!$L14+현행추정부채!$T14-현행추정부채!$S14</f>
        <v>2046813.4251476189</v>
      </c>
      <c r="G17" s="251">
        <f>(SUMIFS($X:$X,$R:$R,G$2,$S:$S,$N17,$T:$T,$O17,$U:$U,$P17))/1000+현행추정부채!$M14-현행추정부채!$L14+현행추정부채!$T14-현행추정부채!$S14</f>
        <v>2037325.948587382</v>
      </c>
      <c r="H17" s="251">
        <f>(SUMIFS($X:$X,$R:$R,H$2,$S:$S,$N17,$T:$T,$O17,$U:$U,$P17))/1000+현행추정부채!$M14-현행추정부채!$L14+현행추정부채!$T14-현행추정부채!$S14</f>
        <v>2040936.3516568022</v>
      </c>
      <c r="I17" s="251">
        <f>(SUMIFS($X:$X,$R:$R,I$2,$S:$S,$N17,$T:$T,$O17,$U:$U,$P17))/1000+현행추정부채!$M14-현행추정부채!$L14+현행추정부채!$T14-현행추정부채!$S14</f>
        <v>2009144.5707453408</v>
      </c>
      <c r="J17" s="328">
        <f>(SUMIFS($X:$X,$R:$R,J$2,$S:$S,$N17,$T:$T,$O17,$U:$U,$P17))/1000+현행추정부채!$M14-현행추정부채!$L14+현행추정부채!$T14-현행추정부채!$S14</f>
        <v>2070505.9919080001</v>
      </c>
      <c r="K17" s="251">
        <f>(SUMIFS($X:$X,$R:$R,K$2,$S:$S,$N17,$T:$T,$O17,$U:$U,$P17))/1000+현행추정부채!$M14-현행추정부채!$L14+현행추정부채!$T14-현행추정부채!$S14</f>
        <v>2009146.2322006559</v>
      </c>
      <c r="L17" s="328">
        <f>(SUMIFS($X:$X,$R:$R,L$2,$S:$S,$N17,$T:$T,$O17,$U:$U,$P17))/1000+현행추정부채!$M14-현행추정부채!$L14+현행추정부채!$T14-현행추정부채!$S14</f>
        <v>2070503.682891445</v>
      </c>
      <c r="N17" s="5" t="s">
        <v>37</v>
      </c>
      <c r="O17" s="5" t="s">
        <v>38</v>
      </c>
      <c r="P17" s="3" t="s">
        <v>15</v>
      </c>
      <c r="R17" s="9">
        <v>1</v>
      </c>
      <c r="S17" s="9" t="s">
        <v>5</v>
      </c>
      <c r="T17" s="9" t="s">
        <v>6</v>
      </c>
      <c r="U17" s="9" t="s">
        <v>8</v>
      </c>
      <c r="V17" s="101">
        <v>16571565798.40851</v>
      </c>
      <c r="W17" s="101">
        <v>18044347163.468071</v>
      </c>
      <c r="X17" s="101">
        <v>34615912961.876579</v>
      </c>
    </row>
    <row r="18" spans="2:24" x14ac:dyDescent="0.3">
      <c r="B18" s="240" t="s">
        <v>26</v>
      </c>
      <c r="C18" s="251">
        <f>(SUMIFS($X:$X,$R:$R,C$2,$S:$S,$N18,$T:$T,$O18,$U:$U,$P18))/1000+현행추정부채!$M15-현행추정부채!$L15+현행추정부채!$T15-현행추정부채!$S15</f>
        <v>130911945.17059617</v>
      </c>
      <c r="D18" s="251">
        <f>(SUMIFS($X:$X,$R:$R,D$2,$S:$S,$N18,$T:$T,$O18,$U:$U,$P18))/1000+현행추정부채!$M15-현행추정부채!$L15+현행추정부채!$T15-현행추정부채!$S15</f>
        <v>130888132.6940386</v>
      </c>
      <c r="E18" s="251">
        <f>(SUMIFS($X:$X,$R:$R,E$2,$S:$S,$N18,$T:$T,$O18,$U:$U,$P18))/1000+현행추정부채!$M15-현행추정부채!$L15+현행추정부채!$T15-현행추정부채!$S15</f>
        <v>130462469.428471</v>
      </c>
      <c r="F18" s="251">
        <f>(SUMIFS($X:$X,$R:$R,F$2,$S:$S,$N18,$T:$T,$O18,$U:$U,$P18))/1000+현행추정부채!$M15-현행추정부채!$L15+현행추정부채!$T15-현행추정부채!$S15</f>
        <v>131367535.75429408</v>
      </c>
      <c r="G18" s="251">
        <f>(SUMIFS($X:$X,$R:$R,G$2,$S:$S,$N18,$T:$T,$O18,$U:$U,$P18))/1000+현행추정부채!$M15-현행추정부채!$L15+현행추정부채!$T15-현행추정부채!$S15</f>
        <v>130805318.51451057</v>
      </c>
      <c r="H18" s="251">
        <f>(SUMIFS($X:$X,$R:$R,H$2,$S:$S,$N18,$T:$T,$O18,$U:$U,$P18))/1000+현행추정부채!$M15-현행추정부채!$L15+현행추정부채!$T15-현행추정부채!$S15</f>
        <v>131019156.20440899</v>
      </c>
      <c r="I18" s="251">
        <f>(SUMIFS($X:$X,$R:$R,I$2,$S:$S,$N18,$T:$T,$O18,$U:$U,$P18))/1000+현행추정부채!$M15-현행추정부채!$L15+현행추정부채!$T15-현행추정부채!$S15</f>
        <v>129134431.4154917</v>
      </c>
      <c r="J18" s="328">
        <f>(SUMIFS($X:$X,$R:$R,J$2,$S:$S,$N18,$T:$T,$O18,$U:$U,$P18))/1000+현행추정부채!$M15-현행추정부채!$L15+현행추정부채!$T15-현행추정부채!$S15</f>
        <v>132772317.63427685</v>
      </c>
      <c r="K18" s="251">
        <f>(SUMIFS($X:$X,$R:$R,K$2,$S:$S,$N18,$T:$T,$O18,$U:$U,$P18))/1000+현행추정부채!$M15-현행추정부채!$L15+현행추정부채!$T15-현행추정부채!$S15</f>
        <v>129134531.81605938</v>
      </c>
      <c r="L18" s="328">
        <f>(SUMIFS($X:$X,$R:$R,L$2,$S:$S,$N18,$T:$T,$O18,$U:$U,$P18))/1000+현행추정부채!$M15-현행추정부채!$L15+현행추정부채!$T15-현행추정부채!$S15</f>
        <v>132772177.9009627</v>
      </c>
      <c r="N18" s="5" t="s">
        <v>37</v>
      </c>
      <c r="O18" s="5" t="s">
        <v>38</v>
      </c>
      <c r="P18" s="3" t="s">
        <v>16</v>
      </c>
      <c r="R18" s="9">
        <v>1</v>
      </c>
      <c r="S18" s="9" t="s">
        <v>5</v>
      </c>
      <c r="T18" s="9" t="s">
        <v>6</v>
      </c>
      <c r="U18" s="9" t="s">
        <v>9</v>
      </c>
      <c r="V18" s="101">
        <v>15034477359.089149</v>
      </c>
      <c r="W18" s="101">
        <v>32297886989.06599</v>
      </c>
      <c r="X18" s="101">
        <v>47332364348.155144</v>
      </c>
    </row>
    <row r="19" spans="2:24" x14ac:dyDescent="0.3">
      <c r="B19" s="240" t="s">
        <v>27</v>
      </c>
      <c r="C19" s="251">
        <f>(SUMIFS($X:$X,$R:$R,C$2,$S:$S,$N19,$T:$T,$O19,$U:$U,$P19))/1000+현행추정부채!$M16-현행추정부채!$L16+현행추정부채!$T16-현행추정부채!$S16</f>
        <v>990890580.78868997</v>
      </c>
      <c r="D19" s="251">
        <f>(SUMIFS($X:$X,$R:$R,D$2,$S:$S,$N19,$T:$T,$O19,$U:$U,$P19))/1000+현행추정부채!$M16-현행추정부채!$L16+현행추정부채!$T16-현행추정부채!$S16</f>
        <v>990506031.36461699</v>
      </c>
      <c r="E19" s="251">
        <f>(SUMIFS($X:$X,$R:$R,E$2,$S:$S,$N19,$T:$T,$O19,$U:$U,$P19))/1000+현행추정부채!$M16-현행추정부채!$L16+현행추정부채!$T16-현행추정부채!$S16</f>
        <v>984423838.36192071</v>
      </c>
      <c r="F19" s="251">
        <f>(SUMIFS($X:$X,$R:$R,F$2,$S:$S,$N19,$T:$T,$O19,$U:$U,$P19))/1000+현행추정부채!$M16-현행추정부채!$L16+현행추정부채!$T16-현행추정부채!$S16</f>
        <v>997499405.7490598</v>
      </c>
      <c r="G19" s="251">
        <f>(SUMIFS($X:$X,$R:$R,G$2,$S:$S,$N19,$T:$T,$O19,$U:$U,$P19))/1000+현행추정부채!$M16-현행추정부채!$L16+현행추정부채!$T16-현행추정부채!$S16</f>
        <v>989105323.83804333</v>
      </c>
      <c r="H19" s="251">
        <f>(SUMIFS($X:$X,$R:$R,H$2,$S:$S,$N19,$T:$T,$O19,$U:$U,$P19))/1000+현행추정부채!$M16-현행추정부채!$L16+현행추정부채!$T16-현행추정부채!$S16</f>
        <v>992687539.46096563</v>
      </c>
      <c r="I19" s="251">
        <f>(SUMIFS($X:$X,$R:$R,I$2,$S:$S,$N19,$T:$T,$O19,$U:$U,$P19))/1000+현행추정부채!$M16-현행추정부채!$L16+현행추정부채!$T16-현행추정부채!$S16</f>
        <v>971447089.86558414</v>
      </c>
      <c r="J19" s="328">
        <f>(SUMIFS($X:$X,$R:$R,J$2,$S:$S,$N19,$T:$T,$O19,$U:$U,$P19))/1000+현행추정부채!$M16-현행추정부채!$L16+현행추정부채!$T16-현행추정부채!$S16</f>
        <v>1011561305.5053627</v>
      </c>
      <c r="K19" s="251">
        <f>(SUMIFS($X:$X,$R:$R,K$2,$S:$S,$N19,$T:$T,$O19,$U:$U,$P19))/1000+현행추정부채!$M16-현행추정부채!$L16+현행추정부채!$T16-현행추정부채!$S16</f>
        <v>971448127.931862</v>
      </c>
      <c r="L19" s="328">
        <f>(SUMIFS($X:$X,$R:$R,L$2,$S:$S,$N19,$T:$T,$O19,$U:$U,$P19))/1000+현행추정부채!$M16-현행추정부채!$L16+현행추정부채!$T16-현행추정부채!$S16</f>
        <v>1011559943.0719937</v>
      </c>
      <c r="N19" s="5" t="s">
        <v>37</v>
      </c>
      <c r="O19" s="5" t="s">
        <v>38</v>
      </c>
      <c r="P19" s="3" t="s">
        <v>48</v>
      </c>
      <c r="R19" s="9">
        <v>1</v>
      </c>
      <c r="S19" s="9" t="s">
        <v>5</v>
      </c>
      <c r="T19" s="9" t="s">
        <v>6</v>
      </c>
      <c r="U19" s="9" t="s">
        <v>10</v>
      </c>
      <c r="V19" s="101">
        <v>69263390013.509964</v>
      </c>
      <c r="W19" s="101">
        <v>129654253427.24561</v>
      </c>
      <c r="X19" s="101">
        <v>198917643440.75562</v>
      </c>
    </row>
    <row r="20" spans="2:24" x14ac:dyDescent="0.3">
      <c r="B20" s="240" t="s">
        <v>28</v>
      </c>
      <c r="C20" s="251">
        <f>(SUMIFS($X:$X,$R:$R,C$2,$S:$S,$N20,$T:$T,$O20,$U:$U,$P20))/1000+현행추정부채!$M17-현행추정부채!$L17+현행추정부채!$T17-현행추정부채!$S17</f>
        <v>822125122.85055339</v>
      </c>
      <c r="D20" s="251">
        <f>(SUMIFS($X:$X,$R:$R,D$2,$S:$S,$N20,$T:$T,$O20,$U:$U,$P20))/1000+현행추정부채!$M17-현행추정부채!$L17+현행추정부채!$T17-현행추정부채!$S17</f>
        <v>822102460.20391524</v>
      </c>
      <c r="E20" s="251">
        <f>(SUMIFS($X:$X,$R:$R,E$2,$S:$S,$N20,$T:$T,$O20,$U:$U,$P20))/1000+현행추정부채!$M17-현행추정부채!$L17+현행추정부채!$T17-현행추정부채!$S17</f>
        <v>821373818.97834241</v>
      </c>
      <c r="F20" s="251">
        <f>(SUMIFS($X:$X,$R:$R,F$2,$S:$S,$N20,$T:$T,$O20,$U:$U,$P20))/1000+현행추정부채!$M17-현행추정부채!$L17+현행추정부채!$T17-현행추정부채!$S17</f>
        <v>822878396.95682967</v>
      </c>
      <c r="G20" s="251">
        <f>(SUMIFS($X:$X,$R:$R,G$2,$S:$S,$N20,$T:$T,$O20,$U:$U,$P20))/1000+현행추정부채!$M17-현행추정부채!$L17+현행추정부채!$T17-현행추정부채!$S17</f>
        <v>822110659.45916259</v>
      </c>
      <c r="H20" s="251">
        <f>(SUMIFS($X:$X,$R:$R,H$2,$S:$S,$N20,$T:$T,$O20,$U:$U,$P20))/1000+현행추정부채!$M17-현행추정부채!$L17+현행추정부채!$T17-현행추정부채!$S17</f>
        <v>822139687.95151484</v>
      </c>
      <c r="I20" s="251">
        <f>(SUMIFS($X:$X,$R:$R,I$2,$S:$S,$N20,$T:$T,$O20,$U:$U,$P20))/1000+현행추정부채!$M17-현행추정부채!$L17+현행추정부채!$T17-현행추정부채!$S17</f>
        <v>816800889.28283477</v>
      </c>
      <c r="J20" s="328">
        <f>(SUMIFS($X:$X,$R:$R,J$2,$S:$S,$N20,$T:$T,$O20,$U:$U,$P20))/1000+현행추정부채!$M17-현행추정부채!$L17+현행추정부채!$T17-현행추정부채!$S17</f>
        <v>827600582.27417505</v>
      </c>
      <c r="K20" s="251">
        <f>(SUMIFS($X:$X,$R:$R,K$2,$S:$S,$N20,$T:$T,$O20,$U:$U,$P20))/1000+현행추정부채!$M17-현행추정부채!$L17+현행추정부채!$T17-현행추정부채!$S17</f>
        <v>816801596.74765766</v>
      </c>
      <c r="L20" s="328">
        <f>(SUMIFS($X:$X,$R:$R,L$2,$S:$S,$N20,$T:$T,$O20,$U:$U,$P20))/1000+현행추정부채!$M17-현행추정부채!$L17+현행추정부채!$T17-현행추정부채!$S17</f>
        <v>827599456.50183272</v>
      </c>
      <c r="N20" s="5" t="s">
        <v>37</v>
      </c>
      <c r="O20" s="5" t="s">
        <v>38</v>
      </c>
      <c r="P20" s="3" t="s">
        <v>49</v>
      </c>
      <c r="R20" s="9">
        <v>1</v>
      </c>
      <c r="S20" s="9" t="s">
        <v>5</v>
      </c>
      <c r="T20" s="9" t="s">
        <v>6</v>
      </c>
      <c r="U20" s="9" t="s">
        <v>11</v>
      </c>
      <c r="V20" s="101">
        <v>14999546469.780661</v>
      </c>
      <c r="W20" s="101">
        <v>101834933741.6597</v>
      </c>
      <c r="X20" s="101">
        <v>116834480211.44031</v>
      </c>
    </row>
    <row r="21" spans="2:24" x14ac:dyDescent="0.3">
      <c r="B21" s="240" t="s">
        <v>29</v>
      </c>
      <c r="C21" s="251">
        <f>(SUMIFS($X:$X,$R:$R,C$2,$S:$S,$N21,$T:$T,$O21,$U:$U,$P21))/1000+현행추정부채!$M18-현행추정부채!$L18+현행추정부채!$T18-현행추정부채!$S18</f>
        <v>271077591.81739783</v>
      </c>
      <c r="D21" s="251">
        <f>(SUMIFS($X:$X,$R:$R,D$2,$S:$S,$N21,$T:$T,$O21,$U:$U,$P21))/1000+현행추정부채!$M18-현행추정부채!$L18+현행추정부채!$T18-현행추정부채!$S18</f>
        <v>270945840.30677658</v>
      </c>
      <c r="E21" s="251">
        <f>(SUMIFS($X:$X,$R:$R,E$2,$S:$S,$N21,$T:$T,$O21,$U:$U,$P21))/1000+현행추정부채!$M18-현행추정부채!$L18+현행추정부채!$T18-현행추정부채!$S18</f>
        <v>268901603.5302819</v>
      </c>
      <c r="F21" s="251">
        <f>(SUMIFS($X:$X,$R:$R,F$2,$S:$S,$N21,$T:$T,$O21,$U:$U,$P21))/1000+현행추정부채!$M18-현행추정부채!$L18+현행추정부채!$T18-현행추정부채!$S18</f>
        <v>273309867.01167381</v>
      </c>
      <c r="G21" s="251">
        <f>(SUMIFS($X:$X,$R:$R,G$2,$S:$S,$N21,$T:$T,$O21,$U:$U,$P21))/1000+현행추정부채!$M18-현행추정부채!$L18+현행추정부채!$T18-현행추정부채!$S18</f>
        <v>270484489.8362304</v>
      </c>
      <c r="H21" s="251">
        <f>(SUMIFS($X:$X,$R:$R,H$2,$S:$S,$N21,$T:$T,$O21,$U:$U,$P21))/1000+현행추정부채!$M18-현행추정부채!$L18+현행추정부채!$T18-현행추정부채!$S18</f>
        <v>271674815.0895884</v>
      </c>
      <c r="I21" s="251">
        <f>(SUMIFS($X:$X,$R:$R,I$2,$S:$S,$N21,$T:$T,$O21,$U:$U,$P21))/1000+현행추정부채!$M18-현행추정부채!$L18+현행추정부채!$T18-현행추정부채!$S18</f>
        <v>264932032.42628178</v>
      </c>
      <c r="J21" s="328">
        <f>(SUMIFS($X:$X,$R:$R,J$2,$S:$S,$N21,$T:$T,$O21,$U:$U,$P21))/1000+현행추정부채!$M18-현행추정부채!$L18+현행추정부채!$T18-현행추정부채!$S18</f>
        <v>277650454.1466915</v>
      </c>
      <c r="K21" s="251">
        <f>(SUMIFS($X:$X,$R:$R,K$2,$S:$S,$N21,$T:$T,$O21,$U:$U,$P21))/1000+현행추정부채!$M18-현행추정부채!$L18+현행추정부채!$T18-현행추정부채!$S18</f>
        <v>264932309.40588877</v>
      </c>
      <c r="L21" s="328">
        <f>(SUMIFS($X:$X,$R:$R,L$2,$S:$S,$N21,$T:$T,$O21,$U:$U,$P21))/1000+현행추정부채!$M18-현행추정부채!$L18+현행추정부채!$T18-현행추정부채!$S18</f>
        <v>277650070.24063647</v>
      </c>
      <c r="N21" s="5" t="s">
        <v>37</v>
      </c>
      <c r="O21" s="5" t="s">
        <v>38</v>
      </c>
      <c r="P21" s="3" t="s">
        <v>50</v>
      </c>
      <c r="R21" s="9">
        <v>1</v>
      </c>
      <c r="S21" s="9" t="s">
        <v>5</v>
      </c>
      <c r="T21" s="9" t="s">
        <v>6</v>
      </c>
      <c r="U21" s="9" t="s">
        <v>12</v>
      </c>
      <c r="V21" s="101">
        <v>5129608711.7828875</v>
      </c>
      <c r="W21" s="101">
        <v>25586682002.253132</v>
      </c>
      <c r="X21" s="101">
        <v>30716290714.036011</v>
      </c>
    </row>
    <row r="22" spans="2:24" x14ac:dyDescent="0.3">
      <c r="B22" s="240" t="s">
        <v>30</v>
      </c>
      <c r="C22" s="251">
        <f>(SUMIFS($X:$X,$R:$R,C$2,$S:$S,$N22,$T:$T,$O22,$U:$U,$P22))/1000+현행추정부채!$M19-현행추정부채!$L19+현행추정부채!$T19-현행추정부채!$S19</f>
        <v>210297983.45852366</v>
      </c>
      <c r="D22" s="251">
        <f>(SUMIFS($X:$X,$R:$R,D$2,$S:$S,$N22,$T:$T,$O22,$U:$U,$P22))/1000+현행추정부채!$M19-현행추정부채!$L19+현행추정부채!$T19-현행추정부채!$S19</f>
        <v>210290284.53061977</v>
      </c>
      <c r="E22" s="251">
        <f>(SUMIFS($X:$X,$R:$R,E$2,$S:$S,$N22,$T:$T,$O22,$U:$U,$P22))/1000+현행추정부채!$M19-현행추정부채!$L19+현행추정부채!$T19-현행추정부채!$S19</f>
        <v>210074184.13668686</v>
      </c>
      <c r="F22" s="251">
        <f>(SUMIFS($X:$X,$R:$R,F$2,$S:$S,$N22,$T:$T,$O22,$U:$U,$P22))/1000+현행추정부채!$M19-현행추정부채!$L19+현행추정부채!$T19-현행추정부채!$S19</f>
        <v>210522547.91912368</v>
      </c>
      <c r="G22" s="251">
        <f>(SUMIFS($X:$X,$R:$R,G$2,$S:$S,$N22,$T:$T,$O22,$U:$U,$P22))/1000+현행추정부채!$M19-현행추정부채!$L19+현행추정부채!$T19-현행추정부채!$S19</f>
        <v>210283399.12144467</v>
      </c>
      <c r="H22" s="251">
        <f>(SUMIFS($X:$X,$R:$R,H$2,$S:$S,$N22,$T:$T,$O22,$U:$U,$P22))/1000+현행추정부채!$M19-현행추정부채!$L19+현행추정부채!$T19-현행추정부채!$S19</f>
        <v>210312631.66544536</v>
      </c>
      <c r="I22" s="251">
        <f>(SUMIFS($X:$X,$R:$R,I$2,$S:$S,$N22,$T:$T,$O22,$U:$U,$P22))/1000+현행추정부채!$M19-현행추정부채!$L19+현행추정부채!$T19-현행추정부채!$S19</f>
        <v>208839159.40577537</v>
      </c>
      <c r="J22" s="328">
        <f>(SUMIFS($X:$X,$R:$R,J$2,$S:$S,$N22,$T:$T,$O22,$U:$U,$P22))/1000+현행추정부채!$M19-현행추정부채!$L19+현행추정부채!$T19-현행추정부채!$S19</f>
        <v>211800552.54375777</v>
      </c>
      <c r="K22" s="251">
        <f>(SUMIFS($X:$X,$R:$R,K$2,$S:$S,$N22,$T:$T,$O22,$U:$U,$P22))/1000+현행추정부채!$M19-현행추정부채!$L19+현행추정부채!$T19-현행추정부채!$S19</f>
        <v>208839337.61195418</v>
      </c>
      <c r="L22" s="328">
        <f>(SUMIFS($X:$X,$R:$R,L$2,$S:$S,$N22,$T:$T,$O22,$U:$U,$P22))/1000+현행추정부채!$M19-현행추정부채!$L19+현행추정부채!$T19-현행추정부채!$S19</f>
        <v>211800271.51241377</v>
      </c>
      <c r="N22" s="5" t="s">
        <v>37</v>
      </c>
      <c r="O22" s="5" t="s">
        <v>38</v>
      </c>
      <c r="P22" s="3" t="s">
        <v>51</v>
      </c>
      <c r="R22" s="9">
        <v>1</v>
      </c>
      <c r="S22" s="9" t="s">
        <v>5</v>
      </c>
      <c r="T22" s="9" t="s">
        <v>6</v>
      </c>
      <c r="U22" s="9" t="s">
        <v>13</v>
      </c>
      <c r="V22" s="101">
        <v>35112366213.245354</v>
      </c>
      <c r="W22" s="101">
        <v>74818919126.812256</v>
      </c>
      <c r="X22" s="101">
        <v>109931285340.0576</v>
      </c>
    </row>
    <row r="23" spans="2:24" x14ac:dyDescent="0.3">
      <c r="B23" s="240" t="s">
        <v>31</v>
      </c>
      <c r="C23" s="251">
        <f>(SUMIFS($X:$X,$R:$R,C$2,$S:$S,$N23,$T:$T,$O23,$U:$U,$P23))/1000+현행추정부채!$M20-현행추정부채!$L20+현행추정부채!$T20-현행추정부채!$S20</f>
        <v>106406704.92788288</v>
      </c>
      <c r="D23" s="251">
        <f>(SUMIFS($X:$X,$R:$R,D$2,$S:$S,$N23,$T:$T,$O23,$U:$U,$P23))/1000+현행추정부채!$M20-현행추정부채!$L20+현행추정부채!$T20-현행추정부채!$S20</f>
        <v>106355289.15655346</v>
      </c>
      <c r="E23" s="251">
        <f>(SUMIFS($X:$X,$R:$R,E$2,$S:$S,$N23,$T:$T,$O23,$U:$U,$P23))/1000+현행추정부채!$M20-현행추정부채!$L20+현행추정부채!$T20-현행추정부채!$S20</f>
        <v>105553199.32414638</v>
      </c>
      <c r="F23" s="251">
        <f>(SUMIFS($X:$X,$R:$R,F$2,$S:$S,$N23,$T:$T,$O23,$U:$U,$P23))/1000+현행추정부채!$M20-현행추정부채!$L20+현행추정부채!$T20-현행추정부채!$S20</f>
        <v>107280854.68504716</v>
      </c>
      <c r="G23" s="251">
        <f>(SUMIFS($X:$X,$R:$R,G$2,$S:$S,$N23,$T:$T,$O23,$U:$U,$P23))/1000+현행추정부채!$M20-현행추정부채!$L20+현행추정부채!$T20-현행추정부채!$S20</f>
        <v>106170986.65522937</v>
      </c>
      <c r="H23" s="251">
        <f>(SUMIFS($X:$X,$R:$R,H$2,$S:$S,$N23,$T:$T,$O23,$U:$U,$P23))/1000+현행추정부채!$M20-현행추정부채!$L20+현행추정부채!$T20-현행추정부채!$S20</f>
        <v>106644000.75044668</v>
      </c>
      <c r="I23" s="251">
        <f>(SUMIFS($X:$X,$R:$R,I$2,$S:$S,$N23,$T:$T,$O23,$U:$U,$P23))/1000+현행추정부채!$M20-현행추정부채!$L20+현행추정부채!$T20-현행추정부채!$S20</f>
        <v>103946420.84703548</v>
      </c>
      <c r="J23" s="328">
        <f>(SUMIFS($X:$X,$R:$R,J$2,$S:$S,$N23,$T:$T,$O23,$U:$U,$P23))/1000+현행추정부채!$M20-현행추정부채!$L20+현행추정부채!$T20-현행추정부채!$S20</f>
        <v>109032130.77407648</v>
      </c>
      <c r="K23" s="251">
        <f>(SUMIFS($X:$X,$R:$R,K$2,$S:$S,$N23,$T:$T,$O23,$U:$U,$P23))/1000+현행추정부채!$M20-현행추정부채!$L20+현행추정부채!$T20-현행추정부채!$S20</f>
        <v>103946528.29429407</v>
      </c>
      <c r="L23" s="328">
        <f>(SUMIFS($X:$X,$R:$R,L$2,$S:$S,$N23,$T:$T,$O23,$U:$U,$P23))/1000+현행추정부채!$M20-현행추정부채!$L20+현행추정부채!$T20-현행추정부채!$S20</f>
        <v>109031984.30248238</v>
      </c>
      <c r="N23" s="5" t="s">
        <v>37</v>
      </c>
      <c r="O23" s="5" t="s">
        <v>38</v>
      </c>
      <c r="P23" s="3" t="s">
        <v>52</v>
      </c>
      <c r="R23" s="9">
        <v>1</v>
      </c>
      <c r="S23" s="9" t="s">
        <v>5</v>
      </c>
      <c r="T23" s="9" t="s">
        <v>6</v>
      </c>
      <c r="U23" s="9" t="s">
        <v>14</v>
      </c>
      <c r="V23" s="101">
        <v>65839689093.602173</v>
      </c>
      <c r="W23" s="101">
        <v>50154092255.135033</v>
      </c>
      <c r="X23" s="101">
        <v>115993781348.7372</v>
      </c>
    </row>
    <row r="24" spans="2:24" x14ac:dyDescent="0.3">
      <c r="B24" s="240" t="s">
        <v>32</v>
      </c>
      <c r="C24" s="251">
        <f>(SUMIFS($X:$X,$R:$R,C$2,$S:$S,$N24,$T:$T,$O24,$U:$U,$P24))/1000+현행추정부채!$M21-현행추정부채!$L21+현행추정부채!$T21-현행추정부채!$S21</f>
        <v>55771244.17168349</v>
      </c>
      <c r="D24" s="251">
        <f>(SUMIFS($X:$X,$R:$R,D$2,$S:$S,$N24,$T:$T,$O24,$U:$U,$P24))/1000+현행추정부채!$M21-현행추정부채!$L21+현행추정부채!$T21-현행추정부채!$S21</f>
        <v>55767274.88637688</v>
      </c>
      <c r="E24" s="251">
        <f>(SUMIFS($X:$X,$R:$R,E$2,$S:$S,$N24,$T:$T,$O24,$U:$U,$P24))/1000+현행추정부채!$M21-현행추정부채!$L21+현행추정부채!$T21-현행추정부채!$S21</f>
        <v>55679608.437249064</v>
      </c>
      <c r="F24" s="251">
        <f>(SUMIFS($X:$X,$R:$R,F$2,$S:$S,$N24,$T:$T,$O24,$U:$U,$P24))/1000+현행추정부채!$M21-현행추정부채!$L21+현행추정부채!$T21-현행추정부채!$S21</f>
        <v>55863627.951927759</v>
      </c>
      <c r="G24" s="251">
        <f>(SUMIFS($X:$X,$R:$R,G$2,$S:$S,$N24,$T:$T,$O24,$U:$U,$P24))/1000+현행추정부채!$M21-현행추정부채!$L21+현행추정부채!$T21-현행추정부채!$S21</f>
        <v>55757665.649699174</v>
      </c>
      <c r="H24" s="251">
        <f>(SUMIFS($X:$X,$R:$R,H$2,$S:$S,$N24,$T:$T,$O24,$U:$U,$P24))/1000+현행추정부채!$M21-현행추정부채!$L21+현행추정부채!$T21-현행추정부채!$S21</f>
        <v>55784892.357016303</v>
      </c>
      <c r="I24" s="251">
        <f>(SUMIFS($X:$X,$R:$R,I$2,$S:$S,$N24,$T:$T,$O24,$U:$U,$P24))/1000+현행추정부채!$M21-현행추정부채!$L21+현행추정부채!$T21-현행추정부채!$S21</f>
        <v>55286566.356237695</v>
      </c>
      <c r="J24" s="328">
        <f>(SUMIFS($X:$X,$R:$R,J$2,$S:$S,$N24,$T:$T,$O24,$U:$U,$P24))/1000+현행추정부채!$M21-현행추정부채!$L21+현행추정부채!$T21-현행추정부채!$S21</f>
        <v>56273293.498272203</v>
      </c>
      <c r="K24" s="251">
        <f>(SUMIFS($X:$X,$R:$R,K$2,$S:$S,$N24,$T:$T,$O24,$U:$U,$P24))/1000+현행추정부채!$M21-현행추정부채!$L21+현행추정부채!$T21-현행추정부채!$S21</f>
        <v>55286617.153743744</v>
      </c>
      <c r="L24" s="328">
        <f>(SUMIFS($X:$X,$R:$R,L$2,$S:$S,$N24,$T:$T,$O24,$U:$U,$P24))/1000+현행추정부채!$M21-현행추정부채!$L21+현행추정부채!$T21-현행추정부채!$S21</f>
        <v>56273215.83545465</v>
      </c>
      <c r="N24" s="5" t="s">
        <v>37</v>
      </c>
      <c r="O24" s="5" t="s">
        <v>38</v>
      </c>
      <c r="P24" s="3" t="s">
        <v>53</v>
      </c>
      <c r="R24" s="9">
        <v>1</v>
      </c>
      <c r="S24" s="9" t="s">
        <v>5</v>
      </c>
      <c r="T24" s="9" t="s">
        <v>6</v>
      </c>
      <c r="U24" s="9" t="s">
        <v>19</v>
      </c>
      <c r="V24" s="101">
        <v>4824295409.5181189</v>
      </c>
      <c r="W24" s="101">
        <v>28980681549.84996</v>
      </c>
      <c r="X24" s="101">
        <v>33804976959.36808</v>
      </c>
    </row>
    <row r="25" spans="2:24" x14ac:dyDescent="0.3">
      <c r="B25" s="240" t="s">
        <v>33</v>
      </c>
      <c r="C25" s="251">
        <f>(SUMIFS($X:$X,$R:$R,C$2,$S:$S,$N25,$T:$T,$O25,$U:$U,$P25))/1000+현행추정부채!$M22-현행추정부채!$L22+현행추정부채!$T22-현행추정부채!$S22</f>
        <v>63054335.044304162</v>
      </c>
      <c r="D25" s="251">
        <f>(SUMIFS($X:$X,$R:$R,D$2,$S:$S,$N25,$T:$T,$O25,$U:$U,$P25))/1000+현행추정부채!$M22-현행추정부채!$L22+현행추정부채!$T22-현행추정부채!$S22</f>
        <v>63044667.345930539</v>
      </c>
      <c r="E25" s="251">
        <f>(SUMIFS($X:$X,$R:$R,E$2,$S:$S,$N25,$T:$T,$O25,$U:$U,$P25))/1000+현행추정부채!$M22-현행추정부채!$L22+현행추정부채!$T22-현행추정부채!$S22</f>
        <v>62868618.035333566</v>
      </c>
      <c r="F25" s="251">
        <f>(SUMIFS($X:$X,$R:$R,F$2,$S:$S,$N25,$T:$T,$O25,$U:$U,$P25))/1000+현행추정부채!$M22-현행추정부채!$L22+현행추정부채!$T22-현행추정부채!$S22</f>
        <v>63241995.626946576</v>
      </c>
      <c r="G25" s="251">
        <f>(SUMIFS($X:$X,$R:$R,G$2,$S:$S,$N25,$T:$T,$O25,$U:$U,$P25))/1000+현행추정부채!$M22-현행추정부채!$L22+현행추정부채!$T22-현행추정부채!$S22</f>
        <v>63009697.178439274</v>
      </c>
      <c r="H25" s="251">
        <f>(SUMIFS($X:$X,$R:$R,H$2,$S:$S,$N25,$T:$T,$O25,$U:$U,$P25))/1000+현행추정부채!$M22-현행추정부채!$L22+현행추정부채!$T22-현행추정부채!$S22</f>
        <v>63099168.987874001</v>
      </c>
      <c r="I25" s="251">
        <f>(SUMIFS($X:$X,$R:$R,I$2,$S:$S,$N25,$T:$T,$O25,$U:$U,$P25))/1000+현행추정부채!$M22-현행추정부채!$L22+현행추정부채!$T22-현행추정부채!$S22</f>
        <v>62290919.924998283</v>
      </c>
      <c r="J25" s="328">
        <f>(SUMIFS($X:$X,$R:$R,J$2,$S:$S,$N25,$T:$T,$O25,$U:$U,$P25))/1000+현행추정부채!$M22-현행추정부채!$L22+현행추정부채!$T22-현행추정부채!$S22</f>
        <v>63851033.159903809</v>
      </c>
      <c r="K25" s="251">
        <f>(SUMIFS($X:$X,$R:$R,K$2,$S:$S,$N25,$T:$T,$O25,$U:$U,$P25))/1000+현행추정부채!$M22-현행추정부채!$L22+현행추정부채!$T22-현행추정부채!$S22</f>
        <v>62290965.061408415</v>
      </c>
      <c r="L25" s="328">
        <f>(SUMIFS($X:$X,$R:$R,L$2,$S:$S,$N25,$T:$T,$O25,$U:$U,$P25))/1000+현행추정부채!$M22-현행추정부채!$L22+현행추정부채!$T22-현행추정부채!$S22</f>
        <v>63850967.767136961</v>
      </c>
      <c r="N25" s="5" t="s">
        <v>37</v>
      </c>
      <c r="O25" s="5" t="s">
        <v>38</v>
      </c>
      <c r="P25" s="3" t="s">
        <v>54</v>
      </c>
      <c r="R25" s="9">
        <v>1</v>
      </c>
      <c r="S25" s="9" t="s">
        <v>5</v>
      </c>
      <c r="T25" s="9" t="s">
        <v>6</v>
      </c>
      <c r="U25" s="9" t="s">
        <v>15</v>
      </c>
      <c r="V25" s="101">
        <v>1000363832.300727</v>
      </c>
      <c r="W25" s="101">
        <v>1352952251.7746739</v>
      </c>
      <c r="X25" s="101">
        <v>2353316084.0754008</v>
      </c>
    </row>
    <row r="26" spans="2:24" x14ac:dyDescent="0.3">
      <c r="B26" s="240" t="s">
        <v>34</v>
      </c>
      <c r="C26" s="251">
        <f>(SUMIFS($X:$X,$R:$R,C$2,$S:$S,$N26,$T:$T,$O26,$U:$U,$P26))/1000+현행추정부채!$M23-현행추정부채!$L23+현행추정부채!$T23-현행추정부채!$S23</f>
        <v>67333.240243623644</v>
      </c>
      <c r="D26" s="251">
        <f>(SUMIFS($X:$X,$R:$R,D$2,$S:$S,$N26,$T:$T,$O26,$U:$U,$P26))/1000+현행추정부채!$M23-현행추정부채!$L23+현행추정부채!$T23-현행추정부채!$S23</f>
        <v>67319.904786951738</v>
      </c>
      <c r="E26" s="251">
        <f>(SUMIFS($X:$X,$R:$R,E$2,$S:$S,$N26,$T:$T,$O26,$U:$U,$P26))/1000+현행추정부채!$M23-현행추정부채!$L23+현행추정부채!$T23-현행추정부채!$S23</f>
        <v>67083.140313638985</v>
      </c>
      <c r="F26" s="251">
        <f>(SUMIFS($X:$X,$R:$R,F$2,$S:$S,$N26,$T:$T,$O26,$U:$U,$P26))/1000+현행추정부채!$M23-현행추정부채!$L23+현행추정부채!$T23-현행추정부채!$S23</f>
        <v>67586.745000426381</v>
      </c>
      <c r="G26" s="251">
        <f>(SUMIFS($X:$X,$R:$R,G$2,$S:$S,$N26,$T:$T,$O26,$U:$U,$P26))/1000+현행추정부채!$M23-현행추정부채!$L23+현행추정부채!$T23-현행추정부채!$S23</f>
        <v>67272.718250170627</v>
      </c>
      <c r="H26" s="251">
        <f>(SUMIFS($X:$X,$R:$R,H$2,$S:$S,$N26,$T:$T,$O26,$U:$U,$P26))/1000+현행추정부채!$M23-현행추정부채!$L23+현행추정부채!$T23-현행추정부채!$S23</f>
        <v>67394.083135564331</v>
      </c>
      <c r="I26" s="251">
        <f>(SUMIFS($X:$X,$R:$R,I$2,$S:$S,$N26,$T:$T,$O26,$U:$U,$P26))/1000+현행추정부채!$M23-현행추정부채!$L23+현행추정부채!$T23-현행추정부채!$S23</f>
        <v>66354.921534910609</v>
      </c>
      <c r="J26" s="328">
        <f>(SUMIFS($X:$X,$R:$R,J$2,$S:$S,$N26,$T:$T,$O26,$U:$U,$P26))/1000+현행추정부채!$M23-현행추정부채!$L23+현행추정부채!$T23-현행추정부채!$S23</f>
        <v>68357.704607228254</v>
      </c>
      <c r="K26" s="251">
        <f>(SUMIFS($X:$X,$R:$R,K$2,$S:$S,$N26,$T:$T,$O26,$U:$U,$P26))/1000+현행추정부채!$M23-현행추정부채!$L23+현행추정부채!$T23-현행추정부채!$S23</f>
        <v>66354.943802441936</v>
      </c>
      <c r="L26" s="328">
        <f>(SUMIFS($X:$X,$R:$R,L$2,$S:$S,$N26,$T:$T,$O26,$U:$U,$P26))/1000+현행추정부채!$M23-현행추정부채!$L23+현행추정부채!$T23-현행추정부채!$S23</f>
        <v>68357.677044739932</v>
      </c>
      <c r="N26" s="5" t="s">
        <v>37</v>
      </c>
      <c r="O26" s="5" t="s">
        <v>38</v>
      </c>
      <c r="P26" s="3" t="s">
        <v>17</v>
      </c>
      <c r="R26" s="9">
        <v>1</v>
      </c>
      <c r="S26" s="9" t="s">
        <v>5</v>
      </c>
      <c r="T26" s="9" t="s">
        <v>6</v>
      </c>
      <c r="U26" s="9" t="s">
        <v>16</v>
      </c>
      <c r="V26" s="101">
        <v>61090978322.797638</v>
      </c>
      <c r="W26" s="101">
        <v>78991354585.798569</v>
      </c>
      <c r="X26" s="101">
        <v>140082332908.59619</v>
      </c>
    </row>
    <row r="27" spans="2:24" x14ac:dyDescent="0.3">
      <c r="B27" s="241" t="s">
        <v>35</v>
      </c>
      <c r="C27" s="253">
        <f>(SUMIFS($X:$X,$R:$R,C$2,$S:$S,$N27,$T:$T,$O27,$U:$U,$P27))/1000+현행추정부채!$M24-현행추정부채!$L24+현행추정부채!$T24-현행추정부채!$S24</f>
        <v>332105292.45728743</v>
      </c>
      <c r="D27" s="253">
        <f>(SUMIFS($X:$X,$R:$R,D$2,$S:$S,$N27,$T:$T,$O27,$U:$U,$P27))/1000+현행추정부채!$M24-현행추정부채!$L24+현행추정부채!$T24-현행추정부채!$S24</f>
        <v>332026432.07455921</v>
      </c>
      <c r="E27" s="253">
        <f>(SUMIFS($X:$X,$R:$R,E$2,$S:$S,$N27,$T:$T,$O27,$U:$U,$P27))/1000+현행추정부채!$M24-현행추정부채!$L24+현행추정부채!$T24-현행추정부채!$S24</f>
        <v>330616941.60508066</v>
      </c>
      <c r="F27" s="253">
        <f>(SUMIFS($X:$X,$R:$R,F$2,$S:$S,$N27,$T:$T,$O27,$U:$U,$P27))/1000+현행추정부채!$M24-현행추정부채!$L24+현행추정부채!$T24-현행추정부채!$S24</f>
        <v>333611731.29088855</v>
      </c>
      <c r="G27" s="253">
        <f>(SUMIFS($X:$X,$R:$R,G$2,$S:$S,$N27,$T:$T,$O27,$U:$U,$P27))/1000+현행추정부채!$M24-현행추정부채!$L24+현행추정부채!$T24-현행추정부채!$S24</f>
        <v>331740673.43281192</v>
      </c>
      <c r="H27" s="253">
        <f>(SUMIFS($X:$X,$R:$R,H$2,$S:$S,$N27,$T:$T,$O27,$U:$U,$P27))/1000+현행추정부채!$M24-현행추정부채!$L24+현행추정부채!$T24-현행추정부채!$S24</f>
        <v>332471518.43127942</v>
      </c>
      <c r="I27" s="253">
        <f>(SUMIFS($X:$X,$R:$R,I$2,$S:$S,$N27,$T:$T,$O27,$U:$U,$P27))/1000+현행추정부채!$M24-현행추정부채!$L24+현행추정부채!$T24-현행추정부채!$S24</f>
        <v>326191852.0648157</v>
      </c>
      <c r="J27" s="329">
        <f>(SUMIFS($X:$X,$R:$R,J$2,$S:$S,$N27,$T:$T,$O27,$U:$U,$P27))/1000+현행추정부채!$M24-현행추정부채!$L24+현행추정부채!$T24-현행추정부채!$S24</f>
        <v>338289554.78423834</v>
      </c>
      <c r="K27" s="253">
        <f>(SUMIFS($X:$X,$R:$R,K$2,$S:$S,$N27,$T:$T,$O27,$U:$U,$P27))/1000+현행추정부채!$M24-현행추정부채!$L24+현행추정부채!$T24-현행추정부채!$S24</f>
        <v>326191996.2294203</v>
      </c>
      <c r="L27" s="329">
        <f>(SUMIFS($X:$X,$R:$R,L$2,$S:$S,$N27,$T:$T,$O27,$U:$U,$P27))/1000+현행추정부채!$M24-현행추정부채!$L24+현행추정부채!$T24-현행추정부채!$S24</f>
        <v>338289350.26145071</v>
      </c>
      <c r="N27" s="6" t="s">
        <v>37</v>
      </c>
      <c r="O27" s="6" t="s">
        <v>39</v>
      </c>
      <c r="P27" s="4" t="s">
        <v>40</v>
      </c>
      <c r="R27" s="9">
        <v>1</v>
      </c>
      <c r="S27" s="9" t="s">
        <v>5</v>
      </c>
      <c r="T27" s="9" t="s">
        <v>6</v>
      </c>
      <c r="U27" s="9" t="s">
        <v>17</v>
      </c>
      <c r="V27" s="101">
        <v>2641886.2122834949</v>
      </c>
      <c r="W27" s="101">
        <v>64691354.031340152</v>
      </c>
      <c r="X27" s="101">
        <v>67333240.243623644</v>
      </c>
    </row>
    <row r="28" spans="2:24" x14ac:dyDescent="0.3">
      <c r="R28" s="9">
        <v>1</v>
      </c>
      <c r="S28" s="9" t="s">
        <v>5</v>
      </c>
      <c r="T28" s="9" t="s">
        <v>7</v>
      </c>
      <c r="U28" s="9" t="s">
        <v>18</v>
      </c>
      <c r="V28" s="101">
        <v>103129227653.11211</v>
      </c>
      <c r="W28" s="101">
        <v>317130281112.17517</v>
      </c>
      <c r="X28" s="101">
        <v>420259508765.28741</v>
      </c>
    </row>
    <row r="29" spans="2:24" x14ac:dyDescent="0.3">
      <c r="R29" s="9">
        <v>2</v>
      </c>
      <c r="S29" s="9" t="s">
        <v>4</v>
      </c>
      <c r="T29" s="9" t="s">
        <v>6</v>
      </c>
      <c r="U29" s="9" t="s">
        <v>8</v>
      </c>
      <c r="V29" s="101">
        <v>3548374227.0602512</v>
      </c>
      <c r="W29" s="101">
        <v>5280707180.8875914</v>
      </c>
      <c r="X29" s="101">
        <v>8829081407.9478416</v>
      </c>
    </row>
    <row r="30" spans="2:24" x14ac:dyDescent="0.3">
      <c r="B30" s="65" t="s">
        <v>283</v>
      </c>
      <c r="R30" s="9">
        <v>2</v>
      </c>
      <c r="S30" s="9" t="s">
        <v>4</v>
      </c>
      <c r="T30" s="9" t="s">
        <v>6</v>
      </c>
      <c r="U30" s="9" t="s">
        <v>9</v>
      </c>
      <c r="V30" s="101">
        <v>7766508435.2958088</v>
      </c>
      <c r="W30" s="101">
        <v>18873852981.756088</v>
      </c>
      <c r="X30" s="101">
        <v>26640361417.051899</v>
      </c>
    </row>
    <row r="31" spans="2:24" x14ac:dyDescent="0.3">
      <c r="B31" s="237" t="s">
        <v>284</v>
      </c>
      <c r="C31" s="237" t="s">
        <v>288</v>
      </c>
      <c r="D31" s="237" t="s">
        <v>289</v>
      </c>
      <c r="E31" s="237" t="s">
        <v>290</v>
      </c>
      <c r="F31" s="237" t="s">
        <v>291</v>
      </c>
      <c r="G31" s="237" t="s">
        <v>292</v>
      </c>
      <c r="H31" s="237" t="s">
        <v>293</v>
      </c>
      <c r="I31" s="237" t="s">
        <v>294</v>
      </c>
      <c r="J31" s="237" t="s">
        <v>270</v>
      </c>
      <c r="K31" s="237" t="s">
        <v>265</v>
      </c>
      <c r="L31" s="237" t="s">
        <v>266</v>
      </c>
      <c r="R31" s="9">
        <v>2</v>
      </c>
      <c r="S31" s="9" t="s">
        <v>4</v>
      </c>
      <c r="T31" s="9" t="s">
        <v>6</v>
      </c>
      <c r="U31" s="9" t="s">
        <v>10</v>
      </c>
      <c r="V31" s="101">
        <v>32156507918.623348</v>
      </c>
      <c r="W31" s="101">
        <v>69468742667.955643</v>
      </c>
      <c r="X31" s="101">
        <v>101625250586.57899</v>
      </c>
    </row>
    <row r="32" spans="2:24" x14ac:dyDescent="0.3">
      <c r="B32" s="250" t="s">
        <v>287</v>
      </c>
      <c r="C32" s="249">
        <f>+C33+C34</f>
        <v>3622915585.8626642</v>
      </c>
      <c r="D32" s="249">
        <f t="shared" ref="D32:L32" si="2">+D33+D34</f>
        <v>3787802162.8522949</v>
      </c>
      <c r="E32" s="249">
        <f t="shared" si="2"/>
        <v>3773246397.3419914</v>
      </c>
      <c r="F32" s="249">
        <f t="shared" si="2"/>
        <v>3804373018.3698349</v>
      </c>
      <c r="G32" s="249">
        <f t="shared" si="2"/>
        <v>3784797326.0841627</v>
      </c>
      <c r="H32" s="249">
        <f t="shared" si="2"/>
        <v>3792558028.4126477</v>
      </c>
      <c r="I32" s="249">
        <f t="shared" si="2"/>
        <v>3734704667.596683</v>
      </c>
      <c r="J32" s="249">
        <f t="shared" si="2"/>
        <v>3845546300.9668589</v>
      </c>
      <c r="K32" s="249">
        <f t="shared" si="2"/>
        <v>3734707686.7121544</v>
      </c>
      <c r="L32" s="249">
        <f t="shared" si="2"/>
        <v>3845542002.0720863</v>
      </c>
      <c r="N32" s="102" t="s">
        <v>0</v>
      </c>
      <c r="R32" s="9">
        <v>2</v>
      </c>
      <c r="S32" s="9" t="s">
        <v>4</v>
      </c>
      <c r="T32" s="9" t="s">
        <v>6</v>
      </c>
      <c r="U32" s="9" t="s">
        <v>11</v>
      </c>
      <c r="V32" s="101">
        <v>11101389247.540581</v>
      </c>
      <c r="W32" s="101">
        <v>88127911027.467056</v>
      </c>
      <c r="X32" s="101">
        <v>99229300275.007645</v>
      </c>
    </row>
    <row r="33" spans="2:24" x14ac:dyDescent="0.3">
      <c r="B33" s="248" t="s">
        <v>285</v>
      </c>
      <c r="C33" s="251">
        <f>(SUMIFS($V:$V,$R:$R,C$2,$S:$S,$N33))/1000+현행추정부채!$M$5-현행추정부채!$L$5</f>
        <v>1920481082.9431834</v>
      </c>
      <c r="D33" s="251">
        <f t="shared" ref="C33:L33" si="3">(SUMIFS($V:$V,$R:$R,D$2,$S:$S,$N33))/1000</f>
        <v>2085901889.5002043</v>
      </c>
      <c r="E33" s="251">
        <f t="shared" si="3"/>
        <v>2080147460.1767545</v>
      </c>
      <c r="F33" s="251">
        <f t="shared" si="3"/>
        <v>2092425187.4196842</v>
      </c>
      <c r="G33" s="251">
        <f t="shared" si="3"/>
        <v>2084828472.7186003</v>
      </c>
      <c r="H33" s="251">
        <f t="shared" si="3"/>
        <v>2087643414.5997229</v>
      </c>
      <c r="I33" s="251">
        <f t="shared" si="3"/>
        <v>2063434184.5686374</v>
      </c>
      <c r="J33" s="251">
        <f t="shared" si="3"/>
        <v>2110185207.0624316</v>
      </c>
      <c r="K33" s="251">
        <f t="shared" si="3"/>
        <v>2063436694.198056</v>
      </c>
      <c r="L33" s="251">
        <f t="shared" si="3"/>
        <v>2110181547.5950949</v>
      </c>
      <c r="N33" s="5" t="s">
        <v>37</v>
      </c>
      <c r="R33" s="9">
        <v>2</v>
      </c>
      <c r="S33" s="9" t="s">
        <v>4</v>
      </c>
      <c r="T33" s="9" t="s">
        <v>6</v>
      </c>
      <c r="U33" s="9" t="s">
        <v>12</v>
      </c>
      <c r="V33" s="101">
        <v>943872691.49269879</v>
      </c>
      <c r="W33" s="101">
        <v>5075690184.000701</v>
      </c>
      <c r="X33" s="101">
        <v>6019562875.4933996</v>
      </c>
    </row>
    <row r="34" spans="2:24" x14ac:dyDescent="0.3">
      <c r="B34" s="252" t="s">
        <v>286</v>
      </c>
      <c r="C34" s="253">
        <f>(SUMIFS($W:$W,$R:$R,C$2,$S:$S,$N34))/1000+현행추정부채!$T$5-현행추정부채!$S$5</f>
        <v>1702434502.9194806</v>
      </c>
      <c r="D34" s="253">
        <f>(SUMIFS($W:$W,$R:$R,D$2,$S:$S,$N34))/1000+현행추정부채!$T$5-현행추정부채!$S$5</f>
        <v>1701900273.3520908</v>
      </c>
      <c r="E34" s="253">
        <f>(SUMIFS($W:$W,$R:$R,E$2,$S:$S,$N34))/1000+현행추정부채!$T$5-현행추정부채!$S$5</f>
        <v>1693098937.1652367</v>
      </c>
      <c r="F34" s="253">
        <f>(SUMIFS($W:$W,$R:$R,F$2,$S:$S,$N34))/1000+현행추정부채!$T$5-현행추정부채!$S$5</f>
        <v>1711947830.950151</v>
      </c>
      <c r="G34" s="253">
        <f>(SUMIFS($W:$W,$R:$R,G$2,$S:$S,$N34))/1000+현행추정부채!$T$5-현행추정부채!$S$5</f>
        <v>1699968853.3655624</v>
      </c>
      <c r="H34" s="253">
        <f>(SUMIFS($W:$W,$R:$R,H$2,$S:$S,$N34))/1000+현행추정부채!$T$5-현행추정부채!$S$5</f>
        <v>1704914613.8129249</v>
      </c>
      <c r="I34" s="253">
        <f>(SUMIFS($W:$W,$R:$R,I$2,$S:$S,$N34))/1000+현행추정부채!$T$5-현행추정부채!$S$5</f>
        <v>1671270483.0280457</v>
      </c>
      <c r="J34" s="253">
        <f>(SUMIFS($W:$W,$R:$R,J$2,$S:$S,$N34))/1000+현행추정부채!$T$5-현행추정부채!$S$5</f>
        <v>1735361093.9044275</v>
      </c>
      <c r="K34" s="253">
        <f>(SUMIFS($W:$W,$R:$R,K$2,$S:$S,$N34))/1000+현행추정부채!$T$5-현행추정부채!$S$5</f>
        <v>1671270992.5140982</v>
      </c>
      <c r="L34" s="253">
        <f>(SUMIFS($W:$W,$R:$R,L$2,$S:$S,$N34))/1000+현행추정부채!$T$5-현행추정부채!$S$5</f>
        <v>1735360454.4769917</v>
      </c>
      <c r="N34" s="6" t="s">
        <v>37</v>
      </c>
      <c r="R34" s="9">
        <v>2</v>
      </c>
      <c r="S34" s="9" t="s">
        <v>4</v>
      </c>
      <c r="T34" s="9" t="s">
        <v>6</v>
      </c>
      <c r="U34" s="9" t="s">
        <v>13</v>
      </c>
      <c r="V34" s="101">
        <v>17957599354.531639</v>
      </c>
      <c r="W34" s="101">
        <v>40515459260.739967</v>
      </c>
      <c r="X34" s="101">
        <v>58473058615.271606</v>
      </c>
    </row>
    <row r="35" spans="2:24" x14ac:dyDescent="0.3">
      <c r="R35" s="9">
        <v>2</v>
      </c>
      <c r="S35" s="9" t="s">
        <v>4</v>
      </c>
      <c r="T35" s="9" t="s">
        <v>6</v>
      </c>
      <c r="U35" s="9" t="s">
        <v>14</v>
      </c>
      <c r="V35" s="101">
        <v>23532978457.756771</v>
      </c>
      <c r="W35" s="101">
        <v>18313810639.608879</v>
      </c>
      <c r="X35" s="101">
        <v>41846789097.365646</v>
      </c>
    </row>
    <row r="36" spans="2:24" x14ac:dyDescent="0.3">
      <c r="R36" s="9">
        <v>2</v>
      </c>
      <c r="S36" s="9" t="s">
        <v>4</v>
      </c>
      <c r="T36" s="9" t="s">
        <v>6</v>
      </c>
      <c r="U36" s="9" t="s">
        <v>15</v>
      </c>
      <c r="V36" s="101">
        <v>79241337.326574221</v>
      </c>
      <c r="W36" s="101">
        <v>1081383986.357481</v>
      </c>
      <c r="X36" s="101">
        <v>1160625323.684056</v>
      </c>
    </row>
    <row r="37" spans="2:24" x14ac:dyDescent="0.3">
      <c r="R37" s="9">
        <v>2</v>
      </c>
      <c r="S37" s="9" t="s">
        <v>4</v>
      </c>
      <c r="T37" s="9" t="s">
        <v>6</v>
      </c>
      <c r="U37" s="9" t="s">
        <v>16</v>
      </c>
      <c r="V37" s="101">
        <v>33826578657.172401</v>
      </c>
      <c r="W37" s="101">
        <v>31888512889.224331</v>
      </c>
      <c r="X37" s="101">
        <v>65715091546.396729</v>
      </c>
    </row>
    <row r="38" spans="2:24" x14ac:dyDescent="0.3">
      <c r="R38" s="9">
        <v>2</v>
      </c>
      <c r="S38" s="9" t="s">
        <v>4</v>
      </c>
      <c r="T38" s="9" t="s">
        <v>6</v>
      </c>
      <c r="U38" s="9" t="s">
        <v>17</v>
      </c>
      <c r="V38" s="101">
        <v>0</v>
      </c>
      <c r="W38" s="101">
        <v>60932717.785015479</v>
      </c>
      <c r="X38" s="101">
        <v>60932717.785015479</v>
      </c>
    </row>
    <row r="39" spans="2:24" x14ac:dyDescent="0.3">
      <c r="R39" s="9">
        <v>2</v>
      </c>
      <c r="S39" s="9" t="s">
        <v>4</v>
      </c>
      <c r="T39" s="9" t="s">
        <v>7</v>
      </c>
      <c r="U39" s="9" t="s">
        <v>18</v>
      </c>
      <c r="V39" s="101">
        <v>20263335700.93034</v>
      </c>
      <c r="W39" s="101">
        <v>90025584341.145065</v>
      </c>
      <c r="X39" s="101">
        <v>110288920042.07539</v>
      </c>
    </row>
    <row r="40" spans="2:24" x14ac:dyDescent="0.3">
      <c r="R40" s="9">
        <v>2</v>
      </c>
      <c r="S40" s="9" t="s">
        <v>5</v>
      </c>
      <c r="T40" s="9" t="s">
        <v>6</v>
      </c>
      <c r="U40" s="9" t="s">
        <v>8</v>
      </c>
      <c r="V40" s="101">
        <v>16571046806.91815</v>
      </c>
      <c r="W40" s="101">
        <v>18042953919.544571</v>
      </c>
      <c r="X40" s="101">
        <v>34614000726.462723</v>
      </c>
    </row>
    <row r="41" spans="2:24" x14ac:dyDescent="0.3">
      <c r="R41" s="9">
        <v>2</v>
      </c>
      <c r="S41" s="9" t="s">
        <v>5</v>
      </c>
      <c r="T41" s="9" t="s">
        <v>6</v>
      </c>
      <c r="U41" s="9" t="s">
        <v>9</v>
      </c>
      <c r="V41" s="101">
        <v>15030316473.970261</v>
      </c>
      <c r="W41" s="101">
        <v>32284987525.725769</v>
      </c>
      <c r="X41" s="101">
        <v>47315303999.69603</v>
      </c>
    </row>
    <row r="42" spans="2:24" x14ac:dyDescent="0.3">
      <c r="R42" s="9">
        <v>2</v>
      </c>
      <c r="S42" s="9" t="s">
        <v>5</v>
      </c>
      <c r="T42" s="9" t="s">
        <v>6</v>
      </c>
      <c r="U42" s="9" t="s">
        <v>10</v>
      </c>
      <c r="V42" s="101">
        <v>69257217624.174377</v>
      </c>
      <c r="W42" s="101">
        <v>129633527138.3477</v>
      </c>
      <c r="X42" s="101">
        <v>198890744762.52209</v>
      </c>
    </row>
    <row r="43" spans="2:24" x14ac:dyDescent="0.3">
      <c r="R43" s="9">
        <v>2</v>
      </c>
      <c r="S43" s="9" t="s">
        <v>5</v>
      </c>
      <c r="T43" s="9" t="s">
        <v>6</v>
      </c>
      <c r="U43" s="9" t="s">
        <v>11</v>
      </c>
      <c r="V43" s="101">
        <v>14997154450.42544</v>
      </c>
      <c r="W43" s="101">
        <v>101810037292.34531</v>
      </c>
      <c r="X43" s="101">
        <v>116807191742.77071</v>
      </c>
    </row>
    <row r="44" spans="2:24" x14ac:dyDescent="0.3">
      <c r="R44" s="9">
        <v>2</v>
      </c>
      <c r="S44" s="9" t="s">
        <v>5</v>
      </c>
      <c r="T44" s="9" t="s">
        <v>6</v>
      </c>
      <c r="U44" s="9" t="s">
        <v>12</v>
      </c>
      <c r="V44" s="101">
        <v>5127669574.5427217</v>
      </c>
      <c r="W44" s="101">
        <v>25573630977.0149</v>
      </c>
      <c r="X44" s="101">
        <v>30701300551.557621</v>
      </c>
    </row>
    <row r="45" spans="2:24" x14ac:dyDescent="0.3">
      <c r="R45" s="9">
        <v>2</v>
      </c>
      <c r="S45" s="9" t="s">
        <v>5</v>
      </c>
      <c r="T45" s="9" t="s">
        <v>6</v>
      </c>
      <c r="U45" s="9" t="s">
        <v>13</v>
      </c>
      <c r="V45" s="101">
        <v>35100839851.880836</v>
      </c>
      <c r="W45" s="101">
        <v>74785591327.839218</v>
      </c>
      <c r="X45" s="101">
        <v>109886431179.72009</v>
      </c>
    </row>
    <row r="46" spans="2:24" x14ac:dyDescent="0.3">
      <c r="R46" s="9">
        <v>2</v>
      </c>
      <c r="S46" s="9" t="s">
        <v>5</v>
      </c>
      <c r="T46" s="9" t="s">
        <v>6</v>
      </c>
      <c r="U46" s="9" t="s">
        <v>14</v>
      </c>
      <c r="V46" s="101">
        <v>65834791434.911713</v>
      </c>
      <c r="W46" s="101">
        <v>50147315610.712593</v>
      </c>
      <c r="X46" s="101">
        <v>115982107045.6243</v>
      </c>
    </row>
    <row r="47" spans="2:24" x14ac:dyDescent="0.3">
      <c r="R47" s="9">
        <v>2</v>
      </c>
      <c r="S47" s="9" t="s">
        <v>5</v>
      </c>
      <c r="T47" s="9" t="s">
        <v>6</v>
      </c>
      <c r="U47" s="9" t="s">
        <v>19</v>
      </c>
      <c r="V47" s="101">
        <v>4823936541.5972176</v>
      </c>
      <c r="W47" s="101">
        <v>28976765782.159779</v>
      </c>
      <c r="X47" s="101">
        <v>33800702323.757</v>
      </c>
    </row>
    <row r="48" spans="2:24" x14ac:dyDescent="0.3">
      <c r="R48" s="9">
        <v>2</v>
      </c>
      <c r="S48" s="9" t="s">
        <v>5</v>
      </c>
      <c r="T48" s="9" t="s">
        <v>6</v>
      </c>
      <c r="U48" s="9" t="s">
        <v>15</v>
      </c>
      <c r="V48" s="101">
        <v>1000233668.163435</v>
      </c>
      <c r="W48" s="101">
        <v>1352680543.8477421</v>
      </c>
      <c r="X48" s="101">
        <v>2352914212.011178</v>
      </c>
    </row>
    <row r="49" spans="18:24" x14ac:dyDescent="0.3">
      <c r="R49" s="9">
        <v>2</v>
      </c>
      <c r="S49" s="9" t="s">
        <v>5</v>
      </c>
      <c r="T49" s="9" t="s">
        <v>6</v>
      </c>
      <c r="U49" s="9" t="s">
        <v>16</v>
      </c>
      <c r="V49" s="101">
        <v>61083029360.39724</v>
      </c>
      <c r="W49" s="101">
        <v>78975491071.641327</v>
      </c>
      <c r="X49" s="101">
        <v>140058520432.0386</v>
      </c>
    </row>
    <row r="50" spans="18:24" x14ac:dyDescent="0.3">
      <c r="R50" s="9">
        <v>2</v>
      </c>
      <c r="S50" s="9" t="s">
        <v>5</v>
      </c>
      <c r="T50" s="9" t="s">
        <v>6</v>
      </c>
      <c r="U50" s="9" t="s">
        <v>17</v>
      </c>
      <c r="V50" s="101">
        <v>2641542.4585125758</v>
      </c>
      <c r="W50" s="101">
        <v>64678362.328439146</v>
      </c>
      <c r="X50" s="101">
        <v>67319904.786951736</v>
      </c>
    </row>
    <row r="51" spans="18:24" x14ac:dyDescent="0.3">
      <c r="R51" s="9">
        <v>2</v>
      </c>
      <c r="S51" s="9" t="s">
        <v>5</v>
      </c>
      <c r="T51" s="9" t="s">
        <v>7</v>
      </c>
      <c r="U51" s="9" t="s">
        <v>18</v>
      </c>
      <c r="V51" s="101">
        <v>103118169741.1501</v>
      </c>
      <c r="W51" s="101">
        <v>317062478641.40918</v>
      </c>
      <c r="X51" s="101">
        <v>420180648382.5592</v>
      </c>
    </row>
    <row r="52" spans="18:24" x14ac:dyDescent="0.3">
      <c r="R52" s="9">
        <v>3</v>
      </c>
      <c r="S52" s="9" t="s">
        <v>4</v>
      </c>
      <c r="T52" s="9" t="s">
        <v>6</v>
      </c>
      <c r="U52" s="9" t="s">
        <v>8</v>
      </c>
      <c r="V52" s="101">
        <v>3545082843.0968781</v>
      </c>
      <c r="W52" s="101">
        <v>5271152869.1870928</v>
      </c>
      <c r="X52" s="101">
        <v>8816235712.2839699</v>
      </c>
    </row>
    <row r="53" spans="18:24" x14ac:dyDescent="0.3">
      <c r="R53" s="9">
        <v>3</v>
      </c>
      <c r="S53" s="9" t="s">
        <v>4</v>
      </c>
      <c r="T53" s="9" t="s">
        <v>6</v>
      </c>
      <c r="U53" s="9" t="s">
        <v>9</v>
      </c>
      <c r="V53" s="101">
        <v>7731213757.2818613</v>
      </c>
      <c r="W53" s="101">
        <v>18752426493.3951</v>
      </c>
      <c r="X53" s="101">
        <v>26483640250.67696</v>
      </c>
    </row>
    <row r="54" spans="18:24" x14ac:dyDescent="0.3">
      <c r="R54" s="9">
        <v>3</v>
      </c>
      <c r="S54" s="9" t="s">
        <v>4</v>
      </c>
      <c r="T54" s="9" t="s">
        <v>6</v>
      </c>
      <c r="U54" s="9" t="s">
        <v>10</v>
      </c>
      <c r="V54" s="101">
        <v>32098445208.488811</v>
      </c>
      <c r="W54" s="101">
        <v>69259085247.566666</v>
      </c>
      <c r="X54" s="101">
        <v>101357530456.0555</v>
      </c>
    </row>
    <row r="55" spans="18:24" x14ac:dyDescent="0.3">
      <c r="R55" s="9">
        <v>3</v>
      </c>
      <c r="S55" s="9" t="s">
        <v>4</v>
      </c>
      <c r="T55" s="9" t="s">
        <v>6</v>
      </c>
      <c r="U55" s="9" t="s">
        <v>11</v>
      </c>
      <c r="V55" s="101">
        <v>11070149115.45405</v>
      </c>
      <c r="W55" s="101">
        <v>87756762158.887482</v>
      </c>
      <c r="X55" s="101">
        <v>98826911274.341537</v>
      </c>
    </row>
    <row r="56" spans="18:24" x14ac:dyDescent="0.3">
      <c r="R56" s="9">
        <v>3</v>
      </c>
      <c r="S56" s="9" t="s">
        <v>4</v>
      </c>
      <c r="T56" s="9" t="s">
        <v>6</v>
      </c>
      <c r="U56" s="9" t="s">
        <v>12</v>
      </c>
      <c r="V56" s="101">
        <v>938240355.98417985</v>
      </c>
      <c r="W56" s="101">
        <v>5035194657.0674276</v>
      </c>
      <c r="X56" s="101">
        <v>5973435013.0516071</v>
      </c>
    </row>
    <row r="57" spans="18:24" x14ac:dyDescent="0.3">
      <c r="R57" s="9">
        <v>3</v>
      </c>
      <c r="S57" s="9" t="s">
        <v>4</v>
      </c>
      <c r="T57" s="9" t="s">
        <v>6</v>
      </c>
      <c r="U57" s="9" t="s">
        <v>13</v>
      </c>
      <c r="V57" s="101">
        <v>17863600941.561352</v>
      </c>
      <c r="W57" s="101">
        <v>40229758481.2211</v>
      </c>
      <c r="X57" s="101">
        <v>58093359422.782463</v>
      </c>
    </row>
    <row r="58" spans="18:24" x14ac:dyDescent="0.3">
      <c r="R58" s="9">
        <v>3</v>
      </c>
      <c r="S58" s="9" t="s">
        <v>4</v>
      </c>
      <c r="T58" s="9" t="s">
        <v>6</v>
      </c>
      <c r="U58" s="9" t="s">
        <v>14</v>
      </c>
      <c r="V58" s="101">
        <v>23496087284.610668</v>
      </c>
      <c r="W58" s="101">
        <v>18265379600.395821</v>
      </c>
      <c r="X58" s="101">
        <v>41761466885.006493</v>
      </c>
    </row>
    <row r="59" spans="18:24" x14ac:dyDescent="0.3">
      <c r="R59" s="9">
        <v>3</v>
      </c>
      <c r="S59" s="9" t="s">
        <v>4</v>
      </c>
      <c r="T59" s="9" t="s">
        <v>6</v>
      </c>
      <c r="U59" s="9" t="s">
        <v>15</v>
      </c>
      <c r="V59" s="101">
        <v>79054245.777604014</v>
      </c>
      <c r="W59" s="101">
        <v>1077528724.3450329</v>
      </c>
      <c r="X59" s="101">
        <v>1156582970.122637</v>
      </c>
    </row>
    <row r="60" spans="18:24" x14ac:dyDescent="0.3">
      <c r="R60" s="9">
        <v>3</v>
      </c>
      <c r="S60" s="9" t="s">
        <v>4</v>
      </c>
      <c r="T60" s="9" t="s">
        <v>6</v>
      </c>
      <c r="U60" s="9" t="s">
        <v>16</v>
      </c>
      <c r="V60" s="101">
        <v>33746718496.865131</v>
      </c>
      <c r="W60" s="101">
        <v>31774832184.170799</v>
      </c>
      <c r="X60" s="101">
        <v>65521550681.035927</v>
      </c>
    </row>
    <row r="61" spans="18:24" x14ac:dyDescent="0.3">
      <c r="R61" s="9">
        <v>3</v>
      </c>
      <c r="S61" s="9" t="s">
        <v>4</v>
      </c>
      <c r="T61" s="9" t="s">
        <v>6</v>
      </c>
      <c r="U61" s="9" t="s">
        <v>17</v>
      </c>
      <c r="V61" s="101">
        <v>0</v>
      </c>
      <c r="W61" s="101">
        <v>60715485.428003147</v>
      </c>
      <c r="X61" s="101">
        <v>60715485.428003147</v>
      </c>
    </row>
    <row r="62" spans="18:24" x14ac:dyDescent="0.3">
      <c r="R62" s="9">
        <v>3</v>
      </c>
      <c r="S62" s="9" t="s">
        <v>4</v>
      </c>
      <c r="T62" s="9" t="s">
        <v>7</v>
      </c>
      <c r="U62" s="9" t="s">
        <v>18</v>
      </c>
      <c r="V62" s="101">
        <v>20223327214.891312</v>
      </c>
      <c r="W62" s="101">
        <v>89680484525.984268</v>
      </c>
      <c r="X62" s="101">
        <v>109903811740.8756</v>
      </c>
    </row>
    <row r="63" spans="18:24" x14ac:dyDescent="0.3">
      <c r="R63" s="9">
        <v>3</v>
      </c>
      <c r="S63" s="9" t="s">
        <v>5</v>
      </c>
      <c r="T63" s="9" t="s">
        <v>6</v>
      </c>
      <c r="U63" s="9" t="s">
        <v>8</v>
      </c>
      <c r="V63" s="101">
        <v>16555677784.19842</v>
      </c>
      <c r="W63" s="101">
        <v>18010311649.497452</v>
      </c>
      <c r="X63" s="101">
        <v>34565989433.695869</v>
      </c>
    </row>
    <row r="64" spans="18:24" x14ac:dyDescent="0.3">
      <c r="R64" s="9">
        <v>3</v>
      </c>
      <c r="S64" s="9" t="s">
        <v>5</v>
      </c>
      <c r="T64" s="9" t="s">
        <v>6</v>
      </c>
      <c r="U64" s="9" t="s">
        <v>9</v>
      </c>
      <c r="V64" s="101">
        <v>14962027484.188669</v>
      </c>
      <c r="W64" s="101">
        <v>32077317074.597801</v>
      </c>
      <c r="X64" s="101">
        <v>47039344558.786469</v>
      </c>
    </row>
    <row r="65" spans="18:24" x14ac:dyDescent="0.3">
      <c r="R65" s="9">
        <v>3</v>
      </c>
      <c r="S65" s="9" t="s">
        <v>5</v>
      </c>
      <c r="T65" s="9" t="s">
        <v>6</v>
      </c>
      <c r="U65" s="9" t="s">
        <v>10</v>
      </c>
      <c r="V65" s="101">
        <v>69132194943.532928</v>
      </c>
      <c r="W65" s="101">
        <v>129242387615.2516</v>
      </c>
      <c r="X65" s="101">
        <v>198374582558.78448</v>
      </c>
    </row>
    <row r="66" spans="18:24" x14ac:dyDescent="0.3">
      <c r="R66" s="9">
        <v>3</v>
      </c>
      <c r="S66" s="9" t="s">
        <v>5</v>
      </c>
      <c r="T66" s="9" t="s">
        <v>6</v>
      </c>
      <c r="U66" s="9" t="s">
        <v>11</v>
      </c>
      <c r="V66" s="101">
        <v>14954964531.42111</v>
      </c>
      <c r="W66" s="101">
        <v>101381445964.2045</v>
      </c>
      <c r="X66" s="101">
        <v>116336410495.6256</v>
      </c>
    </row>
    <row r="67" spans="18:24" x14ac:dyDescent="0.3">
      <c r="R67" s="9">
        <v>3</v>
      </c>
      <c r="S67" s="9" t="s">
        <v>5</v>
      </c>
      <c r="T67" s="9" t="s">
        <v>6</v>
      </c>
      <c r="U67" s="9" t="s">
        <v>12</v>
      </c>
      <c r="V67" s="101">
        <v>5097078816.7102308</v>
      </c>
      <c r="W67" s="101">
        <v>25369637442.742981</v>
      </c>
      <c r="X67" s="101">
        <v>30466716259.453209</v>
      </c>
    </row>
    <row r="68" spans="18:24" x14ac:dyDescent="0.3">
      <c r="R68" s="9">
        <v>3</v>
      </c>
      <c r="S68" s="9" t="s">
        <v>5</v>
      </c>
      <c r="T68" s="9" t="s">
        <v>6</v>
      </c>
      <c r="U68" s="9" t="s">
        <v>13</v>
      </c>
      <c r="V68" s="101">
        <v>34917142295.287666</v>
      </c>
      <c r="W68" s="101">
        <v>74258506477.476929</v>
      </c>
      <c r="X68" s="101">
        <v>109175648772.7646</v>
      </c>
    </row>
    <row r="69" spans="18:24" x14ac:dyDescent="0.3">
      <c r="R69" s="9">
        <v>3</v>
      </c>
      <c r="S69" s="9" t="s">
        <v>5</v>
      </c>
      <c r="T69" s="9" t="s">
        <v>6</v>
      </c>
      <c r="U69" s="9" t="s">
        <v>14</v>
      </c>
      <c r="V69" s="101">
        <v>65731614587.517036</v>
      </c>
      <c r="W69" s="101">
        <v>50014729942.30146</v>
      </c>
      <c r="X69" s="101">
        <v>115746344529.8185</v>
      </c>
    </row>
    <row r="70" spans="18:24" x14ac:dyDescent="0.3">
      <c r="R70" s="9">
        <v>3</v>
      </c>
      <c r="S70" s="9" t="s">
        <v>5</v>
      </c>
      <c r="T70" s="9" t="s">
        <v>6</v>
      </c>
      <c r="U70" s="9" t="s">
        <v>19</v>
      </c>
      <c r="V70" s="101">
        <v>4816376427.0507011</v>
      </c>
      <c r="W70" s="101">
        <v>28900153428.879601</v>
      </c>
      <c r="X70" s="101">
        <v>33716529855.930309</v>
      </c>
    </row>
    <row r="71" spans="18:24" x14ac:dyDescent="0.3">
      <c r="R71" s="9">
        <v>3</v>
      </c>
      <c r="S71" s="9" t="s">
        <v>5</v>
      </c>
      <c r="T71" s="9" t="s">
        <v>6</v>
      </c>
      <c r="U71" s="9" t="s">
        <v>15</v>
      </c>
      <c r="V71" s="101">
        <v>997872801.82903576</v>
      </c>
      <c r="W71" s="101">
        <v>1347859257.4768209</v>
      </c>
      <c r="X71" s="101">
        <v>2345732059.3058572</v>
      </c>
    </row>
    <row r="72" spans="18:24" x14ac:dyDescent="0.3">
      <c r="R72" s="9">
        <v>3</v>
      </c>
      <c r="S72" s="9" t="s">
        <v>5</v>
      </c>
      <c r="T72" s="9" t="s">
        <v>6</v>
      </c>
      <c r="U72" s="9" t="s">
        <v>16</v>
      </c>
      <c r="V72" s="101">
        <v>60938854181.9263</v>
      </c>
      <c r="W72" s="101">
        <v>78694002984.544708</v>
      </c>
      <c r="X72" s="101">
        <v>139632857166.47101</v>
      </c>
    </row>
    <row r="73" spans="18:24" x14ac:dyDescent="0.3">
      <c r="R73" s="9">
        <v>3</v>
      </c>
      <c r="S73" s="9" t="s">
        <v>5</v>
      </c>
      <c r="T73" s="9" t="s">
        <v>6</v>
      </c>
      <c r="U73" s="9" t="s">
        <v>17</v>
      </c>
      <c r="V73" s="101">
        <v>2635307.586742423</v>
      </c>
      <c r="W73" s="101">
        <v>64447832.726896569</v>
      </c>
      <c r="X73" s="101">
        <v>67083140.313638993</v>
      </c>
    </row>
    <row r="74" spans="18:24" x14ac:dyDescent="0.3">
      <c r="R74" s="9">
        <v>3</v>
      </c>
      <c r="S74" s="9" t="s">
        <v>5</v>
      </c>
      <c r="T74" s="9" t="s">
        <v>7</v>
      </c>
      <c r="U74" s="9" t="s">
        <v>18</v>
      </c>
      <c r="V74" s="101">
        <v>102905804518.5571</v>
      </c>
      <c r="W74" s="101">
        <v>315865353394.5235</v>
      </c>
      <c r="X74" s="101">
        <v>418771157913.08063</v>
      </c>
    </row>
    <row r="75" spans="18:24" x14ac:dyDescent="0.3">
      <c r="R75" s="9">
        <v>4</v>
      </c>
      <c r="S75" s="9" t="s">
        <v>4</v>
      </c>
      <c r="T75" s="9" t="s">
        <v>6</v>
      </c>
      <c r="U75" s="9" t="s">
        <v>8</v>
      </c>
      <c r="V75" s="101">
        <v>3551896641.4811401</v>
      </c>
      <c r="W75" s="101">
        <v>5291109068.2802591</v>
      </c>
      <c r="X75" s="101">
        <v>8843005709.7613983</v>
      </c>
    </row>
    <row r="76" spans="18:24" x14ac:dyDescent="0.3">
      <c r="R76" s="9">
        <v>4</v>
      </c>
      <c r="S76" s="9" t="s">
        <v>4</v>
      </c>
      <c r="T76" s="9" t="s">
        <v>6</v>
      </c>
      <c r="U76" s="9" t="s">
        <v>9</v>
      </c>
      <c r="V76" s="101">
        <v>7806628616.5281963</v>
      </c>
      <c r="W76" s="101">
        <v>19012332997.168571</v>
      </c>
      <c r="X76" s="101">
        <v>26818961613.69677</v>
      </c>
    </row>
    <row r="77" spans="18:24" x14ac:dyDescent="0.3">
      <c r="R77" s="9">
        <v>4</v>
      </c>
      <c r="S77" s="9" t="s">
        <v>4</v>
      </c>
      <c r="T77" s="9" t="s">
        <v>6</v>
      </c>
      <c r="U77" s="9" t="s">
        <v>10</v>
      </c>
      <c r="V77" s="101">
        <v>32220699505.637291</v>
      </c>
      <c r="W77" s="101">
        <v>69702223081.348541</v>
      </c>
      <c r="X77" s="101">
        <v>101922922586.98579</v>
      </c>
    </row>
    <row r="78" spans="18:24" x14ac:dyDescent="0.3">
      <c r="R78" s="9">
        <v>4</v>
      </c>
      <c r="S78" s="9" t="s">
        <v>4</v>
      </c>
      <c r="T78" s="9" t="s">
        <v>6</v>
      </c>
      <c r="U78" s="9" t="s">
        <v>11</v>
      </c>
      <c r="V78" s="101">
        <v>11136601273.033501</v>
      </c>
      <c r="W78" s="101">
        <v>88547438939.371872</v>
      </c>
      <c r="X78" s="101">
        <v>99684040212.405365</v>
      </c>
    </row>
    <row r="79" spans="18:24" x14ac:dyDescent="0.3">
      <c r="R79" s="9">
        <v>4</v>
      </c>
      <c r="S79" s="9" t="s">
        <v>4</v>
      </c>
      <c r="T79" s="9" t="s">
        <v>6</v>
      </c>
      <c r="U79" s="9" t="s">
        <v>12</v>
      </c>
      <c r="V79" s="101">
        <v>950341837.12536776</v>
      </c>
      <c r="W79" s="101">
        <v>5122292880.7521582</v>
      </c>
      <c r="X79" s="101">
        <v>6072634717.8775263</v>
      </c>
    </row>
    <row r="80" spans="18:24" x14ac:dyDescent="0.3">
      <c r="R80" s="9">
        <v>4</v>
      </c>
      <c r="S80" s="9" t="s">
        <v>4</v>
      </c>
      <c r="T80" s="9" t="s">
        <v>6</v>
      </c>
      <c r="U80" s="9" t="s">
        <v>13</v>
      </c>
      <c r="V80" s="101">
        <v>18065435927.654869</v>
      </c>
      <c r="W80" s="101">
        <v>40843744358.412956</v>
      </c>
      <c r="X80" s="101">
        <v>58909180286.067833</v>
      </c>
    </row>
    <row r="81" spans="18:24" x14ac:dyDescent="0.3">
      <c r="R81" s="9">
        <v>4</v>
      </c>
      <c r="S81" s="9" t="s">
        <v>4</v>
      </c>
      <c r="T81" s="9" t="s">
        <v>6</v>
      </c>
      <c r="U81" s="9" t="s">
        <v>14</v>
      </c>
      <c r="V81" s="101">
        <v>23573664473.525669</v>
      </c>
      <c r="W81" s="101">
        <v>18367589794.996059</v>
      </c>
      <c r="X81" s="101">
        <v>41941254268.521729</v>
      </c>
    </row>
    <row r="82" spans="18:24" x14ac:dyDescent="0.3">
      <c r="R82" s="9">
        <v>4</v>
      </c>
      <c r="S82" s="9" t="s">
        <v>4</v>
      </c>
      <c r="T82" s="9" t="s">
        <v>6</v>
      </c>
      <c r="U82" s="9" t="s">
        <v>15</v>
      </c>
      <c r="V82" s="101">
        <v>79451742.623544201</v>
      </c>
      <c r="W82" s="101">
        <v>1085729263.1874771</v>
      </c>
      <c r="X82" s="101">
        <v>1165181005.811022</v>
      </c>
    </row>
    <row r="83" spans="18:24" x14ac:dyDescent="0.3">
      <c r="R83" s="9">
        <v>4</v>
      </c>
      <c r="S83" s="9" t="s">
        <v>4</v>
      </c>
      <c r="T83" s="9" t="s">
        <v>6</v>
      </c>
      <c r="U83" s="9" t="s">
        <v>16</v>
      </c>
      <c r="V83" s="101">
        <v>33916390123.081989</v>
      </c>
      <c r="W83" s="101">
        <v>32016642526.683369</v>
      </c>
      <c r="X83" s="101">
        <v>65933032649.765373</v>
      </c>
    </row>
    <row r="84" spans="18:24" x14ac:dyDescent="0.3">
      <c r="R84" s="9">
        <v>4</v>
      </c>
      <c r="S84" s="9" t="s">
        <v>4</v>
      </c>
      <c r="T84" s="9" t="s">
        <v>6</v>
      </c>
      <c r="U84" s="9" t="s">
        <v>17</v>
      </c>
      <c r="V84" s="101">
        <v>0</v>
      </c>
      <c r="W84" s="101">
        <v>61177560.995309129</v>
      </c>
      <c r="X84" s="101">
        <v>61177560.995309129</v>
      </c>
    </row>
    <row r="85" spans="18:24" x14ac:dyDescent="0.3">
      <c r="R85" s="9">
        <v>4</v>
      </c>
      <c r="S85" s="9" t="s">
        <v>4</v>
      </c>
      <c r="T85" s="9" t="s">
        <v>7</v>
      </c>
      <c r="U85" s="9" t="s">
        <v>18</v>
      </c>
      <c r="V85" s="101">
        <v>20307893536.59581</v>
      </c>
      <c r="W85" s="101">
        <v>90414792410.306152</v>
      </c>
      <c r="X85" s="101">
        <v>110722685946.90199</v>
      </c>
    </row>
    <row r="86" spans="18:24" x14ac:dyDescent="0.3">
      <c r="R86" s="9">
        <v>4</v>
      </c>
      <c r="S86" s="9" t="s">
        <v>5</v>
      </c>
      <c r="T86" s="9" t="s">
        <v>6</v>
      </c>
      <c r="U86" s="9" t="s">
        <v>8</v>
      </c>
      <c r="V86" s="101">
        <v>16587494493.619921</v>
      </c>
      <c r="W86" s="101">
        <v>18078491778.580051</v>
      </c>
      <c r="X86" s="101">
        <v>34665986272.199966</v>
      </c>
    </row>
    <row r="87" spans="18:24" x14ac:dyDescent="0.3">
      <c r="R87" s="9">
        <v>4</v>
      </c>
      <c r="S87" s="9" t="s">
        <v>5</v>
      </c>
      <c r="T87" s="9" t="s">
        <v>6</v>
      </c>
      <c r="U87" s="9" t="s">
        <v>9</v>
      </c>
      <c r="V87" s="101">
        <v>15107941639.73917</v>
      </c>
      <c r="W87" s="101">
        <v>32521822967.34911</v>
      </c>
      <c r="X87" s="101">
        <v>47629764607.088272</v>
      </c>
    </row>
    <row r="88" spans="18:24" x14ac:dyDescent="0.3">
      <c r="R88" s="9">
        <v>4</v>
      </c>
      <c r="S88" s="9" t="s">
        <v>5</v>
      </c>
      <c r="T88" s="9" t="s">
        <v>6</v>
      </c>
      <c r="U88" s="9" t="s">
        <v>10</v>
      </c>
      <c r="V88" s="101">
        <v>69395436104.894226</v>
      </c>
      <c r="W88" s="101">
        <v>130069107581.9614</v>
      </c>
      <c r="X88" s="101">
        <v>199464543686.85559</v>
      </c>
    </row>
    <row r="89" spans="18:24" x14ac:dyDescent="0.3">
      <c r="R89" s="9">
        <v>4</v>
      </c>
      <c r="S89" s="9" t="s">
        <v>5</v>
      </c>
      <c r="T89" s="9" t="s">
        <v>6</v>
      </c>
      <c r="U89" s="9" t="s">
        <v>11</v>
      </c>
      <c r="V89" s="101">
        <v>15044708056.56308</v>
      </c>
      <c r="W89" s="101">
        <v>102294489586.0408</v>
      </c>
      <c r="X89" s="101">
        <v>117339197642.6039</v>
      </c>
    </row>
    <row r="90" spans="18:24" x14ac:dyDescent="0.3">
      <c r="R90" s="9">
        <v>4</v>
      </c>
      <c r="S90" s="9" t="s">
        <v>5</v>
      </c>
      <c r="T90" s="9" t="s">
        <v>6</v>
      </c>
      <c r="U90" s="9" t="s">
        <v>12</v>
      </c>
      <c r="V90" s="101">
        <v>5162805136.293623</v>
      </c>
      <c r="W90" s="101">
        <v>25808387995.777279</v>
      </c>
      <c r="X90" s="101">
        <v>30971193132.0709</v>
      </c>
    </row>
    <row r="91" spans="18:24" x14ac:dyDescent="0.3">
      <c r="R91" s="9">
        <v>4</v>
      </c>
      <c r="S91" s="9" t="s">
        <v>5</v>
      </c>
      <c r="T91" s="9" t="s">
        <v>6</v>
      </c>
      <c r="U91" s="9" t="s">
        <v>13</v>
      </c>
      <c r="V91" s="101">
        <v>35311580095.742523</v>
      </c>
      <c r="W91" s="101">
        <v>75391232922.670883</v>
      </c>
      <c r="X91" s="101">
        <v>110702813018.41341</v>
      </c>
    </row>
    <row r="92" spans="18:24" x14ac:dyDescent="0.3">
      <c r="R92" s="9">
        <v>4</v>
      </c>
      <c r="S92" s="9" t="s">
        <v>5</v>
      </c>
      <c r="T92" s="9" t="s">
        <v>6</v>
      </c>
      <c r="U92" s="9" t="s">
        <v>14</v>
      </c>
      <c r="V92" s="101">
        <v>65948580398.356499</v>
      </c>
      <c r="W92" s="101">
        <v>50294541067.06105</v>
      </c>
      <c r="X92" s="101">
        <v>116243121465.4175</v>
      </c>
    </row>
    <row r="93" spans="18:24" x14ac:dyDescent="0.3">
      <c r="R93" s="9">
        <v>4</v>
      </c>
      <c r="S93" s="9" t="s">
        <v>5</v>
      </c>
      <c r="T93" s="9" t="s">
        <v>6</v>
      </c>
      <c r="U93" s="9" t="s">
        <v>19</v>
      </c>
      <c r="V93" s="101">
        <v>4832274241.5705605</v>
      </c>
      <c r="W93" s="101">
        <v>29061837485.676239</v>
      </c>
      <c r="X93" s="101">
        <v>33894111727.246799</v>
      </c>
    </row>
    <row r="94" spans="18:24" x14ac:dyDescent="0.3">
      <c r="R94" s="9">
        <v>4</v>
      </c>
      <c r="S94" s="9" t="s">
        <v>5</v>
      </c>
      <c r="T94" s="9" t="s">
        <v>6</v>
      </c>
      <c r="U94" s="9" t="s">
        <v>15</v>
      </c>
      <c r="V94" s="101">
        <v>1002888701.667174</v>
      </c>
      <c r="W94" s="101">
        <v>1358114585.4804449</v>
      </c>
      <c r="X94" s="101">
        <v>2361003287.1476188</v>
      </c>
    </row>
    <row r="95" spans="18:24" x14ac:dyDescent="0.3">
      <c r="R95" s="9">
        <v>4</v>
      </c>
      <c r="S95" s="9" t="s">
        <v>5</v>
      </c>
      <c r="T95" s="9" t="s">
        <v>6</v>
      </c>
      <c r="U95" s="9" t="s">
        <v>16</v>
      </c>
      <c r="V95" s="101">
        <v>61245168962.995796</v>
      </c>
      <c r="W95" s="101">
        <v>79292754529.29834</v>
      </c>
      <c r="X95" s="101">
        <v>140537923492.2941</v>
      </c>
    </row>
    <row r="96" spans="18:24" x14ac:dyDescent="0.3">
      <c r="R96" s="9">
        <v>4</v>
      </c>
      <c r="S96" s="9" t="s">
        <v>5</v>
      </c>
      <c r="T96" s="9" t="s">
        <v>6</v>
      </c>
      <c r="U96" s="9" t="s">
        <v>17</v>
      </c>
      <c r="V96" s="101">
        <v>2648554.2038198281</v>
      </c>
      <c r="W96" s="101">
        <v>64938190.796606548</v>
      </c>
      <c r="X96" s="101">
        <v>67586745.000426382</v>
      </c>
    </row>
    <row r="97" spans="18:24" x14ac:dyDescent="0.3">
      <c r="R97" s="9">
        <v>4</v>
      </c>
      <c r="S97" s="9" t="s">
        <v>5</v>
      </c>
      <c r="T97" s="9" t="s">
        <v>7</v>
      </c>
      <c r="U97" s="9" t="s">
        <v>18</v>
      </c>
      <c r="V97" s="101">
        <v>103354858294.2666</v>
      </c>
      <c r="W97" s="101">
        <v>318411089304.62189</v>
      </c>
      <c r="X97" s="101">
        <v>421765947598.88849</v>
      </c>
    </row>
    <row r="98" spans="18:24" x14ac:dyDescent="0.3">
      <c r="R98" s="9">
        <v>5</v>
      </c>
      <c r="S98" s="9" t="s">
        <v>4</v>
      </c>
      <c r="T98" s="9" t="s">
        <v>6</v>
      </c>
      <c r="U98" s="9" t="s">
        <v>8</v>
      </c>
      <c r="V98" s="101">
        <v>3548321697.5882468</v>
      </c>
      <c r="W98" s="101">
        <v>5279661157.8529205</v>
      </c>
      <c r="X98" s="101">
        <v>8827982855.4411678</v>
      </c>
    </row>
    <row r="99" spans="18:24" x14ac:dyDescent="0.3">
      <c r="R99" s="9">
        <v>5</v>
      </c>
      <c r="S99" s="9" t="s">
        <v>4</v>
      </c>
      <c r="T99" s="9" t="s">
        <v>6</v>
      </c>
      <c r="U99" s="9" t="s">
        <v>9</v>
      </c>
      <c r="V99" s="101">
        <v>7757941953.2927256</v>
      </c>
      <c r="W99" s="101">
        <v>18843440683.62381</v>
      </c>
      <c r="X99" s="101">
        <v>26601382636.916531</v>
      </c>
    </row>
    <row r="100" spans="18:24" x14ac:dyDescent="0.3">
      <c r="R100" s="9">
        <v>5</v>
      </c>
      <c r="S100" s="9" t="s">
        <v>4</v>
      </c>
      <c r="T100" s="9" t="s">
        <v>6</v>
      </c>
      <c r="U100" s="9" t="s">
        <v>10</v>
      </c>
      <c r="V100" s="101">
        <v>32147229919.29995</v>
      </c>
      <c r="W100" s="101">
        <v>69427690520.295029</v>
      </c>
      <c r="X100" s="101">
        <v>101574920439.595</v>
      </c>
    </row>
    <row r="101" spans="18:24" x14ac:dyDescent="0.3">
      <c r="R101" s="9">
        <v>5</v>
      </c>
      <c r="S101" s="9" t="s">
        <v>4</v>
      </c>
      <c r="T101" s="9" t="s">
        <v>6</v>
      </c>
      <c r="U101" s="9" t="s">
        <v>11</v>
      </c>
      <c r="V101" s="101">
        <v>11095016781.860319</v>
      </c>
      <c r="W101" s="101">
        <v>88046725151.39679</v>
      </c>
      <c r="X101" s="101">
        <v>99141741933.257111</v>
      </c>
    </row>
    <row r="102" spans="18:24" x14ac:dyDescent="0.3">
      <c r="R102" s="9">
        <v>5</v>
      </c>
      <c r="S102" s="9" t="s">
        <v>4</v>
      </c>
      <c r="T102" s="9" t="s">
        <v>6</v>
      </c>
      <c r="U102" s="9" t="s">
        <v>12</v>
      </c>
      <c r="V102" s="101">
        <v>942532468.84372663</v>
      </c>
      <c r="W102" s="101">
        <v>5065925850.1870518</v>
      </c>
      <c r="X102" s="101">
        <v>6008458319.0307789</v>
      </c>
    </row>
    <row r="103" spans="18:24" x14ac:dyDescent="0.3">
      <c r="R103" s="9">
        <v>5</v>
      </c>
      <c r="S103" s="9" t="s">
        <v>4</v>
      </c>
      <c r="T103" s="9" t="s">
        <v>6</v>
      </c>
      <c r="U103" s="9" t="s">
        <v>13</v>
      </c>
      <c r="V103" s="101">
        <v>17935842747.031448</v>
      </c>
      <c r="W103" s="101">
        <v>40448423167.061821</v>
      </c>
      <c r="X103" s="101">
        <v>58384265914.093269</v>
      </c>
    </row>
    <row r="104" spans="18:24" x14ac:dyDescent="0.3">
      <c r="R104" s="9">
        <v>5</v>
      </c>
      <c r="S104" s="9" t="s">
        <v>4</v>
      </c>
      <c r="T104" s="9" t="s">
        <v>6</v>
      </c>
      <c r="U104" s="9" t="s">
        <v>14</v>
      </c>
      <c r="V104" s="101">
        <v>23528018217.56633</v>
      </c>
      <c r="W104" s="101">
        <v>18305388921.852798</v>
      </c>
      <c r="X104" s="101">
        <v>41833407139.419128</v>
      </c>
    </row>
    <row r="105" spans="18:24" x14ac:dyDescent="0.3">
      <c r="R105" s="9">
        <v>5</v>
      </c>
      <c r="S105" s="9" t="s">
        <v>4</v>
      </c>
      <c r="T105" s="9" t="s">
        <v>6</v>
      </c>
      <c r="U105" s="9" t="s">
        <v>15</v>
      </c>
      <c r="V105" s="101">
        <v>79206810.741429105</v>
      </c>
      <c r="W105" s="101">
        <v>1080614009.3533289</v>
      </c>
      <c r="X105" s="101">
        <v>1159820820.094758</v>
      </c>
    </row>
    <row r="106" spans="18:24" x14ac:dyDescent="0.3">
      <c r="R106" s="9">
        <v>5</v>
      </c>
      <c r="S106" s="9" t="s">
        <v>4</v>
      </c>
      <c r="T106" s="9" t="s">
        <v>6</v>
      </c>
      <c r="U106" s="9" t="s">
        <v>16</v>
      </c>
      <c r="V106" s="101">
        <v>33811841575.538811</v>
      </c>
      <c r="W106" s="101">
        <v>31865809003.18679</v>
      </c>
      <c r="X106" s="101">
        <v>65677650578.725594</v>
      </c>
    </row>
    <row r="107" spans="18:24" x14ac:dyDescent="0.3">
      <c r="R107" s="9">
        <v>5</v>
      </c>
      <c r="S107" s="9" t="s">
        <v>4</v>
      </c>
      <c r="T107" s="9" t="s">
        <v>6</v>
      </c>
      <c r="U107" s="9" t="s">
        <v>17</v>
      </c>
      <c r="V107" s="101">
        <v>0</v>
      </c>
      <c r="W107" s="101">
        <v>60889331.909057543</v>
      </c>
      <c r="X107" s="101">
        <v>60889331.909057543</v>
      </c>
    </row>
    <row r="108" spans="18:24" x14ac:dyDescent="0.3">
      <c r="R108" s="9">
        <v>5</v>
      </c>
      <c r="S108" s="9" t="s">
        <v>4</v>
      </c>
      <c r="T108" s="9" t="s">
        <v>7</v>
      </c>
      <c r="U108" s="9" t="s">
        <v>18</v>
      </c>
      <c r="V108" s="101">
        <v>20256730722.101292</v>
      </c>
      <c r="W108" s="101">
        <v>89953862502.872421</v>
      </c>
      <c r="X108" s="101">
        <v>110210593224.97369</v>
      </c>
    </row>
    <row r="109" spans="18:24" x14ac:dyDescent="0.3">
      <c r="R109" s="9">
        <v>5</v>
      </c>
      <c r="S109" s="9" t="s">
        <v>5</v>
      </c>
      <c r="T109" s="9" t="s">
        <v>6</v>
      </c>
      <c r="U109" s="9" t="s">
        <v>8</v>
      </c>
      <c r="V109" s="101">
        <v>16570802077.600559</v>
      </c>
      <c r="W109" s="101">
        <v>18039380762.158039</v>
      </c>
      <c r="X109" s="101">
        <v>34610182839.758598</v>
      </c>
    </row>
    <row r="110" spans="18:24" x14ac:dyDescent="0.3">
      <c r="R110" s="9">
        <v>5</v>
      </c>
      <c r="S110" s="9" t="s">
        <v>5</v>
      </c>
      <c r="T110" s="9" t="s">
        <v>6</v>
      </c>
      <c r="U110" s="9" t="s">
        <v>9</v>
      </c>
      <c r="V110" s="101">
        <v>15013742706.856251</v>
      </c>
      <c r="W110" s="101">
        <v>32232976462.80299</v>
      </c>
      <c r="X110" s="101">
        <v>47246719169.659233</v>
      </c>
    </row>
    <row r="111" spans="18:24" x14ac:dyDescent="0.3">
      <c r="R111" s="9">
        <v>5</v>
      </c>
      <c r="S111" s="9" t="s">
        <v>5</v>
      </c>
      <c r="T111" s="9" t="s">
        <v>6</v>
      </c>
      <c r="U111" s="9" t="s">
        <v>10</v>
      </c>
      <c r="V111" s="101">
        <v>69237244489.294891</v>
      </c>
      <c r="W111" s="101">
        <v>129556952150.44859</v>
      </c>
      <c r="X111" s="101">
        <v>198794196639.7435</v>
      </c>
    </row>
    <row r="112" spans="18:24" x14ac:dyDescent="0.3">
      <c r="R112" s="9">
        <v>5</v>
      </c>
      <c r="S112" s="9" t="s">
        <v>5</v>
      </c>
      <c r="T112" s="9" t="s">
        <v>6</v>
      </c>
      <c r="U112" s="9" t="s">
        <v>11</v>
      </c>
      <c r="V112" s="101">
        <v>14988549626.21974</v>
      </c>
      <c r="W112" s="101">
        <v>101716301006.77409</v>
      </c>
      <c r="X112" s="101">
        <v>116704850632.9939</v>
      </c>
    </row>
    <row r="113" spans="18:24" x14ac:dyDescent="0.3">
      <c r="R113" s="9">
        <v>5</v>
      </c>
      <c r="S113" s="9" t="s">
        <v>5</v>
      </c>
      <c r="T113" s="9" t="s">
        <v>6</v>
      </c>
      <c r="U113" s="9" t="s">
        <v>12</v>
      </c>
      <c r="V113" s="101">
        <v>5120390692.230504</v>
      </c>
      <c r="W113" s="101">
        <v>25524444769.06805</v>
      </c>
      <c r="X113" s="101">
        <v>30644835461.29855</v>
      </c>
    </row>
    <row r="114" spans="18:24" x14ac:dyDescent="0.3">
      <c r="R114" s="9">
        <v>5</v>
      </c>
      <c r="S114" s="9" t="s">
        <v>5</v>
      </c>
      <c r="T114" s="9" t="s">
        <v>6</v>
      </c>
      <c r="U114" s="9" t="s">
        <v>13</v>
      </c>
      <c r="V114" s="101">
        <v>35058323215.551643</v>
      </c>
      <c r="W114" s="101">
        <v>74661927697.839508</v>
      </c>
      <c r="X114" s="101">
        <v>109720250913.3911</v>
      </c>
    </row>
    <row r="115" spans="18:24" x14ac:dyDescent="0.3">
      <c r="R115" s="9">
        <v>5</v>
      </c>
      <c r="S115" s="9" t="s">
        <v>5</v>
      </c>
      <c r="T115" s="9" t="s">
        <v>6</v>
      </c>
      <c r="U115" s="9" t="s">
        <v>14</v>
      </c>
      <c r="V115" s="101">
        <v>65820923574.20417</v>
      </c>
      <c r="W115" s="101">
        <v>50124264378.627457</v>
      </c>
      <c r="X115" s="101">
        <v>115945187952.8316</v>
      </c>
    </row>
    <row r="116" spans="18:24" x14ac:dyDescent="0.3">
      <c r="R116" s="9">
        <v>5</v>
      </c>
      <c r="S116" s="9" t="s">
        <v>5</v>
      </c>
      <c r="T116" s="9" t="s">
        <v>6</v>
      </c>
      <c r="U116" s="9" t="s">
        <v>19</v>
      </c>
      <c r="V116" s="101">
        <v>4822920396.8117208</v>
      </c>
      <c r="W116" s="101">
        <v>28963446023.265678</v>
      </c>
      <c r="X116" s="101">
        <v>33786366420.0774</v>
      </c>
    </row>
    <row r="117" spans="18:24" x14ac:dyDescent="0.3">
      <c r="R117" s="9">
        <v>5</v>
      </c>
      <c r="S117" s="9" t="s">
        <v>5</v>
      </c>
      <c r="T117" s="9" t="s">
        <v>6</v>
      </c>
      <c r="U117" s="9" t="s">
        <v>15</v>
      </c>
      <c r="V117" s="101">
        <v>999798064.63951981</v>
      </c>
      <c r="W117" s="101">
        <v>1351717745.9478619</v>
      </c>
      <c r="X117" s="101">
        <v>2351515810.5873818</v>
      </c>
    </row>
    <row r="118" spans="18:24" x14ac:dyDescent="0.3">
      <c r="R118" s="9">
        <v>5</v>
      </c>
      <c r="S118" s="9" t="s">
        <v>5</v>
      </c>
      <c r="T118" s="9" t="s">
        <v>6</v>
      </c>
      <c r="U118" s="9" t="s">
        <v>16</v>
      </c>
      <c r="V118" s="101">
        <v>61056427593.542419</v>
      </c>
      <c r="W118" s="101">
        <v>78919278658.96814</v>
      </c>
      <c r="X118" s="101">
        <v>139975706252.51059</v>
      </c>
    </row>
    <row r="119" spans="18:24" x14ac:dyDescent="0.3">
      <c r="R119" s="9">
        <v>5</v>
      </c>
      <c r="S119" s="9" t="s">
        <v>5</v>
      </c>
      <c r="T119" s="9" t="s">
        <v>6</v>
      </c>
      <c r="U119" s="9" t="s">
        <v>17</v>
      </c>
      <c r="V119" s="101">
        <v>2640392.0621200879</v>
      </c>
      <c r="W119" s="101">
        <v>64632326.188050553</v>
      </c>
      <c r="X119" s="101">
        <v>67272718.250170633</v>
      </c>
    </row>
    <row r="120" spans="18:24" x14ac:dyDescent="0.3">
      <c r="R120" s="9">
        <v>5</v>
      </c>
      <c r="S120" s="9" t="s">
        <v>5</v>
      </c>
      <c r="T120" s="9" t="s">
        <v>7</v>
      </c>
      <c r="U120" s="9" t="s">
        <v>18</v>
      </c>
      <c r="V120" s="101">
        <v>103081733413.8313</v>
      </c>
      <c r="W120" s="101">
        <v>316813156326.98071</v>
      </c>
      <c r="X120" s="101">
        <v>419894889740.81189</v>
      </c>
    </row>
    <row r="121" spans="18:24" x14ac:dyDescent="0.3">
      <c r="R121" s="9">
        <v>6</v>
      </c>
      <c r="S121" s="9" t="s">
        <v>4</v>
      </c>
      <c r="T121" s="9" t="s">
        <v>6</v>
      </c>
      <c r="U121" s="9" t="s">
        <v>8</v>
      </c>
      <c r="V121" s="101">
        <v>3548649759.306283</v>
      </c>
      <c r="W121" s="101">
        <v>5282571069.8099365</v>
      </c>
      <c r="X121" s="101">
        <v>8831220829.1162205</v>
      </c>
    </row>
    <row r="122" spans="18:24" x14ac:dyDescent="0.3">
      <c r="R122" s="9">
        <v>6</v>
      </c>
      <c r="S122" s="9" t="s">
        <v>4</v>
      </c>
      <c r="T122" s="9" t="s">
        <v>6</v>
      </c>
      <c r="U122" s="9" t="s">
        <v>9</v>
      </c>
      <c r="V122" s="101">
        <v>7779428975.4019442</v>
      </c>
      <c r="W122" s="101">
        <v>18919545800.727341</v>
      </c>
      <c r="X122" s="101">
        <v>26698974776.12928</v>
      </c>
    </row>
    <row r="123" spans="18:24" x14ac:dyDescent="0.3">
      <c r="R123" s="9">
        <v>6</v>
      </c>
      <c r="S123" s="9" t="s">
        <v>4</v>
      </c>
      <c r="T123" s="9" t="s">
        <v>6</v>
      </c>
      <c r="U123" s="9" t="s">
        <v>10</v>
      </c>
      <c r="V123" s="101">
        <v>32171558802.572819</v>
      </c>
      <c r="W123" s="101">
        <v>69532173442.457443</v>
      </c>
      <c r="X123" s="101">
        <v>101703732245.0303</v>
      </c>
    </row>
    <row r="124" spans="18:24" x14ac:dyDescent="0.3">
      <c r="R124" s="9">
        <v>6</v>
      </c>
      <c r="S124" s="9" t="s">
        <v>4</v>
      </c>
      <c r="T124" s="9" t="s">
        <v>6</v>
      </c>
      <c r="U124" s="9" t="s">
        <v>11</v>
      </c>
      <c r="V124" s="101">
        <v>11111346122.451099</v>
      </c>
      <c r="W124" s="101">
        <v>88252716848.604645</v>
      </c>
      <c r="X124" s="101">
        <v>99364062971.05574</v>
      </c>
    </row>
    <row r="125" spans="18:24" x14ac:dyDescent="0.3">
      <c r="R125" s="9">
        <v>6</v>
      </c>
      <c r="S125" s="9" t="s">
        <v>4</v>
      </c>
      <c r="T125" s="9" t="s">
        <v>6</v>
      </c>
      <c r="U125" s="9" t="s">
        <v>12</v>
      </c>
      <c r="V125" s="101">
        <v>945937444.94057024</v>
      </c>
      <c r="W125" s="101">
        <v>5090713296.8678532</v>
      </c>
      <c r="X125" s="101">
        <v>6036650741.808423</v>
      </c>
    </row>
    <row r="126" spans="18:24" x14ac:dyDescent="0.3">
      <c r="R126" s="9">
        <v>6</v>
      </c>
      <c r="S126" s="9" t="s">
        <v>4</v>
      </c>
      <c r="T126" s="9" t="s">
        <v>6</v>
      </c>
      <c r="U126" s="9" t="s">
        <v>13</v>
      </c>
      <c r="V126" s="101">
        <v>17991326967.443241</v>
      </c>
      <c r="W126" s="101">
        <v>40619164283.364731</v>
      </c>
      <c r="X126" s="101">
        <v>58610491250.807983</v>
      </c>
    </row>
    <row r="127" spans="18:24" x14ac:dyDescent="0.3">
      <c r="R127" s="9">
        <v>6</v>
      </c>
      <c r="S127" s="9" t="s">
        <v>4</v>
      </c>
      <c r="T127" s="9" t="s">
        <v>6</v>
      </c>
      <c r="U127" s="9" t="s">
        <v>14</v>
      </c>
      <c r="V127" s="101">
        <v>23541470449.86705</v>
      </c>
      <c r="W127" s="101">
        <v>18327221299.65316</v>
      </c>
      <c r="X127" s="101">
        <v>41868691749.52021</v>
      </c>
    </row>
    <row r="128" spans="18:24" x14ac:dyDescent="0.3">
      <c r="R128" s="9">
        <v>6</v>
      </c>
      <c r="S128" s="9" t="s">
        <v>4</v>
      </c>
      <c r="T128" s="9" t="s">
        <v>6</v>
      </c>
      <c r="U128" s="9" t="s">
        <v>15</v>
      </c>
      <c r="V128" s="101">
        <v>79296759.496339649</v>
      </c>
      <c r="W128" s="101">
        <v>1082593743.3293281</v>
      </c>
      <c r="X128" s="101">
        <v>1161890502.8256681</v>
      </c>
    </row>
    <row r="129" spans="18:24" x14ac:dyDescent="0.3">
      <c r="R129" s="9">
        <v>6</v>
      </c>
      <c r="S129" s="9" t="s">
        <v>4</v>
      </c>
      <c r="T129" s="9" t="s">
        <v>6</v>
      </c>
      <c r="U129" s="9" t="s">
        <v>16</v>
      </c>
      <c r="V129" s="101">
        <v>33850234881.204128</v>
      </c>
      <c r="W129" s="101">
        <v>31924184474.456451</v>
      </c>
      <c r="X129" s="101">
        <v>65774419355.660583</v>
      </c>
    </row>
    <row r="130" spans="18:24" x14ac:dyDescent="0.3">
      <c r="R130" s="9">
        <v>6</v>
      </c>
      <c r="S130" s="9" t="s">
        <v>4</v>
      </c>
      <c r="T130" s="9" t="s">
        <v>6</v>
      </c>
      <c r="U130" s="9" t="s">
        <v>17</v>
      </c>
      <c r="V130" s="101">
        <v>0</v>
      </c>
      <c r="W130" s="101">
        <v>61000883.932363637</v>
      </c>
      <c r="X130" s="101">
        <v>61000883.932363637</v>
      </c>
    </row>
    <row r="131" spans="18:24" x14ac:dyDescent="0.3">
      <c r="R131" s="9">
        <v>6</v>
      </c>
      <c r="S131" s="9" t="s">
        <v>4</v>
      </c>
      <c r="T131" s="9" t="s">
        <v>7</v>
      </c>
      <c r="U131" s="9" t="s">
        <v>18</v>
      </c>
      <c r="V131" s="101">
        <v>20274104263.337959</v>
      </c>
      <c r="W131" s="101">
        <v>90137007397.049744</v>
      </c>
      <c r="X131" s="101">
        <v>110411111660.3877</v>
      </c>
    </row>
    <row r="132" spans="18:24" x14ac:dyDescent="0.3">
      <c r="R132" s="9">
        <v>6</v>
      </c>
      <c r="S132" s="9" t="s">
        <v>5</v>
      </c>
      <c r="T132" s="9" t="s">
        <v>6</v>
      </c>
      <c r="U132" s="9" t="s">
        <v>8</v>
      </c>
      <c r="V132" s="101">
        <v>16572332724.714149</v>
      </c>
      <c r="W132" s="101">
        <v>18049321180.239349</v>
      </c>
      <c r="X132" s="101">
        <v>34621653904.953506</v>
      </c>
    </row>
    <row r="133" spans="18:24" x14ac:dyDescent="0.3">
      <c r="R133" s="9">
        <v>6</v>
      </c>
      <c r="S133" s="9" t="s">
        <v>5</v>
      </c>
      <c r="T133" s="9" t="s">
        <v>6</v>
      </c>
      <c r="U133" s="9" t="s">
        <v>9</v>
      </c>
      <c r="V133" s="101">
        <v>15055314328.13434</v>
      </c>
      <c r="W133" s="101">
        <v>32363131556.559502</v>
      </c>
      <c r="X133" s="101">
        <v>47418445884.69384</v>
      </c>
    </row>
    <row r="134" spans="18:24" x14ac:dyDescent="0.3">
      <c r="R134" s="9">
        <v>6</v>
      </c>
      <c r="S134" s="9" t="s">
        <v>5</v>
      </c>
      <c r="T134" s="9" t="s">
        <v>6</v>
      </c>
      <c r="U134" s="9" t="s">
        <v>10</v>
      </c>
      <c r="V134" s="101">
        <v>69289620136.197723</v>
      </c>
      <c r="W134" s="101">
        <v>129751848949.4899</v>
      </c>
      <c r="X134" s="101">
        <v>199041469085.68771</v>
      </c>
    </row>
    <row r="135" spans="18:24" x14ac:dyDescent="0.3">
      <c r="R135" s="9">
        <v>6</v>
      </c>
      <c r="S135" s="9" t="s">
        <v>5</v>
      </c>
      <c r="T135" s="9" t="s">
        <v>6</v>
      </c>
      <c r="U135" s="9" t="s">
        <v>11</v>
      </c>
      <c r="V135" s="101">
        <v>15010599728.40206</v>
      </c>
      <c r="W135" s="101">
        <v>101954140225.664</v>
      </c>
      <c r="X135" s="101">
        <v>116964739954.0661</v>
      </c>
    </row>
    <row r="136" spans="18:24" x14ac:dyDescent="0.3">
      <c r="R136" s="9">
        <v>6</v>
      </c>
      <c r="S136" s="9" t="s">
        <v>5</v>
      </c>
      <c r="T136" s="9" t="s">
        <v>6</v>
      </c>
      <c r="U136" s="9" t="s">
        <v>12</v>
      </c>
      <c r="V136" s="101">
        <v>5138883488.9328279</v>
      </c>
      <c r="W136" s="101">
        <v>25649307352.183231</v>
      </c>
      <c r="X136" s="101">
        <v>30788190841.116058</v>
      </c>
    </row>
    <row r="137" spans="18:24" x14ac:dyDescent="0.3">
      <c r="R137" s="9">
        <v>6</v>
      </c>
      <c r="S137" s="9" t="s">
        <v>5</v>
      </c>
      <c r="T137" s="9" t="s">
        <v>6</v>
      </c>
      <c r="U137" s="9" t="s">
        <v>13</v>
      </c>
      <c r="V137" s="101">
        <v>35166750475.264397</v>
      </c>
      <c r="W137" s="101">
        <v>74976900676.374954</v>
      </c>
      <c r="X137" s="101">
        <v>110143651151.6394</v>
      </c>
    </row>
    <row r="138" spans="18:24" x14ac:dyDescent="0.3">
      <c r="R138" s="9">
        <v>6</v>
      </c>
      <c r="S138" s="9" t="s">
        <v>5</v>
      </c>
      <c r="T138" s="9" t="s">
        <v>6</v>
      </c>
      <c r="U138" s="9" t="s">
        <v>14</v>
      </c>
      <c r="V138" s="101">
        <v>65858535755.689079</v>
      </c>
      <c r="W138" s="101">
        <v>50184023579.591988</v>
      </c>
      <c r="X138" s="101">
        <v>116042559335.2811</v>
      </c>
    </row>
    <row r="139" spans="18:24" x14ac:dyDescent="0.3">
      <c r="R139" s="9">
        <v>6</v>
      </c>
      <c r="S139" s="9" t="s">
        <v>5</v>
      </c>
      <c r="T139" s="9" t="s">
        <v>6</v>
      </c>
      <c r="U139" s="9" t="s">
        <v>19</v>
      </c>
      <c r="V139" s="101">
        <v>4825676367.8221798</v>
      </c>
      <c r="W139" s="101">
        <v>28997976852.05661</v>
      </c>
      <c r="X139" s="101">
        <v>33823653219.878792</v>
      </c>
    </row>
    <row r="140" spans="18:24" x14ac:dyDescent="0.3">
      <c r="R140" s="9">
        <v>6</v>
      </c>
      <c r="S140" s="9" t="s">
        <v>5</v>
      </c>
      <c r="T140" s="9" t="s">
        <v>6</v>
      </c>
      <c r="U140" s="9" t="s">
        <v>15</v>
      </c>
      <c r="V140" s="101">
        <v>1000932928.648559</v>
      </c>
      <c r="W140" s="101">
        <v>1354193285.0082419</v>
      </c>
      <c r="X140" s="101">
        <v>2355126213.6568022</v>
      </c>
    </row>
    <row r="141" spans="18:24" x14ac:dyDescent="0.3">
      <c r="R141" s="9">
        <v>6</v>
      </c>
      <c r="S141" s="9" t="s">
        <v>5</v>
      </c>
      <c r="T141" s="9" t="s">
        <v>6</v>
      </c>
      <c r="U141" s="9" t="s">
        <v>16</v>
      </c>
      <c r="V141" s="101">
        <v>61125732330.815971</v>
      </c>
      <c r="W141" s="101">
        <v>79063811611.593048</v>
      </c>
      <c r="X141" s="101">
        <v>140189543942.409</v>
      </c>
    </row>
    <row r="142" spans="18:24" x14ac:dyDescent="0.3">
      <c r="R142" s="9">
        <v>6</v>
      </c>
      <c r="S142" s="9" t="s">
        <v>5</v>
      </c>
      <c r="T142" s="9" t="s">
        <v>6</v>
      </c>
      <c r="U142" s="9" t="s">
        <v>17</v>
      </c>
      <c r="V142" s="101">
        <v>2643389.1532598222</v>
      </c>
      <c r="W142" s="101">
        <v>64750693.982304513</v>
      </c>
      <c r="X142" s="101">
        <v>67394083.135564327</v>
      </c>
    </row>
    <row r="143" spans="18:24" x14ac:dyDescent="0.3">
      <c r="R143" s="9">
        <v>6</v>
      </c>
      <c r="S143" s="9" t="s">
        <v>5</v>
      </c>
      <c r="T143" s="9" t="s">
        <v>7</v>
      </c>
      <c r="U143" s="9" t="s">
        <v>18</v>
      </c>
      <c r="V143" s="101">
        <v>103176925336.2177</v>
      </c>
      <c r="W143" s="101">
        <v>317448809403.06171</v>
      </c>
      <c r="X143" s="101">
        <v>420625734739.27942</v>
      </c>
    </row>
    <row r="144" spans="18:24" x14ac:dyDescent="0.3">
      <c r="R144" s="9">
        <v>7</v>
      </c>
      <c r="S144" s="9" t="s">
        <v>4</v>
      </c>
      <c r="T144" s="9" t="s">
        <v>6</v>
      </c>
      <c r="U144" s="9" t="s">
        <v>8</v>
      </c>
      <c r="V144" s="101">
        <v>3525501754.9250522</v>
      </c>
      <c r="W144" s="101">
        <v>5224650162.1742096</v>
      </c>
      <c r="X144" s="101">
        <v>8750151917.0992622</v>
      </c>
    </row>
    <row r="145" spans="18:33" x14ac:dyDescent="0.3">
      <c r="R145" s="9">
        <v>7</v>
      </c>
      <c r="S145" s="9" t="s">
        <v>4</v>
      </c>
      <c r="T145" s="9" t="s">
        <v>6</v>
      </c>
      <c r="U145" s="9" t="s">
        <v>9</v>
      </c>
      <c r="V145" s="101">
        <v>7642901718.0565071</v>
      </c>
      <c r="W145" s="101">
        <v>18467437701.371181</v>
      </c>
      <c r="X145" s="101">
        <v>26110339419.427689</v>
      </c>
    </row>
    <row r="146" spans="18:33" x14ac:dyDescent="0.3">
      <c r="R146" s="9">
        <v>7</v>
      </c>
      <c r="S146" s="9" t="s">
        <v>4</v>
      </c>
      <c r="T146" s="9" t="s">
        <v>6</v>
      </c>
      <c r="U146" s="9" t="s">
        <v>10</v>
      </c>
      <c r="V146" s="101">
        <v>31866007975.238979</v>
      </c>
      <c r="W146" s="101">
        <v>68512963688.830917</v>
      </c>
      <c r="X146" s="101">
        <v>100378971664.0699</v>
      </c>
    </row>
    <row r="147" spans="18:33" x14ac:dyDescent="0.3">
      <c r="R147" s="9">
        <v>7</v>
      </c>
      <c r="S147" s="9" t="s">
        <v>4</v>
      </c>
      <c r="T147" s="9" t="s">
        <v>6</v>
      </c>
      <c r="U147" s="9" t="s">
        <v>11</v>
      </c>
      <c r="V147" s="101">
        <v>10975456632.50779</v>
      </c>
      <c r="W147" s="101">
        <v>86694283903.449554</v>
      </c>
      <c r="X147" s="101">
        <v>97669740535.957336</v>
      </c>
    </row>
    <row r="148" spans="18:33" x14ac:dyDescent="0.3">
      <c r="R148" s="9">
        <v>7</v>
      </c>
      <c r="S148" s="9" t="s">
        <v>4</v>
      </c>
      <c r="T148" s="9" t="s">
        <v>6</v>
      </c>
      <c r="U148" s="9" t="s">
        <v>12</v>
      </c>
      <c r="V148" s="101">
        <v>926256917.63853335</v>
      </c>
      <c r="W148" s="101">
        <v>4952199618.0034552</v>
      </c>
      <c r="X148" s="101">
        <v>5878456535.6419888</v>
      </c>
    </row>
    <row r="149" spans="18:33" x14ac:dyDescent="0.3">
      <c r="R149" s="9">
        <v>7</v>
      </c>
      <c r="S149" s="9" t="s">
        <v>4</v>
      </c>
      <c r="T149" s="9" t="s">
        <v>6</v>
      </c>
      <c r="U149" s="9" t="s">
        <v>13</v>
      </c>
      <c r="V149" s="101">
        <v>17656201593.94574</v>
      </c>
      <c r="W149" s="101">
        <v>39617398486.461922</v>
      </c>
      <c r="X149" s="101">
        <v>57273600080.407669</v>
      </c>
    </row>
    <row r="150" spans="18:33" x14ac:dyDescent="0.3">
      <c r="R150" s="9">
        <v>7</v>
      </c>
      <c r="S150" s="9" t="s">
        <v>4</v>
      </c>
      <c r="T150" s="9" t="s">
        <v>6</v>
      </c>
      <c r="U150" s="9" t="s">
        <v>14</v>
      </c>
      <c r="V150" s="101">
        <v>23340390206.051708</v>
      </c>
      <c r="W150" s="101">
        <v>18082227707.469849</v>
      </c>
      <c r="X150" s="101">
        <v>41422617913.521561</v>
      </c>
    </row>
    <row r="151" spans="18:33" x14ac:dyDescent="0.3">
      <c r="R151" s="9">
        <v>7</v>
      </c>
      <c r="S151" s="9" t="s">
        <v>4</v>
      </c>
      <c r="T151" s="9" t="s">
        <v>6</v>
      </c>
      <c r="U151" s="9" t="s">
        <v>15</v>
      </c>
      <c r="V151" s="101">
        <v>78453118.056950465</v>
      </c>
      <c r="W151" s="101">
        <v>1065687119.120834</v>
      </c>
      <c r="X151" s="101">
        <v>1144140237.1777849</v>
      </c>
    </row>
    <row r="152" spans="18:33" x14ac:dyDescent="0.3">
      <c r="R152" s="9">
        <v>7</v>
      </c>
      <c r="S152" s="9" t="s">
        <v>4</v>
      </c>
      <c r="T152" s="9" t="s">
        <v>6</v>
      </c>
      <c r="U152" s="9" t="s">
        <v>16</v>
      </c>
      <c r="V152" s="101">
        <v>33490117224.60487</v>
      </c>
      <c r="W152" s="101">
        <v>31425646866.013592</v>
      </c>
      <c r="X152" s="101">
        <v>64915764090.618446</v>
      </c>
    </row>
    <row r="153" spans="18:33" x14ac:dyDescent="0.3">
      <c r="R153" s="9">
        <v>7</v>
      </c>
      <c r="S153" s="9" t="s">
        <v>4</v>
      </c>
      <c r="T153" s="9" t="s">
        <v>6</v>
      </c>
      <c r="U153" s="9" t="s">
        <v>17</v>
      </c>
      <c r="V153" s="101">
        <v>0</v>
      </c>
      <c r="W153" s="101">
        <v>60048246.779798187</v>
      </c>
      <c r="X153" s="101">
        <v>60048246.779798187</v>
      </c>
    </row>
    <row r="154" spans="18:33" x14ac:dyDescent="0.3">
      <c r="R154" s="9">
        <v>7</v>
      </c>
      <c r="S154" s="9" t="s">
        <v>4</v>
      </c>
      <c r="T154" s="9" t="s">
        <v>7</v>
      </c>
      <c r="U154" s="9" t="s">
        <v>18</v>
      </c>
      <c r="V154" s="101">
        <v>20075484200.491341</v>
      </c>
      <c r="W154" s="101">
        <v>88641560772.764832</v>
      </c>
      <c r="X154" s="101">
        <v>108717044973.2562</v>
      </c>
      <c r="AA154" s="342" t="s">
        <v>47</v>
      </c>
      <c r="AB154" s="343"/>
      <c r="AC154" s="343"/>
      <c r="AD154" s="343"/>
      <c r="AE154" s="343"/>
      <c r="AF154" s="343"/>
      <c r="AG154" s="344"/>
    </row>
    <row r="155" spans="18:33" x14ac:dyDescent="0.3">
      <c r="R155" s="9">
        <v>7</v>
      </c>
      <c r="S155" s="9" t="s">
        <v>5</v>
      </c>
      <c r="T155" s="9" t="s">
        <v>6</v>
      </c>
      <c r="U155" s="9" t="s">
        <v>8</v>
      </c>
      <c r="V155" s="101">
        <v>16464237319.99987</v>
      </c>
      <c r="W155" s="101">
        <v>17851427163.320721</v>
      </c>
      <c r="X155" s="101">
        <v>34315664483.320591</v>
      </c>
    </row>
    <row r="156" spans="18:33" x14ac:dyDescent="0.3">
      <c r="R156" s="9">
        <v>7</v>
      </c>
      <c r="S156" s="9" t="s">
        <v>5</v>
      </c>
      <c r="T156" s="9" t="s">
        <v>6</v>
      </c>
      <c r="U156" s="9" t="s">
        <v>9</v>
      </c>
      <c r="V156" s="101">
        <v>14791143621.24696</v>
      </c>
      <c r="W156" s="101">
        <v>31589872208.86047</v>
      </c>
      <c r="X156" s="101">
        <v>46381015830.10743</v>
      </c>
    </row>
    <row r="157" spans="18:33" x14ac:dyDescent="0.3">
      <c r="R157" s="9">
        <v>7</v>
      </c>
      <c r="S157" s="9" t="s">
        <v>5</v>
      </c>
      <c r="T157" s="9" t="s">
        <v>6</v>
      </c>
      <c r="U157" s="9" t="s">
        <v>10</v>
      </c>
      <c r="V157" s="101">
        <v>68631641326.544128</v>
      </c>
      <c r="W157" s="101">
        <v>127850226666.8423</v>
      </c>
      <c r="X157" s="101">
        <v>196481867993.38641</v>
      </c>
    </row>
    <row r="158" spans="18:33" x14ac:dyDescent="0.3">
      <c r="R158" s="9">
        <v>7</v>
      </c>
      <c r="S158" s="9" t="s">
        <v>5</v>
      </c>
      <c r="T158" s="9" t="s">
        <v>6</v>
      </c>
      <c r="U158" s="9" t="s">
        <v>11</v>
      </c>
      <c r="V158" s="101">
        <v>14827063034.23451</v>
      </c>
      <c r="W158" s="101">
        <v>100154256802.4799</v>
      </c>
      <c r="X158" s="101">
        <v>114981319836.7144</v>
      </c>
    </row>
    <row r="159" spans="18:33" x14ac:dyDescent="0.3">
      <c r="R159" s="9">
        <v>7</v>
      </c>
      <c r="S159" s="9" t="s">
        <v>5</v>
      </c>
      <c r="T159" s="9" t="s">
        <v>6</v>
      </c>
      <c r="U159" s="9" t="s">
        <v>12</v>
      </c>
      <c r="V159" s="101">
        <v>5031987452.3071623</v>
      </c>
      <c r="W159" s="101">
        <v>24951516940.65591</v>
      </c>
      <c r="X159" s="101">
        <v>29983504392.963081</v>
      </c>
    </row>
    <row r="160" spans="18:33" x14ac:dyDescent="0.3">
      <c r="R160" s="9">
        <v>7</v>
      </c>
      <c r="S160" s="9" t="s">
        <v>5</v>
      </c>
      <c r="T160" s="9" t="s">
        <v>6</v>
      </c>
      <c r="U160" s="9" t="s">
        <v>13</v>
      </c>
      <c r="V160" s="101">
        <v>34511797777.040947</v>
      </c>
      <c r="W160" s="101">
        <v>73128501284.54335</v>
      </c>
      <c r="X160" s="101">
        <v>107640299061.5843</v>
      </c>
    </row>
    <row r="161" spans="18:24" x14ac:dyDescent="0.3">
      <c r="R161" s="9">
        <v>7</v>
      </c>
      <c r="S161" s="9" t="s">
        <v>5</v>
      </c>
      <c r="T161" s="9" t="s">
        <v>6</v>
      </c>
      <c r="U161" s="9" t="s">
        <v>14</v>
      </c>
      <c r="V161" s="101">
        <v>65296094454.340691</v>
      </c>
      <c r="W161" s="101">
        <v>49513262998.035538</v>
      </c>
      <c r="X161" s="101">
        <v>114809357452.37621</v>
      </c>
    </row>
    <row r="162" spans="18:24" x14ac:dyDescent="0.3">
      <c r="R162" s="9">
        <v>7</v>
      </c>
      <c r="S162" s="9" t="s">
        <v>5</v>
      </c>
      <c r="T162" s="9" t="s">
        <v>6</v>
      </c>
      <c r="U162" s="9" t="s">
        <v>19</v>
      </c>
      <c r="V162" s="101">
        <v>4784464402.4321108</v>
      </c>
      <c r="W162" s="101">
        <v>28610389360.463848</v>
      </c>
      <c r="X162" s="101">
        <v>33394853762.895962</v>
      </c>
    </row>
    <row r="163" spans="18:24" x14ac:dyDescent="0.3">
      <c r="R163" s="9">
        <v>7</v>
      </c>
      <c r="S163" s="9" t="s">
        <v>5</v>
      </c>
      <c r="T163" s="9" t="s">
        <v>6</v>
      </c>
      <c r="U163" s="9" t="s">
        <v>15</v>
      </c>
      <c r="V163" s="101">
        <v>990286080.81076431</v>
      </c>
      <c r="W163" s="101">
        <v>1333048351.934577</v>
      </c>
      <c r="X163" s="101">
        <v>2323334432.7453408</v>
      </c>
    </row>
    <row r="164" spans="18:24" x14ac:dyDescent="0.3">
      <c r="R164" s="9">
        <v>7</v>
      </c>
      <c r="S164" s="9" t="s">
        <v>5</v>
      </c>
      <c r="T164" s="9" t="s">
        <v>6</v>
      </c>
      <c r="U164" s="9" t="s">
        <v>16</v>
      </c>
      <c r="V164" s="101">
        <v>60475542540.398453</v>
      </c>
      <c r="W164" s="101">
        <v>77829276613.093277</v>
      </c>
      <c r="X164" s="101">
        <v>138304819153.4917</v>
      </c>
    </row>
    <row r="165" spans="18:24" x14ac:dyDescent="0.3">
      <c r="R165" s="9">
        <v>7</v>
      </c>
      <c r="S165" s="9" t="s">
        <v>5</v>
      </c>
      <c r="T165" s="9" t="s">
        <v>6</v>
      </c>
      <c r="U165" s="9" t="s">
        <v>17</v>
      </c>
      <c r="V165" s="101">
        <v>2615271.6228186609</v>
      </c>
      <c r="W165" s="101">
        <v>63739649.912091948</v>
      </c>
      <c r="X165" s="101">
        <v>66354921.534910612</v>
      </c>
    </row>
    <row r="166" spans="18:24" x14ac:dyDescent="0.3">
      <c r="R166" s="9">
        <v>7</v>
      </c>
      <c r="S166" s="9" t="s">
        <v>5</v>
      </c>
      <c r="T166" s="9" t="s">
        <v>7</v>
      </c>
      <c r="U166" s="9" t="s">
        <v>18</v>
      </c>
      <c r="V166" s="101">
        <v>102134002949.2984</v>
      </c>
      <c r="W166" s="101">
        <v>312212065423.51721</v>
      </c>
      <c r="X166" s="101">
        <v>414346068372.81567</v>
      </c>
    </row>
    <row r="167" spans="18:24" x14ac:dyDescent="0.3">
      <c r="R167" s="9">
        <v>8</v>
      </c>
      <c r="S167" s="9" t="s">
        <v>4</v>
      </c>
      <c r="T167" s="9" t="s">
        <v>6</v>
      </c>
      <c r="U167" s="9" t="s">
        <v>8</v>
      </c>
      <c r="V167" s="101">
        <v>3572135595.2107968</v>
      </c>
      <c r="W167" s="101">
        <v>5339434954.4220982</v>
      </c>
      <c r="X167" s="101">
        <v>8911570549.6328964</v>
      </c>
    </row>
    <row r="168" spans="18:24" x14ac:dyDescent="0.3">
      <c r="R168" s="9">
        <v>8</v>
      </c>
      <c r="S168" s="9" t="s">
        <v>4</v>
      </c>
      <c r="T168" s="9" t="s">
        <v>6</v>
      </c>
      <c r="U168" s="9" t="s">
        <v>9</v>
      </c>
      <c r="V168" s="101">
        <v>7900996157.6286898</v>
      </c>
      <c r="W168" s="101">
        <v>19318367516.773628</v>
      </c>
      <c r="X168" s="101">
        <v>27219363674.402321</v>
      </c>
    </row>
    <row r="169" spans="18:24" x14ac:dyDescent="0.3">
      <c r="R169" s="9">
        <v>8</v>
      </c>
      <c r="S169" s="9" t="s">
        <v>4</v>
      </c>
      <c r="T169" s="9" t="s">
        <v>6</v>
      </c>
      <c r="U169" s="9" t="s">
        <v>10</v>
      </c>
      <c r="V169" s="101">
        <v>32463623839.65691</v>
      </c>
      <c r="W169" s="101">
        <v>70485867916.206146</v>
      </c>
      <c r="X169" s="101">
        <v>102949491755.8631</v>
      </c>
    </row>
    <row r="170" spans="18:24" x14ac:dyDescent="0.3">
      <c r="R170" s="9">
        <v>8</v>
      </c>
      <c r="S170" s="9" t="s">
        <v>4</v>
      </c>
      <c r="T170" s="9" t="s">
        <v>6</v>
      </c>
      <c r="U170" s="9" t="s">
        <v>11</v>
      </c>
      <c r="V170" s="101">
        <v>11236817870.049259</v>
      </c>
      <c r="W170" s="101">
        <v>89675838471.891998</v>
      </c>
      <c r="X170" s="101">
        <v>100912656341.9413</v>
      </c>
    </row>
    <row r="171" spans="18:24" x14ac:dyDescent="0.3">
      <c r="R171" s="9">
        <v>8</v>
      </c>
      <c r="S171" s="9" t="s">
        <v>4</v>
      </c>
      <c r="T171" s="9" t="s">
        <v>6</v>
      </c>
      <c r="U171" s="9" t="s">
        <v>12</v>
      </c>
      <c r="V171" s="101">
        <v>963313597.19648063</v>
      </c>
      <c r="W171" s="101">
        <v>5212480780.1520147</v>
      </c>
      <c r="X171" s="101">
        <v>6175794377.3484945</v>
      </c>
    </row>
    <row r="172" spans="18:24" x14ac:dyDescent="0.3">
      <c r="R172" s="9">
        <v>8</v>
      </c>
      <c r="S172" s="9" t="s">
        <v>4</v>
      </c>
      <c r="T172" s="9" t="s">
        <v>6</v>
      </c>
      <c r="U172" s="9" t="s">
        <v>13</v>
      </c>
      <c r="V172" s="101">
        <v>18289410494.487999</v>
      </c>
      <c r="W172" s="101">
        <v>41507094875.006638</v>
      </c>
      <c r="X172" s="101">
        <v>59796505369.494637</v>
      </c>
    </row>
    <row r="173" spans="18:24" x14ac:dyDescent="0.3">
      <c r="R173" s="9">
        <v>8</v>
      </c>
      <c r="S173" s="9" t="s">
        <v>4</v>
      </c>
      <c r="T173" s="9" t="s">
        <v>6</v>
      </c>
      <c r="U173" s="9" t="s">
        <v>14</v>
      </c>
      <c r="V173" s="101">
        <v>23736173710.368401</v>
      </c>
      <c r="W173" s="101">
        <v>18559579157.497768</v>
      </c>
      <c r="X173" s="101">
        <v>42295752867.866173</v>
      </c>
    </row>
    <row r="174" spans="18:24" x14ac:dyDescent="0.3">
      <c r="R174" s="9">
        <v>8</v>
      </c>
      <c r="S174" s="9" t="s">
        <v>4</v>
      </c>
      <c r="T174" s="9" t="s">
        <v>6</v>
      </c>
      <c r="U174" s="9" t="s">
        <v>15</v>
      </c>
      <c r="V174" s="101">
        <v>80086510.447195619</v>
      </c>
      <c r="W174" s="101">
        <v>1098266885.08957</v>
      </c>
      <c r="X174" s="101">
        <v>1178353395.5367651</v>
      </c>
    </row>
    <row r="175" spans="18:24" x14ac:dyDescent="0.3">
      <c r="R175" s="9">
        <v>8</v>
      </c>
      <c r="S175" s="9" t="s">
        <v>4</v>
      </c>
      <c r="T175" s="9" t="s">
        <v>6</v>
      </c>
      <c r="U175" s="9" t="s">
        <v>16</v>
      </c>
      <c r="V175" s="101">
        <v>34187350773.0863</v>
      </c>
      <c r="W175" s="101">
        <v>32386351461.397041</v>
      </c>
      <c r="X175" s="101">
        <v>66573702234.483337</v>
      </c>
    </row>
    <row r="176" spans="18:24" x14ac:dyDescent="0.3">
      <c r="R176" s="9">
        <v>8</v>
      </c>
      <c r="S176" s="9" t="s">
        <v>4</v>
      </c>
      <c r="T176" s="9" t="s">
        <v>6</v>
      </c>
      <c r="U176" s="9" t="s">
        <v>17</v>
      </c>
      <c r="V176" s="101">
        <v>0</v>
      </c>
      <c r="W176" s="101">
        <v>61884018.078725621</v>
      </c>
      <c r="X176" s="101">
        <v>61884018.078725621</v>
      </c>
    </row>
    <row r="177" spans="18:24" x14ac:dyDescent="0.3">
      <c r="R177" s="9">
        <v>8</v>
      </c>
      <c r="S177" s="9" t="s">
        <v>4</v>
      </c>
      <c r="T177" s="9" t="s">
        <v>7</v>
      </c>
      <c r="U177" s="9" t="s">
        <v>18</v>
      </c>
      <c r="V177" s="101">
        <v>20462994269.54644</v>
      </c>
      <c r="W177" s="101">
        <v>91515645116.469543</v>
      </c>
      <c r="X177" s="101">
        <v>111978639386.01601</v>
      </c>
    </row>
    <row r="178" spans="18:24" x14ac:dyDescent="0.3">
      <c r="R178" s="9">
        <v>8</v>
      </c>
      <c r="S178" s="9" t="s">
        <v>5</v>
      </c>
      <c r="T178" s="9" t="s">
        <v>6</v>
      </c>
      <c r="U178" s="9" t="s">
        <v>8</v>
      </c>
      <c r="V178" s="101">
        <v>16682006918.20529</v>
      </c>
      <c r="W178" s="101">
        <v>18243605230.727169</v>
      </c>
      <c r="X178" s="101">
        <v>34925612148.932457</v>
      </c>
    </row>
    <row r="179" spans="18:24" x14ac:dyDescent="0.3">
      <c r="R179" s="9">
        <v>8</v>
      </c>
      <c r="S179" s="9" t="s">
        <v>5</v>
      </c>
      <c r="T179" s="9" t="s">
        <v>6</v>
      </c>
      <c r="U179" s="9" t="s">
        <v>9</v>
      </c>
      <c r="V179" s="101">
        <v>15290541928.12504</v>
      </c>
      <c r="W179" s="101">
        <v>33045261602.193642</v>
      </c>
      <c r="X179" s="101">
        <v>48335803530.318687</v>
      </c>
    </row>
    <row r="180" spans="18:24" x14ac:dyDescent="0.3">
      <c r="R180" s="9">
        <v>8</v>
      </c>
      <c r="S180" s="9" t="s">
        <v>5</v>
      </c>
      <c r="T180" s="9" t="s">
        <v>6</v>
      </c>
      <c r="U180" s="9" t="s">
        <v>10</v>
      </c>
      <c r="V180" s="101">
        <v>69918571533.472946</v>
      </c>
      <c r="W180" s="101">
        <v>131531274134.7317</v>
      </c>
      <c r="X180" s="101">
        <v>201449845668.20471</v>
      </c>
    </row>
    <row r="181" spans="18:24" x14ac:dyDescent="0.3">
      <c r="R181" s="9">
        <v>8</v>
      </c>
      <c r="S181" s="9" t="s">
        <v>5</v>
      </c>
      <c r="T181" s="9" t="s">
        <v>6</v>
      </c>
      <c r="U181" s="9" t="s">
        <v>11</v>
      </c>
      <c r="V181" s="101">
        <v>15180070039.58045</v>
      </c>
      <c r="W181" s="101">
        <v>103597804375.6841</v>
      </c>
      <c r="X181" s="101">
        <v>118777874415.2646</v>
      </c>
    </row>
    <row r="182" spans="18:24" x14ac:dyDescent="0.3">
      <c r="R182" s="9">
        <v>8</v>
      </c>
      <c r="S182" s="9" t="s">
        <v>5</v>
      </c>
      <c r="T182" s="9" t="s">
        <v>6</v>
      </c>
      <c r="U182" s="9" t="s">
        <v>12</v>
      </c>
      <c r="V182" s="101">
        <v>5233264358.8098497</v>
      </c>
      <c r="W182" s="101">
        <v>26262742043.09235</v>
      </c>
      <c r="X182" s="101">
        <v>31496006401.902191</v>
      </c>
    </row>
    <row r="183" spans="18:24" x14ac:dyDescent="0.3">
      <c r="R183" s="9">
        <v>8</v>
      </c>
      <c r="S183" s="9" t="s">
        <v>5</v>
      </c>
      <c r="T183" s="9" t="s">
        <v>6</v>
      </c>
      <c r="U183" s="9" t="s">
        <v>13</v>
      </c>
      <c r="V183" s="101">
        <v>35749317059.957077</v>
      </c>
      <c r="W183" s="101">
        <v>76615310416.023834</v>
      </c>
      <c r="X183" s="101">
        <v>112364627475.9809</v>
      </c>
    </row>
    <row r="184" spans="18:24" x14ac:dyDescent="0.3">
      <c r="R184" s="9">
        <v>8</v>
      </c>
      <c r="S184" s="9" t="s">
        <v>5</v>
      </c>
      <c r="T184" s="9" t="s">
        <v>6</v>
      </c>
      <c r="U184" s="9" t="s">
        <v>14</v>
      </c>
      <c r="V184" s="101">
        <v>66403153347.549156</v>
      </c>
      <c r="W184" s="101">
        <v>50820202186.383812</v>
      </c>
      <c r="X184" s="101">
        <v>117223355533.933</v>
      </c>
    </row>
    <row r="185" spans="18:24" x14ac:dyDescent="0.3">
      <c r="R185" s="9">
        <v>8</v>
      </c>
      <c r="S185" s="9" t="s">
        <v>5</v>
      </c>
      <c r="T185" s="9" t="s">
        <v>6</v>
      </c>
      <c r="U185" s="9" t="s">
        <v>19</v>
      </c>
      <c r="V185" s="101">
        <v>4865582330.0848227</v>
      </c>
      <c r="W185" s="101">
        <v>29365581742.969051</v>
      </c>
      <c r="X185" s="101">
        <v>34231164073.053871</v>
      </c>
    </row>
    <row r="186" spans="18:24" x14ac:dyDescent="0.3">
      <c r="R186" s="9">
        <v>8</v>
      </c>
      <c r="S186" s="9" t="s">
        <v>5</v>
      </c>
      <c r="T186" s="9" t="s">
        <v>6</v>
      </c>
      <c r="U186" s="9" t="s">
        <v>15</v>
      </c>
      <c r="V186" s="101">
        <v>1010899929.451614</v>
      </c>
      <c r="W186" s="101">
        <v>1373795924.4563861</v>
      </c>
      <c r="X186" s="101">
        <v>2384695853.908</v>
      </c>
    </row>
    <row r="187" spans="18:24" x14ac:dyDescent="0.3">
      <c r="R187" s="9">
        <v>8</v>
      </c>
      <c r="S187" s="9" t="s">
        <v>5</v>
      </c>
      <c r="T187" s="9" t="s">
        <v>6</v>
      </c>
      <c r="U187" s="9" t="s">
        <v>16</v>
      </c>
      <c r="V187" s="101">
        <v>61734404706.147972</v>
      </c>
      <c r="W187" s="101">
        <v>80208300666.128967</v>
      </c>
      <c r="X187" s="101">
        <v>141942705372.27689</v>
      </c>
    </row>
    <row r="188" spans="18:24" x14ac:dyDescent="0.3">
      <c r="R188" s="9">
        <v>8</v>
      </c>
      <c r="S188" s="9" t="s">
        <v>5</v>
      </c>
      <c r="T188" s="9" t="s">
        <v>6</v>
      </c>
      <c r="U188" s="9" t="s">
        <v>17</v>
      </c>
      <c r="V188" s="101">
        <v>2669711.2584271468</v>
      </c>
      <c r="W188" s="101">
        <v>65687993.348801114</v>
      </c>
      <c r="X188" s="101">
        <v>68357704.607228249</v>
      </c>
    </row>
    <row r="189" spans="18:24" x14ac:dyDescent="0.3">
      <c r="R189" s="9">
        <v>8</v>
      </c>
      <c r="S189" s="9" t="s">
        <v>5</v>
      </c>
      <c r="T189" s="9" t="s">
        <v>7</v>
      </c>
      <c r="U189" s="9" t="s">
        <v>18</v>
      </c>
      <c r="V189" s="101">
        <v>104164965918.06261</v>
      </c>
      <c r="W189" s="101">
        <v>322278805174.17572</v>
      </c>
      <c r="X189" s="101">
        <v>426443771092.23828</v>
      </c>
    </row>
    <row r="190" spans="18:24" x14ac:dyDescent="0.3">
      <c r="R190" s="9">
        <v>9</v>
      </c>
      <c r="S190" s="9" t="s">
        <v>4</v>
      </c>
      <c r="T190" s="9" t="s">
        <v>6</v>
      </c>
      <c r="U190" s="9" t="s">
        <v>8</v>
      </c>
      <c r="V190" s="101">
        <v>3525505229.5000739</v>
      </c>
      <c r="W190" s="101">
        <v>5224650162.1742096</v>
      </c>
      <c r="X190" s="101">
        <v>8750155391.674284</v>
      </c>
    </row>
    <row r="191" spans="18:24" x14ac:dyDescent="0.3">
      <c r="R191" s="9">
        <v>9</v>
      </c>
      <c r="S191" s="9" t="s">
        <v>4</v>
      </c>
      <c r="T191" s="9" t="s">
        <v>6</v>
      </c>
      <c r="U191" s="9" t="s">
        <v>9</v>
      </c>
      <c r="V191" s="101">
        <v>7642913549.4571199</v>
      </c>
      <c r="W191" s="101">
        <v>18467445891.61002</v>
      </c>
      <c r="X191" s="101">
        <v>26110359441.067131</v>
      </c>
    </row>
    <row r="192" spans="18:24" x14ac:dyDescent="0.3">
      <c r="R192" s="9">
        <v>9</v>
      </c>
      <c r="S192" s="9" t="s">
        <v>4</v>
      </c>
      <c r="T192" s="9" t="s">
        <v>6</v>
      </c>
      <c r="U192" s="9" t="s">
        <v>10</v>
      </c>
      <c r="V192" s="101">
        <v>31866041420.724251</v>
      </c>
      <c r="W192" s="101">
        <v>68512963688.830917</v>
      </c>
      <c r="X192" s="101">
        <v>100379005109.55521</v>
      </c>
    </row>
    <row r="193" spans="18:24" x14ac:dyDescent="0.3">
      <c r="R193" s="9">
        <v>9</v>
      </c>
      <c r="S193" s="9" t="s">
        <v>4</v>
      </c>
      <c r="T193" s="9" t="s">
        <v>6</v>
      </c>
      <c r="U193" s="9" t="s">
        <v>11</v>
      </c>
      <c r="V193" s="101">
        <v>10975471091.90379</v>
      </c>
      <c r="W193" s="101">
        <v>86694313973.2789</v>
      </c>
      <c r="X193" s="101">
        <v>97669785065.182693</v>
      </c>
    </row>
    <row r="194" spans="18:24" x14ac:dyDescent="0.3">
      <c r="R194" s="9">
        <v>9</v>
      </c>
      <c r="S194" s="9" t="s">
        <v>4</v>
      </c>
      <c r="T194" s="9" t="s">
        <v>6</v>
      </c>
      <c r="U194" s="9" t="s">
        <v>12</v>
      </c>
      <c r="V194" s="101">
        <v>926258455.74875104</v>
      </c>
      <c r="W194" s="101">
        <v>4952202638.8609734</v>
      </c>
      <c r="X194" s="101">
        <v>5878461094.609724</v>
      </c>
    </row>
    <row r="195" spans="18:24" x14ac:dyDescent="0.3">
      <c r="R195" s="9">
        <v>9</v>
      </c>
      <c r="S195" s="9" t="s">
        <v>4</v>
      </c>
      <c r="T195" s="9" t="s">
        <v>6</v>
      </c>
      <c r="U195" s="9" t="s">
        <v>13</v>
      </c>
      <c r="V195" s="101">
        <v>17656228816.703629</v>
      </c>
      <c r="W195" s="101">
        <v>39617417640.618813</v>
      </c>
      <c r="X195" s="101">
        <v>57273646457.322449</v>
      </c>
    </row>
    <row r="196" spans="18:24" x14ac:dyDescent="0.3">
      <c r="R196" s="9">
        <v>9</v>
      </c>
      <c r="S196" s="9" t="s">
        <v>4</v>
      </c>
      <c r="T196" s="9" t="s">
        <v>6</v>
      </c>
      <c r="U196" s="9" t="s">
        <v>14</v>
      </c>
      <c r="V196" s="101">
        <v>23340415022.738621</v>
      </c>
      <c r="W196" s="101">
        <v>18082228345.001148</v>
      </c>
      <c r="X196" s="101">
        <v>41422643367.739777</v>
      </c>
    </row>
    <row r="197" spans="18:24" x14ac:dyDescent="0.3">
      <c r="R197" s="9">
        <v>9</v>
      </c>
      <c r="S197" s="9" t="s">
        <v>4</v>
      </c>
      <c r="T197" s="9" t="s">
        <v>6</v>
      </c>
      <c r="U197" s="9" t="s">
        <v>15</v>
      </c>
      <c r="V197" s="101">
        <v>78453218.336548343</v>
      </c>
      <c r="W197" s="101">
        <v>1065687435.67908</v>
      </c>
      <c r="X197" s="101">
        <v>1144140654.0156281</v>
      </c>
    </row>
    <row r="198" spans="18:24" x14ac:dyDescent="0.3">
      <c r="R198" s="9">
        <v>9</v>
      </c>
      <c r="S198" s="9" t="s">
        <v>4</v>
      </c>
      <c r="T198" s="9" t="s">
        <v>6</v>
      </c>
      <c r="U198" s="9" t="s">
        <v>16</v>
      </c>
      <c r="V198" s="101">
        <v>33490160030.970379</v>
      </c>
      <c r="W198" s="101">
        <v>31425656200.01823</v>
      </c>
      <c r="X198" s="101">
        <v>64915816230.988602</v>
      </c>
    </row>
    <row r="199" spans="18:24" x14ac:dyDescent="0.3">
      <c r="R199" s="9">
        <v>9</v>
      </c>
      <c r="S199" s="9" t="s">
        <v>4</v>
      </c>
      <c r="T199" s="9" t="s">
        <v>6</v>
      </c>
      <c r="U199" s="9" t="s">
        <v>17</v>
      </c>
      <c r="V199" s="101">
        <v>0</v>
      </c>
      <c r="W199" s="101">
        <v>60048264.616898119</v>
      </c>
      <c r="X199" s="101">
        <v>60048264.616898119</v>
      </c>
    </row>
    <row r="200" spans="18:24" x14ac:dyDescent="0.3">
      <c r="R200" s="9">
        <v>9</v>
      </c>
      <c r="S200" s="9" t="s">
        <v>4</v>
      </c>
      <c r="T200" s="9" t="s">
        <v>7</v>
      </c>
      <c r="U200" s="9" t="s">
        <v>18</v>
      </c>
      <c r="V200" s="101">
        <v>20075506178.792099</v>
      </c>
      <c r="W200" s="101">
        <v>88641571543.892075</v>
      </c>
      <c r="X200" s="101">
        <v>108717077722.6842</v>
      </c>
    </row>
    <row r="201" spans="18:24" x14ac:dyDescent="0.3">
      <c r="R201" s="9">
        <v>9</v>
      </c>
      <c r="S201" s="9" t="s">
        <v>5</v>
      </c>
      <c r="T201" s="9" t="s">
        <v>6</v>
      </c>
      <c r="U201" s="9" t="s">
        <v>8</v>
      </c>
      <c r="V201" s="101">
        <v>16464253546.319981</v>
      </c>
      <c r="W201" s="101">
        <v>17851427163.320721</v>
      </c>
      <c r="X201" s="101">
        <v>34315680709.640709</v>
      </c>
    </row>
    <row r="202" spans="18:24" x14ac:dyDescent="0.3">
      <c r="R202" s="9">
        <v>9</v>
      </c>
      <c r="S202" s="9" t="s">
        <v>5</v>
      </c>
      <c r="T202" s="9" t="s">
        <v>6</v>
      </c>
      <c r="U202" s="9" t="s">
        <v>9</v>
      </c>
      <c r="V202" s="101">
        <v>14791166515.45488</v>
      </c>
      <c r="W202" s="101">
        <v>31589886213.764999</v>
      </c>
      <c r="X202" s="101">
        <v>46381052729.219879</v>
      </c>
    </row>
    <row r="203" spans="18:24" x14ac:dyDescent="0.3">
      <c r="R203" s="9">
        <v>9</v>
      </c>
      <c r="S203" s="9" t="s">
        <v>5</v>
      </c>
      <c r="T203" s="9" t="s">
        <v>6</v>
      </c>
      <c r="U203" s="9" t="s">
        <v>10</v>
      </c>
      <c r="V203" s="101">
        <v>68631713357.868187</v>
      </c>
      <c r="W203" s="101">
        <v>127850226666.8423</v>
      </c>
      <c r="X203" s="101">
        <v>196481940024.71039</v>
      </c>
    </row>
    <row r="204" spans="18:24" x14ac:dyDescent="0.3">
      <c r="R204" s="9">
        <v>9</v>
      </c>
      <c r="S204" s="9" t="s">
        <v>5</v>
      </c>
      <c r="T204" s="9" t="s">
        <v>6</v>
      </c>
      <c r="U204" s="9" t="s">
        <v>11</v>
      </c>
      <c r="V204" s="101">
        <v>14827082565.530861</v>
      </c>
      <c r="W204" s="101">
        <v>100154291514.52699</v>
      </c>
      <c r="X204" s="101">
        <v>114981374080.05791</v>
      </c>
    </row>
    <row r="205" spans="18:24" x14ac:dyDescent="0.3">
      <c r="R205" s="9">
        <v>9</v>
      </c>
      <c r="S205" s="9" t="s">
        <v>5</v>
      </c>
      <c r="T205" s="9" t="s">
        <v>6</v>
      </c>
      <c r="U205" s="9" t="s">
        <v>12</v>
      </c>
      <c r="V205" s="101">
        <v>5031995807.2303028</v>
      </c>
      <c r="W205" s="101">
        <v>24951532156.238811</v>
      </c>
      <c r="X205" s="101">
        <v>29983527963.46912</v>
      </c>
    </row>
    <row r="206" spans="18:24" x14ac:dyDescent="0.3">
      <c r="R206" s="9">
        <v>9</v>
      </c>
      <c r="S206" s="9" t="s">
        <v>5</v>
      </c>
      <c r="T206" s="9" t="s">
        <v>6</v>
      </c>
      <c r="U206" s="9" t="s">
        <v>13</v>
      </c>
      <c r="V206" s="101">
        <v>34511850983.481247</v>
      </c>
      <c r="W206" s="101">
        <v>73128536613.089554</v>
      </c>
      <c r="X206" s="101">
        <v>107640387596.5708</v>
      </c>
    </row>
    <row r="207" spans="18:24" x14ac:dyDescent="0.3">
      <c r="R207" s="9">
        <v>9</v>
      </c>
      <c r="S207" s="9" t="s">
        <v>5</v>
      </c>
      <c r="T207" s="9" t="s">
        <v>6</v>
      </c>
      <c r="U207" s="9" t="s">
        <v>14</v>
      </c>
      <c r="V207" s="101">
        <v>65296163877.498581</v>
      </c>
      <c r="W207" s="101">
        <v>49513264742.767776</v>
      </c>
      <c r="X207" s="101">
        <v>114809428620.2664</v>
      </c>
    </row>
    <row r="208" spans="18:24" x14ac:dyDescent="0.3">
      <c r="R208" s="9">
        <v>9</v>
      </c>
      <c r="S208" s="9" t="s">
        <v>5</v>
      </c>
      <c r="T208" s="9" t="s">
        <v>6</v>
      </c>
      <c r="U208" s="9" t="s">
        <v>19</v>
      </c>
      <c r="V208" s="101">
        <v>4784469489.3003292</v>
      </c>
      <c r="W208" s="101">
        <v>28610390368.627441</v>
      </c>
      <c r="X208" s="101">
        <v>33394859857.927761</v>
      </c>
    </row>
    <row r="209" spans="18:24" x14ac:dyDescent="0.3">
      <c r="R209" s="9">
        <v>9</v>
      </c>
      <c r="S209" s="9" t="s">
        <v>5</v>
      </c>
      <c r="T209" s="9" t="s">
        <v>6</v>
      </c>
      <c r="U209" s="9" t="s">
        <v>15</v>
      </c>
      <c r="V209" s="101">
        <v>990287346.46895599</v>
      </c>
      <c r="W209" s="101">
        <v>1333048747.7316999</v>
      </c>
      <c r="X209" s="101">
        <v>2323336094.2006559</v>
      </c>
    </row>
    <row r="210" spans="18:24" x14ac:dyDescent="0.3">
      <c r="R210" s="9">
        <v>9</v>
      </c>
      <c r="S210" s="9" t="s">
        <v>5</v>
      </c>
      <c r="T210" s="9" t="s">
        <v>6</v>
      </c>
      <c r="U210" s="9" t="s">
        <v>16</v>
      </c>
      <c r="V210" s="101">
        <v>60475619832.574219</v>
      </c>
      <c r="W210" s="101">
        <v>77829299721.485214</v>
      </c>
      <c r="X210" s="101">
        <v>138304919554.05939</v>
      </c>
    </row>
    <row r="211" spans="18:24" x14ac:dyDescent="0.3">
      <c r="R211" s="9">
        <v>9</v>
      </c>
      <c r="S211" s="9" t="s">
        <v>5</v>
      </c>
      <c r="T211" s="9" t="s">
        <v>6</v>
      </c>
      <c r="U211" s="9" t="s">
        <v>17</v>
      </c>
      <c r="V211" s="101">
        <v>2615274.9653274752</v>
      </c>
      <c r="W211" s="101">
        <v>63739668.837114461</v>
      </c>
      <c r="X211" s="101">
        <v>66354943.802441932</v>
      </c>
    </row>
    <row r="212" spans="18:24" x14ac:dyDescent="0.3">
      <c r="R212" s="9">
        <v>9</v>
      </c>
      <c r="S212" s="9" t="s">
        <v>5</v>
      </c>
      <c r="T212" s="9" t="s">
        <v>7</v>
      </c>
      <c r="U212" s="9" t="s">
        <v>18</v>
      </c>
      <c r="V212" s="101">
        <v>102134114909.3246</v>
      </c>
      <c r="W212" s="101">
        <v>312212097628.09558</v>
      </c>
      <c r="X212" s="101">
        <v>414346212537.42029</v>
      </c>
    </row>
    <row r="213" spans="18:24" x14ac:dyDescent="0.3">
      <c r="R213" s="9">
        <v>10</v>
      </c>
      <c r="S213" s="9" t="s">
        <v>4</v>
      </c>
      <c r="T213" s="9" t="s">
        <v>6</v>
      </c>
      <c r="U213" s="9" t="s">
        <v>8</v>
      </c>
      <c r="V213" s="101">
        <v>3572130122.2170081</v>
      </c>
      <c r="W213" s="101">
        <v>5339434954.4220724</v>
      </c>
      <c r="X213" s="101">
        <v>8911565076.63908</v>
      </c>
    </row>
    <row r="214" spans="18:24" x14ac:dyDescent="0.3">
      <c r="R214" s="9">
        <v>10</v>
      </c>
      <c r="S214" s="9" t="s">
        <v>4</v>
      </c>
      <c r="T214" s="9" t="s">
        <v>6</v>
      </c>
      <c r="U214" s="9" t="s">
        <v>9</v>
      </c>
      <c r="V214" s="101">
        <v>7900980444.0047235</v>
      </c>
      <c r="W214" s="101">
        <v>19318357684.43507</v>
      </c>
      <c r="X214" s="101">
        <v>27219338128.4398</v>
      </c>
    </row>
    <row r="215" spans="18:24" x14ac:dyDescent="0.3">
      <c r="R215" s="9">
        <v>10</v>
      </c>
      <c r="S215" s="9" t="s">
        <v>4</v>
      </c>
      <c r="T215" s="9" t="s">
        <v>6</v>
      </c>
      <c r="U215" s="9" t="s">
        <v>10</v>
      </c>
      <c r="V215" s="101">
        <v>32463573840.202339</v>
      </c>
      <c r="W215" s="101">
        <v>70485867916.205719</v>
      </c>
      <c r="X215" s="101">
        <v>102949441756.4081</v>
      </c>
    </row>
    <row r="216" spans="18:24" x14ac:dyDescent="0.3">
      <c r="R216" s="9">
        <v>10</v>
      </c>
      <c r="S216" s="9" t="s">
        <v>4</v>
      </c>
      <c r="T216" s="9" t="s">
        <v>6</v>
      </c>
      <c r="U216" s="9" t="s">
        <v>11</v>
      </c>
      <c r="V216" s="101">
        <v>11236797426.828381</v>
      </c>
      <c r="W216" s="101">
        <v>89675802373.22023</v>
      </c>
      <c r="X216" s="101">
        <v>100912599800.0486</v>
      </c>
    </row>
    <row r="217" spans="18:24" x14ac:dyDescent="0.3">
      <c r="R217" s="9">
        <v>10</v>
      </c>
      <c r="S217" s="9" t="s">
        <v>4</v>
      </c>
      <c r="T217" s="9" t="s">
        <v>6</v>
      </c>
      <c r="U217" s="9" t="s">
        <v>12</v>
      </c>
      <c r="V217" s="101">
        <v>963311570.83630109</v>
      </c>
      <c r="W217" s="101">
        <v>5212477022.8062296</v>
      </c>
      <c r="X217" s="101">
        <v>6175788593.6425304</v>
      </c>
    </row>
    <row r="218" spans="18:24" x14ac:dyDescent="0.3">
      <c r="R218" s="9">
        <v>10</v>
      </c>
      <c r="S218" s="9" t="s">
        <v>4</v>
      </c>
      <c r="T218" s="9" t="s">
        <v>6</v>
      </c>
      <c r="U218" s="9" t="s">
        <v>13</v>
      </c>
      <c r="V218" s="101">
        <v>18289374008.043869</v>
      </c>
      <c r="W218" s="101">
        <v>41507071902.056213</v>
      </c>
      <c r="X218" s="101">
        <v>59796445910.100082</v>
      </c>
    </row>
    <row r="219" spans="18:24" x14ac:dyDescent="0.3">
      <c r="R219" s="9">
        <v>10</v>
      </c>
      <c r="S219" s="9" t="s">
        <v>4</v>
      </c>
      <c r="T219" s="9" t="s">
        <v>6</v>
      </c>
      <c r="U219" s="9" t="s">
        <v>14</v>
      </c>
      <c r="V219" s="101">
        <v>23736136089.576069</v>
      </c>
      <c r="W219" s="101">
        <v>18559578392.144699</v>
      </c>
      <c r="X219" s="101">
        <v>42295714481.720757</v>
      </c>
    </row>
    <row r="220" spans="18:24" x14ac:dyDescent="0.3">
      <c r="R220" s="9">
        <v>10</v>
      </c>
      <c r="S220" s="9" t="s">
        <v>4</v>
      </c>
      <c r="T220" s="9" t="s">
        <v>6</v>
      </c>
      <c r="U220" s="9" t="s">
        <v>15</v>
      </c>
      <c r="V220" s="101">
        <v>80086365.152947843</v>
      </c>
      <c r="W220" s="101">
        <v>1098266505.0630629</v>
      </c>
      <c r="X220" s="101">
        <v>1178352870.216011</v>
      </c>
    </row>
    <row r="221" spans="18:24" x14ac:dyDescent="0.3">
      <c r="R221" s="9">
        <v>10</v>
      </c>
      <c r="S221" s="9" t="s">
        <v>4</v>
      </c>
      <c r="T221" s="9" t="s">
        <v>6</v>
      </c>
      <c r="U221" s="9" t="s">
        <v>16</v>
      </c>
      <c r="V221" s="101">
        <v>34187288750.82452</v>
      </c>
      <c r="W221" s="101">
        <v>32386340255.973621</v>
      </c>
      <c r="X221" s="101">
        <v>66573629006.798141</v>
      </c>
    </row>
    <row r="222" spans="18:24" x14ac:dyDescent="0.3">
      <c r="R222" s="9">
        <v>10</v>
      </c>
      <c r="S222" s="9" t="s">
        <v>4</v>
      </c>
      <c r="T222" s="9" t="s">
        <v>6</v>
      </c>
      <c r="U222" s="9" t="s">
        <v>17</v>
      </c>
      <c r="V222" s="101">
        <v>0</v>
      </c>
      <c r="W222" s="101">
        <v>61883996.665381081</v>
      </c>
      <c r="X222" s="101">
        <v>61883996.665381081</v>
      </c>
    </row>
    <row r="223" spans="18:24" x14ac:dyDescent="0.3">
      <c r="R223" s="9">
        <v>10</v>
      </c>
      <c r="S223" s="9" t="s">
        <v>4</v>
      </c>
      <c r="T223" s="9" t="s">
        <v>7</v>
      </c>
      <c r="U223" s="9" t="s">
        <v>18</v>
      </c>
      <c r="V223" s="101">
        <v>20462961584.646259</v>
      </c>
      <c r="W223" s="101">
        <v>91515632150.571396</v>
      </c>
      <c r="X223" s="101">
        <v>111978593735.2177</v>
      </c>
    </row>
    <row r="224" spans="18:24" x14ac:dyDescent="0.3">
      <c r="R224" s="9">
        <v>10</v>
      </c>
      <c r="S224" s="9" t="s">
        <v>5</v>
      </c>
      <c r="T224" s="9" t="s">
        <v>6</v>
      </c>
      <c r="U224" s="9" t="s">
        <v>8</v>
      </c>
      <c r="V224" s="101">
        <v>16681981359.053949</v>
      </c>
      <c r="W224" s="101">
        <v>18243605230.727081</v>
      </c>
      <c r="X224" s="101">
        <v>34925586589.781029</v>
      </c>
    </row>
    <row r="225" spans="18:24" x14ac:dyDescent="0.3">
      <c r="R225" s="9">
        <v>10</v>
      </c>
      <c r="S225" s="9" t="s">
        <v>5</v>
      </c>
      <c r="T225" s="9" t="s">
        <v>6</v>
      </c>
      <c r="U225" s="9" t="s">
        <v>9</v>
      </c>
      <c r="V225" s="101">
        <v>15290511520.659109</v>
      </c>
      <c r="W225" s="101">
        <v>33045244789.37952</v>
      </c>
      <c r="X225" s="101">
        <v>48335756310.03862</v>
      </c>
    </row>
    <row r="226" spans="18:24" x14ac:dyDescent="0.3">
      <c r="R226" s="9">
        <v>10</v>
      </c>
      <c r="S226" s="9" t="s">
        <v>5</v>
      </c>
      <c r="T226" s="9" t="s">
        <v>6</v>
      </c>
      <c r="U226" s="9" t="s">
        <v>10</v>
      </c>
      <c r="V226" s="101">
        <v>69918463847.2659</v>
      </c>
      <c r="W226" s="101">
        <v>131531274134.7309</v>
      </c>
      <c r="X226" s="101">
        <v>201449737981.9968</v>
      </c>
    </row>
    <row r="227" spans="18:24" x14ac:dyDescent="0.3">
      <c r="R227" s="9">
        <v>10</v>
      </c>
      <c r="S227" s="9" t="s">
        <v>5</v>
      </c>
      <c r="T227" s="9" t="s">
        <v>6</v>
      </c>
      <c r="U227" s="9" t="s">
        <v>11</v>
      </c>
      <c r="V227" s="101">
        <v>15180042424.41466</v>
      </c>
      <c r="W227" s="101">
        <v>103597762704.05431</v>
      </c>
      <c r="X227" s="101">
        <v>118777805128.46899</v>
      </c>
    </row>
    <row r="228" spans="18:24" x14ac:dyDescent="0.3">
      <c r="R228" s="9">
        <v>10</v>
      </c>
      <c r="S228" s="9" t="s">
        <v>5</v>
      </c>
      <c r="T228" s="9" t="s">
        <v>6</v>
      </c>
      <c r="U228" s="9" t="s">
        <v>12</v>
      </c>
      <c r="V228" s="101">
        <v>5233253351.4230156</v>
      </c>
      <c r="W228" s="101">
        <v>26262723117.989609</v>
      </c>
      <c r="X228" s="101">
        <v>31495976469.412621</v>
      </c>
    </row>
    <row r="229" spans="18:24" x14ac:dyDescent="0.3">
      <c r="R229" s="9">
        <v>10</v>
      </c>
      <c r="S229" s="9" t="s">
        <v>5</v>
      </c>
      <c r="T229" s="9" t="s">
        <v>6</v>
      </c>
      <c r="U229" s="9" t="s">
        <v>13</v>
      </c>
      <c r="V229" s="101">
        <v>35749245745.978073</v>
      </c>
      <c r="W229" s="101">
        <v>76615268044.023895</v>
      </c>
      <c r="X229" s="101">
        <v>112364513790.002</v>
      </c>
    </row>
    <row r="230" spans="18:24" x14ac:dyDescent="0.3">
      <c r="R230" s="9">
        <v>10</v>
      </c>
      <c r="S230" s="9" t="s">
        <v>5</v>
      </c>
      <c r="T230" s="9" t="s">
        <v>6</v>
      </c>
      <c r="U230" s="9" t="s">
        <v>14</v>
      </c>
      <c r="V230" s="101">
        <v>66403048103.101463</v>
      </c>
      <c r="W230" s="101">
        <v>50820200091.84169</v>
      </c>
      <c r="X230" s="101">
        <v>117223248194.9431</v>
      </c>
    </row>
    <row r="231" spans="18:24" x14ac:dyDescent="0.3">
      <c r="R231" s="9">
        <v>10</v>
      </c>
      <c r="S231" s="9" t="s">
        <v>5</v>
      </c>
      <c r="T231" s="9" t="s">
        <v>6</v>
      </c>
      <c r="U231" s="9" t="s">
        <v>19</v>
      </c>
      <c r="V231" s="101">
        <v>4865574618.4702482</v>
      </c>
      <c r="W231" s="101">
        <v>29365580532.67382</v>
      </c>
      <c r="X231" s="101">
        <v>34231155151.14407</v>
      </c>
    </row>
    <row r="232" spans="18:24" x14ac:dyDescent="0.3">
      <c r="R232" s="9">
        <v>10</v>
      </c>
      <c r="S232" s="9" t="s">
        <v>5</v>
      </c>
      <c r="T232" s="9" t="s">
        <v>6</v>
      </c>
      <c r="U232" s="9" t="s">
        <v>15</v>
      </c>
      <c r="V232" s="101">
        <v>1010898095.5874209</v>
      </c>
      <c r="W232" s="101">
        <v>1373795449.304023</v>
      </c>
      <c r="X232" s="101">
        <v>2384693544.8914452</v>
      </c>
    </row>
    <row r="233" spans="18:24" x14ac:dyDescent="0.3">
      <c r="R233" s="9">
        <v>10</v>
      </c>
      <c r="S233" s="9" t="s">
        <v>5</v>
      </c>
      <c r="T233" s="9" t="s">
        <v>6</v>
      </c>
      <c r="U233" s="9" t="s">
        <v>16</v>
      </c>
      <c r="V233" s="101">
        <v>61734292714.336563</v>
      </c>
      <c r="W233" s="101">
        <v>80208272924.626129</v>
      </c>
      <c r="X233" s="101">
        <v>141942565638.96271</v>
      </c>
    </row>
    <row r="234" spans="18:24" x14ac:dyDescent="0.3">
      <c r="R234" s="9">
        <v>10</v>
      </c>
      <c r="S234" s="9" t="s">
        <v>5</v>
      </c>
      <c r="T234" s="9" t="s">
        <v>6</v>
      </c>
      <c r="U234" s="9" t="s">
        <v>17</v>
      </c>
      <c r="V234" s="101">
        <v>2669706.4153286968</v>
      </c>
      <c r="W234" s="101">
        <v>65687970.629411228</v>
      </c>
      <c r="X234" s="101">
        <v>68357677.044739932</v>
      </c>
    </row>
    <row r="235" spans="18:24" x14ac:dyDescent="0.3">
      <c r="R235" s="9">
        <v>10</v>
      </c>
      <c r="S235" s="9" t="s">
        <v>5</v>
      </c>
      <c r="T235" s="9" t="s">
        <v>7</v>
      </c>
      <c r="U235" s="9" t="s">
        <v>18</v>
      </c>
      <c r="V235" s="101">
        <v>104164800206.0202</v>
      </c>
      <c r="W235" s="101">
        <v>322278766363.43048</v>
      </c>
      <c r="X235" s="101">
        <v>426443566569.45068</v>
      </c>
    </row>
    <row r="237" spans="18:24" x14ac:dyDescent="0.3">
      <c r="R237" s="244" t="s">
        <v>282</v>
      </c>
      <c r="S237" s="244" t="s">
        <v>0</v>
      </c>
      <c r="T237" s="244" t="s">
        <v>1</v>
      </c>
      <c r="U237" s="244" t="s">
        <v>2</v>
      </c>
      <c r="V237" s="244" t="s">
        <v>3</v>
      </c>
      <c r="W237" s="244" t="s">
        <v>43</v>
      </c>
      <c r="X237" s="244" t="s">
        <v>281</v>
      </c>
    </row>
    <row r="238" spans="18:24" x14ac:dyDescent="0.3">
      <c r="R238" s="9">
        <v>1</v>
      </c>
      <c r="S238" s="9" t="s">
        <v>4</v>
      </c>
      <c r="T238" s="9" t="s">
        <v>6</v>
      </c>
      <c r="U238" s="9" t="s">
        <v>1041</v>
      </c>
      <c r="V238" s="9">
        <v>0</v>
      </c>
      <c r="W238" s="9">
        <v>178258510.88455829</v>
      </c>
      <c r="X238" s="9">
        <v>178258510.88455829</v>
      </c>
    </row>
    <row r="239" spans="18:24" x14ac:dyDescent="0.3">
      <c r="R239" s="9">
        <v>1</v>
      </c>
      <c r="S239" s="9" t="s">
        <v>4</v>
      </c>
      <c r="T239" s="9" t="s">
        <v>6</v>
      </c>
      <c r="U239" s="9" t="s">
        <v>1042</v>
      </c>
      <c r="V239" s="9">
        <v>0</v>
      </c>
      <c r="W239" s="9">
        <v>7709064.8324408084</v>
      </c>
      <c r="X239" s="9">
        <v>7709064.8324408084</v>
      </c>
    </row>
    <row r="240" spans="18:24" x14ac:dyDescent="0.3">
      <c r="R240" s="9">
        <v>1</v>
      </c>
      <c r="S240" s="9" t="s">
        <v>4</v>
      </c>
      <c r="T240" s="9" t="s">
        <v>6</v>
      </c>
      <c r="U240" s="9" t="s">
        <v>1043</v>
      </c>
      <c r="V240" s="9">
        <v>2130604974.1517799</v>
      </c>
      <c r="W240" s="9">
        <v>3279343512.5231128</v>
      </c>
      <c r="X240" s="9">
        <v>5409948486.6748924</v>
      </c>
    </row>
    <row r="241" spans="18:24" x14ac:dyDescent="0.3">
      <c r="R241" s="9">
        <v>1</v>
      </c>
      <c r="S241" s="9" t="s">
        <v>4</v>
      </c>
      <c r="T241" s="9" t="s">
        <v>6</v>
      </c>
      <c r="U241" s="9" t="s">
        <v>1044</v>
      </c>
      <c r="V241" s="9">
        <v>3003305856.582952</v>
      </c>
      <c r="W241" s="9">
        <v>461326515.5117681</v>
      </c>
      <c r="X241" s="9">
        <v>3464632372.0947208</v>
      </c>
    </row>
    <row r="242" spans="18:24" x14ac:dyDescent="0.3">
      <c r="R242" s="9">
        <v>1</v>
      </c>
      <c r="S242" s="9" t="s">
        <v>4</v>
      </c>
      <c r="T242" s="9" t="s">
        <v>6</v>
      </c>
      <c r="U242" s="9" t="s">
        <v>1047</v>
      </c>
      <c r="V242" s="9">
        <v>0</v>
      </c>
      <c r="W242" s="9"/>
      <c r="X242" s="9"/>
    </row>
    <row r="243" spans="18:24" x14ac:dyDescent="0.3">
      <c r="R243" s="9">
        <v>1</v>
      </c>
      <c r="S243" s="9" t="s">
        <v>4</v>
      </c>
      <c r="T243" s="9" t="s">
        <v>6</v>
      </c>
      <c r="U243" s="9" t="s">
        <v>1048</v>
      </c>
      <c r="V243" s="9">
        <v>0</v>
      </c>
      <c r="W243" s="9"/>
      <c r="X243" s="9"/>
    </row>
    <row r="244" spans="18:24" x14ac:dyDescent="0.3">
      <c r="R244" s="9">
        <v>1</v>
      </c>
      <c r="S244" s="9" t="s">
        <v>4</v>
      </c>
      <c r="T244" s="9" t="s">
        <v>6</v>
      </c>
      <c r="U244" s="9" t="s">
        <v>1045</v>
      </c>
      <c r="V244" s="9">
        <v>150314399.57007691</v>
      </c>
      <c r="W244" s="9">
        <v>4149043688.1091428</v>
      </c>
      <c r="X244" s="9">
        <v>4299358087.6792192</v>
      </c>
    </row>
    <row r="245" spans="18:24" x14ac:dyDescent="0.3">
      <c r="R245" s="9">
        <v>1</v>
      </c>
      <c r="S245" s="9" t="s">
        <v>5</v>
      </c>
      <c r="T245" s="9" t="s">
        <v>6</v>
      </c>
      <c r="U245" s="9" t="s">
        <v>1041</v>
      </c>
      <c r="V245" s="9">
        <v>537495594938.20099</v>
      </c>
      <c r="W245" s="9">
        <v>449957036877.82208</v>
      </c>
      <c r="X245" s="9">
        <v>987452631816.02319</v>
      </c>
    </row>
    <row r="246" spans="18:24" x14ac:dyDescent="0.3">
      <c r="R246" s="9">
        <v>1</v>
      </c>
      <c r="S246" s="9" t="s">
        <v>5</v>
      </c>
      <c r="T246" s="9" t="s">
        <v>6</v>
      </c>
      <c r="U246" s="9" t="s">
        <v>1042</v>
      </c>
      <c r="V246" s="9">
        <v>727079975252.59961</v>
      </c>
      <c r="W246" s="9">
        <v>91607198625.287018</v>
      </c>
      <c r="X246" s="9">
        <v>818687173877.8866</v>
      </c>
    </row>
    <row r="247" spans="18:24" x14ac:dyDescent="0.3">
      <c r="R247" s="9">
        <v>1</v>
      </c>
      <c r="S247" s="9" t="s">
        <v>5</v>
      </c>
      <c r="T247" s="9" t="s">
        <v>6</v>
      </c>
      <c r="U247" s="9" t="s">
        <v>1043</v>
      </c>
      <c r="V247" s="9">
        <v>123579173009.2063</v>
      </c>
      <c r="W247" s="9">
        <v>147021477802.02481</v>
      </c>
      <c r="X247" s="9">
        <v>270600650811.23111</v>
      </c>
    </row>
    <row r="248" spans="18:24" x14ac:dyDescent="0.3">
      <c r="R248" s="9">
        <v>1</v>
      </c>
      <c r="S248" s="9" t="s">
        <v>5</v>
      </c>
      <c r="T248" s="9" t="s">
        <v>6</v>
      </c>
      <c r="U248" s="9" t="s">
        <v>1044</v>
      </c>
      <c r="V248" s="9">
        <v>180469823346.89609</v>
      </c>
      <c r="W248" s="9">
        <v>29351219105.460918</v>
      </c>
      <c r="X248" s="9">
        <v>209821042452.35699</v>
      </c>
    </row>
    <row r="249" spans="18:24" x14ac:dyDescent="0.3">
      <c r="R249" s="9">
        <v>1</v>
      </c>
      <c r="S249" s="9" t="s">
        <v>5</v>
      </c>
      <c r="T249" s="9" t="s">
        <v>6</v>
      </c>
      <c r="U249" s="9" t="s">
        <v>1047</v>
      </c>
      <c r="V249" s="9">
        <v>41151052093.054047</v>
      </c>
      <c r="W249" s="9">
        <v>68297013825.662132</v>
      </c>
      <c r="X249" s="9">
        <v>109448065918.7162</v>
      </c>
    </row>
    <row r="250" spans="18:24" x14ac:dyDescent="0.3">
      <c r="R250" s="9">
        <v>1</v>
      </c>
      <c r="S250" s="9" t="s">
        <v>5</v>
      </c>
      <c r="T250" s="9" t="s">
        <v>6</v>
      </c>
      <c r="U250" s="9" t="s">
        <v>1048</v>
      </c>
      <c r="V250" s="9">
        <v>46908845953.419662</v>
      </c>
      <c r="W250" s="9">
        <v>11903759209.097151</v>
      </c>
      <c r="X250" s="9">
        <v>58812605162.516823</v>
      </c>
    </row>
    <row r="251" spans="18:24" x14ac:dyDescent="0.3">
      <c r="R251" s="9">
        <v>1</v>
      </c>
      <c r="S251" s="9" t="s">
        <v>5</v>
      </c>
      <c r="T251" s="9" t="s">
        <v>6</v>
      </c>
      <c r="U251" s="9" t="s">
        <v>1045</v>
      </c>
      <c r="V251" s="9">
        <v>37548800899.44735</v>
      </c>
      <c r="W251" s="9">
        <v>25377093175.856819</v>
      </c>
      <c r="X251" s="9">
        <v>62925894075.304169</v>
      </c>
    </row>
    <row r="252" spans="18:24" x14ac:dyDescent="0.3">
      <c r="R252" s="9">
        <v>2</v>
      </c>
      <c r="S252" s="9" t="s">
        <v>4</v>
      </c>
      <c r="T252" s="9" t="s">
        <v>6</v>
      </c>
      <c r="U252" s="9" t="s">
        <v>1041</v>
      </c>
      <c r="V252" s="9">
        <v>0</v>
      </c>
      <c r="W252" s="9">
        <v>178177863.08276269</v>
      </c>
      <c r="X252" s="9">
        <v>178177863.08276269</v>
      </c>
    </row>
    <row r="253" spans="18:24" x14ac:dyDescent="0.3">
      <c r="R253" s="9">
        <v>2</v>
      </c>
      <c r="S253" s="9" t="s">
        <v>4</v>
      </c>
      <c r="T253" s="9" t="s">
        <v>6</v>
      </c>
      <c r="U253" s="9" t="s">
        <v>1042</v>
      </c>
      <c r="V253" s="9">
        <v>0</v>
      </c>
      <c r="W253" s="9">
        <v>7708568.6057932209</v>
      </c>
      <c r="X253" s="9">
        <v>7708568.6057932209</v>
      </c>
    </row>
    <row r="254" spans="18:24" x14ac:dyDescent="0.3">
      <c r="R254" s="9">
        <v>2</v>
      </c>
      <c r="S254" s="9" t="s">
        <v>4</v>
      </c>
      <c r="T254" s="9" t="s">
        <v>6</v>
      </c>
      <c r="U254" s="9" t="s">
        <v>1043</v>
      </c>
      <c r="V254" s="9">
        <v>2129713333.963496</v>
      </c>
      <c r="W254" s="9">
        <v>3277557553.8316731</v>
      </c>
      <c r="X254" s="9">
        <v>5407270887.7951689</v>
      </c>
    </row>
    <row r="255" spans="18:24" x14ac:dyDescent="0.3">
      <c r="R255" s="9">
        <v>2</v>
      </c>
      <c r="S255" s="9" t="s">
        <v>4</v>
      </c>
      <c r="T255" s="9" t="s">
        <v>6</v>
      </c>
      <c r="U255" s="9" t="s">
        <v>1044</v>
      </c>
      <c r="V255" s="9">
        <v>3003214212.3092451</v>
      </c>
      <c r="W255" s="9">
        <v>461292037.09015018</v>
      </c>
      <c r="X255" s="9">
        <v>3464506249.399395</v>
      </c>
    </row>
    <row r="256" spans="18:24" x14ac:dyDescent="0.3">
      <c r="R256" s="9">
        <v>2</v>
      </c>
      <c r="S256" s="9" t="s">
        <v>4</v>
      </c>
      <c r="T256" s="9" t="s">
        <v>6</v>
      </c>
      <c r="U256" s="9" t="s">
        <v>1047</v>
      </c>
      <c r="V256" s="9">
        <v>0</v>
      </c>
      <c r="W256" s="9"/>
      <c r="X256" s="9"/>
    </row>
    <row r="257" spans="18:24" x14ac:dyDescent="0.3">
      <c r="R257" s="9">
        <v>2</v>
      </c>
      <c r="S257" s="9" t="s">
        <v>4</v>
      </c>
      <c r="T257" s="9" t="s">
        <v>6</v>
      </c>
      <c r="U257" s="9" t="s">
        <v>1048</v>
      </c>
      <c r="V257" s="9">
        <v>0</v>
      </c>
      <c r="W257" s="9"/>
      <c r="X257" s="9"/>
    </row>
    <row r="258" spans="18:24" x14ac:dyDescent="0.3">
      <c r="R258" s="9">
        <v>2</v>
      </c>
      <c r="S258" s="9" t="s">
        <v>4</v>
      </c>
      <c r="T258" s="9" t="s">
        <v>6</v>
      </c>
      <c r="U258" s="9" t="s">
        <v>1045</v>
      </c>
      <c r="V258" s="9">
        <v>150295910.78860161</v>
      </c>
      <c r="W258" s="9">
        <v>4148213954.968297</v>
      </c>
      <c r="X258" s="9">
        <v>4298509865.7568979</v>
      </c>
    </row>
    <row r="259" spans="18:24" x14ac:dyDescent="0.3">
      <c r="R259" s="9">
        <v>2</v>
      </c>
      <c r="S259" s="9" t="s">
        <v>5</v>
      </c>
      <c r="T259" s="9" t="s">
        <v>6</v>
      </c>
      <c r="U259" s="9" t="s">
        <v>1041</v>
      </c>
      <c r="V259" s="9">
        <v>537314562994.39478</v>
      </c>
      <c r="W259" s="9">
        <v>449753519397.55542</v>
      </c>
      <c r="X259" s="9">
        <v>987068082391.9502</v>
      </c>
    </row>
    <row r="260" spans="18:24" x14ac:dyDescent="0.3">
      <c r="R260" s="9">
        <v>2</v>
      </c>
      <c r="S260" s="9" t="s">
        <v>5</v>
      </c>
      <c r="T260" s="9" t="s">
        <v>6</v>
      </c>
      <c r="U260" s="9" t="s">
        <v>1042</v>
      </c>
      <c r="V260" s="9">
        <v>727063208816.31055</v>
      </c>
      <c r="W260" s="9">
        <v>91601302414.937927</v>
      </c>
      <c r="X260" s="9">
        <v>818664511231.24854</v>
      </c>
    </row>
    <row r="261" spans="18:24" x14ac:dyDescent="0.3">
      <c r="R261" s="9">
        <v>2</v>
      </c>
      <c r="S261" s="9" t="s">
        <v>5</v>
      </c>
      <c r="T261" s="9" t="s">
        <v>6</v>
      </c>
      <c r="U261" s="9" t="s">
        <v>1043</v>
      </c>
      <c r="V261" s="9">
        <v>123527470950.8559</v>
      </c>
      <c r="W261" s="9">
        <v>146941428349.754</v>
      </c>
      <c r="X261" s="9">
        <v>270468899300.60989</v>
      </c>
    </row>
    <row r="262" spans="18:24" x14ac:dyDescent="0.3">
      <c r="R262" s="9">
        <v>2</v>
      </c>
      <c r="S262" s="9" t="s">
        <v>5</v>
      </c>
      <c r="T262" s="9" t="s">
        <v>6</v>
      </c>
      <c r="U262" s="9" t="s">
        <v>1044</v>
      </c>
      <c r="V262" s="9">
        <v>180464317752.40411</v>
      </c>
      <c r="W262" s="9">
        <v>29349025772.04892</v>
      </c>
      <c r="X262" s="9">
        <v>209813343524.45309</v>
      </c>
    </row>
    <row r="263" spans="18:24" x14ac:dyDescent="0.3">
      <c r="R263" s="9">
        <v>2</v>
      </c>
      <c r="S263" s="9" t="s">
        <v>5</v>
      </c>
      <c r="T263" s="9" t="s">
        <v>6</v>
      </c>
      <c r="U263" s="9" t="s">
        <v>1047</v>
      </c>
      <c r="V263" s="9">
        <v>41134928654.50621</v>
      </c>
      <c r="W263" s="9">
        <v>68261721492.8806</v>
      </c>
      <c r="X263" s="9">
        <v>109396650147.3868</v>
      </c>
    </row>
    <row r="264" spans="18:24" x14ac:dyDescent="0.3">
      <c r="R264" s="9">
        <v>2</v>
      </c>
      <c r="S264" s="9" t="s">
        <v>5</v>
      </c>
      <c r="T264" s="9" t="s">
        <v>6</v>
      </c>
      <c r="U264" s="9" t="s">
        <v>1048</v>
      </c>
      <c r="V264" s="9">
        <v>46906169279.841454</v>
      </c>
      <c r="W264" s="9">
        <v>11902466597.368759</v>
      </c>
      <c r="X264" s="9">
        <v>58808635877.210213</v>
      </c>
    </row>
    <row r="265" spans="18:24" x14ac:dyDescent="0.3">
      <c r="R265" s="9">
        <v>2</v>
      </c>
      <c r="S265" s="9" t="s">
        <v>5</v>
      </c>
      <c r="T265" s="9" t="s">
        <v>6</v>
      </c>
      <c r="U265" s="9" t="s">
        <v>1045</v>
      </c>
      <c r="V265" s="9">
        <v>37544183981.3013</v>
      </c>
      <c r="W265" s="9">
        <v>25372042395.629238</v>
      </c>
      <c r="X265" s="9">
        <v>62916226376.930542</v>
      </c>
    </row>
    <row r="266" spans="18:24" x14ac:dyDescent="0.3">
      <c r="R266" s="9">
        <v>3</v>
      </c>
      <c r="S266" s="9" t="s">
        <v>4</v>
      </c>
      <c r="T266" s="9" t="s">
        <v>6</v>
      </c>
      <c r="U266" s="9" t="s">
        <v>1041</v>
      </c>
      <c r="V266" s="9">
        <v>0</v>
      </c>
      <c r="W266" s="9">
        <v>176905838.5621728</v>
      </c>
      <c r="X266" s="9">
        <v>176905838.5621728</v>
      </c>
    </row>
    <row r="267" spans="18:24" x14ac:dyDescent="0.3">
      <c r="R267" s="9">
        <v>3</v>
      </c>
      <c r="S267" s="9" t="s">
        <v>4</v>
      </c>
      <c r="T267" s="9" t="s">
        <v>6</v>
      </c>
      <c r="U267" s="9" t="s">
        <v>1042</v>
      </c>
      <c r="V267" s="9">
        <v>0</v>
      </c>
      <c r="W267" s="9">
        <v>7696092.2768658502</v>
      </c>
      <c r="X267" s="9">
        <v>7696092.2768658502</v>
      </c>
    </row>
    <row r="268" spans="18:24" x14ac:dyDescent="0.3">
      <c r="R268" s="9">
        <v>3</v>
      </c>
      <c r="S268" s="9" t="s">
        <v>4</v>
      </c>
      <c r="T268" s="9" t="s">
        <v>6</v>
      </c>
      <c r="U268" s="9" t="s">
        <v>1043</v>
      </c>
      <c r="V268" s="9">
        <v>2115849268.354856</v>
      </c>
      <c r="W268" s="9">
        <v>3249886059.0052428</v>
      </c>
      <c r="X268" s="9">
        <v>5365735327.3600988</v>
      </c>
    </row>
    <row r="269" spans="18:24" x14ac:dyDescent="0.3">
      <c r="R269" s="9">
        <v>3</v>
      </c>
      <c r="S269" s="9" t="s">
        <v>4</v>
      </c>
      <c r="T269" s="9" t="s">
        <v>6</v>
      </c>
      <c r="U269" s="9" t="s">
        <v>1044</v>
      </c>
      <c r="V269" s="9">
        <v>3000481303.7846608</v>
      </c>
      <c r="W269" s="9">
        <v>460476243.91140819</v>
      </c>
      <c r="X269" s="9">
        <v>3460957547.6960702</v>
      </c>
    </row>
    <row r="270" spans="18:24" x14ac:dyDescent="0.3">
      <c r="R270" s="9">
        <v>3</v>
      </c>
      <c r="S270" s="9" t="s">
        <v>4</v>
      </c>
      <c r="T270" s="9" t="s">
        <v>6</v>
      </c>
      <c r="U270" s="9" t="s">
        <v>1047</v>
      </c>
      <c r="V270" s="9">
        <v>0</v>
      </c>
      <c r="W270" s="9"/>
      <c r="X270" s="9"/>
    </row>
    <row r="271" spans="18:24" x14ac:dyDescent="0.3">
      <c r="R271" s="9">
        <v>3</v>
      </c>
      <c r="S271" s="9" t="s">
        <v>4</v>
      </c>
      <c r="T271" s="9" t="s">
        <v>6</v>
      </c>
      <c r="U271" s="9" t="s">
        <v>1048</v>
      </c>
      <c r="V271" s="9">
        <v>0</v>
      </c>
      <c r="W271" s="9"/>
      <c r="X271" s="9"/>
    </row>
    <row r="272" spans="18:24" x14ac:dyDescent="0.3">
      <c r="R272" s="9">
        <v>3</v>
      </c>
      <c r="S272" s="9" t="s">
        <v>4</v>
      </c>
      <c r="T272" s="9" t="s">
        <v>6</v>
      </c>
      <c r="U272" s="9" t="s">
        <v>1045</v>
      </c>
      <c r="V272" s="9">
        <v>149952678.7868686</v>
      </c>
      <c r="W272" s="9">
        <v>4133387925.064538</v>
      </c>
      <c r="X272" s="9">
        <v>4283340603.8514071</v>
      </c>
    </row>
    <row r="273" spans="18:24" x14ac:dyDescent="0.3">
      <c r="R273" s="9">
        <v>3</v>
      </c>
      <c r="S273" s="9" t="s">
        <v>5</v>
      </c>
      <c r="T273" s="9" t="s">
        <v>6</v>
      </c>
      <c r="U273" s="9" t="s">
        <v>1041</v>
      </c>
      <c r="V273" s="9">
        <v>534442451798.73499</v>
      </c>
      <c r="W273" s="9">
        <v>446543437590.51898</v>
      </c>
      <c r="X273" s="9">
        <v>980985889389.25403</v>
      </c>
    </row>
    <row r="274" spans="18:24" x14ac:dyDescent="0.3">
      <c r="R274" s="9">
        <v>3</v>
      </c>
      <c r="S274" s="9" t="s">
        <v>5</v>
      </c>
      <c r="T274" s="9" t="s">
        <v>6</v>
      </c>
      <c r="U274" s="9" t="s">
        <v>1042</v>
      </c>
      <c r="V274" s="9">
        <v>726482817436.0282</v>
      </c>
      <c r="W274" s="9">
        <v>91453052569.647461</v>
      </c>
      <c r="X274" s="9">
        <v>817935870005.67566</v>
      </c>
    </row>
    <row r="275" spans="18:24" x14ac:dyDescent="0.3">
      <c r="R275" s="9">
        <v>3</v>
      </c>
      <c r="S275" s="9" t="s">
        <v>5</v>
      </c>
      <c r="T275" s="9" t="s">
        <v>6</v>
      </c>
      <c r="U275" s="9" t="s">
        <v>1043</v>
      </c>
      <c r="V275" s="9">
        <v>122723540502.06731</v>
      </c>
      <c r="W275" s="9">
        <v>145701122022.04791</v>
      </c>
      <c r="X275" s="9">
        <v>268424662524.1152</v>
      </c>
    </row>
    <row r="276" spans="18:24" x14ac:dyDescent="0.3">
      <c r="R276" s="9">
        <v>3</v>
      </c>
      <c r="S276" s="9" t="s">
        <v>5</v>
      </c>
      <c r="T276" s="9" t="s">
        <v>6</v>
      </c>
      <c r="U276" s="9" t="s">
        <v>1044</v>
      </c>
      <c r="V276" s="9">
        <v>180300116546.71231</v>
      </c>
      <c r="W276" s="9">
        <v>29297126583.80788</v>
      </c>
      <c r="X276" s="9">
        <v>209597243130.5202</v>
      </c>
    </row>
    <row r="277" spans="18:24" x14ac:dyDescent="0.3">
      <c r="R277" s="9">
        <v>3</v>
      </c>
      <c r="S277" s="9" t="s">
        <v>5</v>
      </c>
      <c r="T277" s="9" t="s">
        <v>6</v>
      </c>
      <c r="U277" s="9" t="s">
        <v>1047</v>
      </c>
      <c r="V277" s="9">
        <v>40882518498.128906</v>
      </c>
      <c r="W277" s="9">
        <v>67712041816.850807</v>
      </c>
      <c r="X277" s="9">
        <v>108594560314.97971</v>
      </c>
    </row>
    <row r="278" spans="18:24" x14ac:dyDescent="0.3">
      <c r="R278" s="9">
        <v>3</v>
      </c>
      <c r="S278" s="9" t="s">
        <v>5</v>
      </c>
      <c r="T278" s="9" t="s">
        <v>6</v>
      </c>
      <c r="U278" s="9" t="s">
        <v>1048</v>
      </c>
      <c r="V278" s="9">
        <v>46845303785.030228</v>
      </c>
      <c r="W278" s="9">
        <v>11875665643.05217</v>
      </c>
      <c r="X278" s="9">
        <v>58720969428.082397</v>
      </c>
    </row>
    <row r="279" spans="18:24" x14ac:dyDescent="0.3">
      <c r="R279" s="9">
        <v>3</v>
      </c>
      <c r="S279" s="9" t="s">
        <v>5</v>
      </c>
      <c r="T279" s="9" t="s">
        <v>6</v>
      </c>
      <c r="U279" s="9" t="s">
        <v>1045</v>
      </c>
      <c r="V279" s="9">
        <v>37458467930.246231</v>
      </c>
      <c r="W279" s="9">
        <v>25281709136.087341</v>
      </c>
      <c r="X279" s="9">
        <v>62740177066.333572</v>
      </c>
    </row>
    <row r="280" spans="18:24" x14ac:dyDescent="0.3">
      <c r="R280" s="9">
        <v>4</v>
      </c>
      <c r="S280" s="9" t="s">
        <v>4</v>
      </c>
      <c r="T280" s="9" t="s">
        <v>6</v>
      </c>
      <c r="U280" s="9" t="s">
        <v>1041</v>
      </c>
      <c r="V280" s="9">
        <v>0</v>
      </c>
      <c r="W280" s="9">
        <v>179641396.05772609</v>
      </c>
      <c r="X280" s="9">
        <v>179641396.05772609</v>
      </c>
    </row>
    <row r="281" spans="18:24" x14ac:dyDescent="0.3">
      <c r="R281" s="9">
        <v>4</v>
      </c>
      <c r="S281" s="9" t="s">
        <v>4</v>
      </c>
      <c r="T281" s="9" t="s">
        <v>6</v>
      </c>
      <c r="U281" s="9" t="s">
        <v>1042</v>
      </c>
      <c r="V281" s="9">
        <v>0</v>
      </c>
      <c r="W281" s="9">
        <v>7722074.1203543609</v>
      </c>
      <c r="X281" s="9">
        <v>7722074.1203543609</v>
      </c>
    </row>
    <row r="282" spans="18:24" x14ac:dyDescent="0.3">
      <c r="R282" s="9">
        <v>4</v>
      </c>
      <c r="S282" s="9" t="s">
        <v>4</v>
      </c>
      <c r="T282" s="9" t="s">
        <v>6</v>
      </c>
      <c r="U282" s="9" t="s">
        <v>1043</v>
      </c>
      <c r="V282" s="9">
        <v>2145735664.4153199</v>
      </c>
      <c r="W282" s="9">
        <v>3309571723.0598021</v>
      </c>
      <c r="X282" s="9">
        <v>5455307387.4751225</v>
      </c>
    </row>
    <row r="283" spans="18:24" x14ac:dyDescent="0.3">
      <c r="R283" s="9">
        <v>4</v>
      </c>
      <c r="S283" s="9" t="s">
        <v>4</v>
      </c>
      <c r="T283" s="9" t="s">
        <v>6</v>
      </c>
      <c r="U283" s="9" t="s">
        <v>1044</v>
      </c>
      <c r="V283" s="9">
        <v>3006139849.6947799</v>
      </c>
      <c r="W283" s="9">
        <v>462179902.06827718</v>
      </c>
      <c r="X283" s="9">
        <v>3468319751.7630572</v>
      </c>
    </row>
    <row r="284" spans="18:24" x14ac:dyDescent="0.3">
      <c r="R284" s="9">
        <v>4</v>
      </c>
      <c r="S284" s="9" t="s">
        <v>4</v>
      </c>
      <c r="T284" s="9" t="s">
        <v>6</v>
      </c>
      <c r="U284" s="9" t="s">
        <v>1047</v>
      </c>
      <c r="V284" s="9">
        <v>0</v>
      </c>
      <c r="W284" s="9"/>
      <c r="X284" s="9"/>
    </row>
    <row r="285" spans="18:24" x14ac:dyDescent="0.3">
      <c r="R285" s="9">
        <v>4</v>
      </c>
      <c r="S285" s="9" t="s">
        <v>4</v>
      </c>
      <c r="T285" s="9" t="s">
        <v>6</v>
      </c>
      <c r="U285" s="9" t="s">
        <v>1048</v>
      </c>
      <c r="V285" s="9">
        <v>0</v>
      </c>
      <c r="W285" s="9"/>
      <c r="X285" s="9"/>
    </row>
    <row r="286" spans="18:24" x14ac:dyDescent="0.3">
      <c r="R286" s="9">
        <v>4</v>
      </c>
      <c r="S286" s="9" t="s">
        <v>4</v>
      </c>
      <c r="T286" s="9" t="s">
        <v>6</v>
      </c>
      <c r="U286" s="9" t="s">
        <v>1045</v>
      </c>
      <c r="V286" s="9">
        <v>150679807.7480872</v>
      </c>
      <c r="W286" s="9">
        <v>4164867755.7797508</v>
      </c>
      <c r="X286" s="9">
        <v>4315547563.5278378</v>
      </c>
    </row>
    <row r="287" spans="18:24" x14ac:dyDescent="0.3">
      <c r="R287" s="9">
        <v>4</v>
      </c>
      <c r="S287" s="9" t="s">
        <v>5</v>
      </c>
      <c r="T287" s="9" t="s">
        <v>6</v>
      </c>
      <c r="U287" s="9" t="s">
        <v>1041</v>
      </c>
      <c r="V287" s="9">
        <v>540614582435.02582</v>
      </c>
      <c r="W287" s="9">
        <v>453446874341.36731</v>
      </c>
      <c r="X287" s="9">
        <v>994061456776.39307</v>
      </c>
    </row>
    <row r="288" spans="18:24" x14ac:dyDescent="0.3">
      <c r="R288" s="9">
        <v>4</v>
      </c>
      <c r="S288" s="9" t="s">
        <v>5</v>
      </c>
      <c r="T288" s="9" t="s">
        <v>6</v>
      </c>
      <c r="U288" s="9" t="s">
        <v>1042</v>
      </c>
      <c r="V288" s="9">
        <v>727678666930.46143</v>
      </c>
      <c r="W288" s="9">
        <v>91761781053.701508</v>
      </c>
      <c r="X288" s="9">
        <v>819440447984.16296</v>
      </c>
    </row>
    <row r="289" spans="18:24" x14ac:dyDescent="0.3">
      <c r="R289" s="9">
        <v>4</v>
      </c>
      <c r="S289" s="9" t="s">
        <v>5</v>
      </c>
      <c r="T289" s="9" t="s">
        <v>6</v>
      </c>
      <c r="U289" s="9" t="s">
        <v>1043</v>
      </c>
      <c r="V289" s="9">
        <v>124456548091.8288</v>
      </c>
      <c r="W289" s="9">
        <v>148376377913.67831</v>
      </c>
      <c r="X289" s="9">
        <v>272832926005.50711</v>
      </c>
    </row>
    <row r="290" spans="18:24" x14ac:dyDescent="0.3">
      <c r="R290" s="9">
        <v>4</v>
      </c>
      <c r="S290" s="9" t="s">
        <v>5</v>
      </c>
      <c r="T290" s="9" t="s">
        <v>6</v>
      </c>
      <c r="U290" s="9" t="s">
        <v>1044</v>
      </c>
      <c r="V290" s="9">
        <v>180640097168.88641</v>
      </c>
      <c r="W290" s="9">
        <v>29405509744.070621</v>
      </c>
      <c r="X290" s="9">
        <v>210045606912.957</v>
      </c>
    </row>
    <row r="291" spans="18:24" x14ac:dyDescent="0.3">
      <c r="R291" s="9">
        <v>4</v>
      </c>
      <c r="S291" s="9" t="s">
        <v>5</v>
      </c>
      <c r="T291" s="9" t="s">
        <v>6</v>
      </c>
      <c r="U291" s="9" t="s">
        <v>1047</v>
      </c>
      <c r="V291" s="9">
        <v>41425937707.82798</v>
      </c>
      <c r="W291" s="9">
        <v>68896277968.052551</v>
      </c>
      <c r="X291" s="9">
        <v>110322215675.88049</v>
      </c>
    </row>
    <row r="292" spans="18:24" x14ac:dyDescent="0.3">
      <c r="R292" s="9">
        <v>4</v>
      </c>
      <c r="S292" s="9" t="s">
        <v>5</v>
      </c>
      <c r="T292" s="9" t="s">
        <v>6</v>
      </c>
      <c r="U292" s="9" t="s">
        <v>1048</v>
      </c>
      <c r="V292" s="9">
        <v>46972915798.047363</v>
      </c>
      <c r="W292" s="9">
        <v>11932073144.71373</v>
      </c>
      <c r="X292" s="9">
        <v>58904988942.761093</v>
      </c>
    </row>
    <row r="293" spans="18:24" x14ac:dyDescent="0.3">
      <c r="R293" s="9">
        <v>4</v>
      </c>
      <c r="S293" s="9" t="s">
        <v>5</v>
      </c>
      <c r="T293" s="9" t="s">
        <v>6</v>
      </c>
      <c r="U293" s="9" t="s">
        <v>1045</v>
      </c>
      <c r="V293" s="9">
        <v>37640054607.693413</v>
      </c>
      <c r="W293" s="9">
        <v>25473500050.253181</v>
      </c>
      <c r="X293" s="9">
        <v>63113554657.946579</v>
      </c>
    </row>
    <row r="294" spans="18:24" x14ac:dyDescent="0.3">
      <c r="R294" s="9">
        <v>5</v>
      </c>
      <c r="S294" s="9" t="s">
        <v>4</v>
      </c>
      <c r="T294" s="9" t="s">
        <v>6</v>
      </c>
      <c r="U294" s="9" t="s">
        <v>1041</v>
      </c>
      <c r="V294" s="9">
        <v>0</v>
      </c>
      <c r="W294" s="9">
        <v>177883571.11985919</v>
      </c>
      <c r="X294" s="9">
        <v>177883571.11985919</v>
      </c>
    </row>
    <row r="295" spans="18:24" x14ac:dyDescent="0.3">
      <c r="R295" s="9">
        <v>5</v>
      </c>
      <c r="S295" s="9" t="s">
        <v>4</v>
      </c>
      <c r="T295" s="9" t="s">
        <v>6</v>
      </c>
      <c r="U295" s="9" t="s">
        <v>1042</v>
      </c>
      <c r="V295" s="9">
        <v>0</v>
      </c>
      <c r="W295" s="9">
        <v>7707551.5378926266</v>
      </c>
      <c r="X295" s="9">
        <v>7707551.5378926266</v>
      </c>
    </row>
    <row r="296" spans="18:24" x14ac:dyDescent="0.3">
      <c r="R296" s="9">
        <v>5</v>
      </c>
      <c r="S296" s="9" t="s">
        <v>4</v>
      </c>
      <c r="T296" s="9" t="s">
        <v>6</v>
      </c>
      <c r="U296" s="9" t="s">
        <v>1043</v>
      </c>
      <c r="V296" s="9">
        <v>2126591982.4050241</v>
      </c>
      <c r="W296" s="9">
        <v>3271302570.3539362</v>
      </c>
      <c r="X296" s="9">
        <v>5397894552.7589588</v>
      </c>
    </row>
    <row r="297" spans="18:24" x14ac:dyDescent="0.3">
      <c r="R297" s="9">
        <v>5</v>
      </c>
      <c r="S297" s="9" t="s">
        <v>4</v>
      </c>
      <c r="T297" s="9" t="s">
        <v>6</v>
      </c>
      <c r="U297" s="9" t="s">
        <v>1044</v>
      </c>
      <c r="V297" s="9">
        <v>3003188375.5273118</v>
      </c>
      <c r="W297" s="9">
        <v>461208096.42979741</v>
      </c>
      <c r="X297" s="9">
        <v>3464396471.957109</v>
      </c>
    </row>
    <row r="298" spans="18:24" x14ac:dyDescent="0.3">
      <c r="R298" s="9">
        <v>5</v>
      </c>
      <c r="S298" s="9" t="s">
        <v>4</v>
      </c>
      <c r="T298" s="9" t="s">
        <v>6</v>
      </c>
      <c r="U298" s="9" t="s">
        <v>1047</v>
      </c>
      <c r="V298" s="9">
        <v>0</v>
      </c>
      <c r="W298" s="9"/>
      <c r="X298" s="9"/>
    </row>
    <row r="299" spans="18:24" x14ac:dyDescent="0.3">
      <c r="R299" s="9">
        <v>5</v>
      </c>
      <c r="S299" s="9" t="s">
        <v>4</v>
      </c>
      <c r="T299" s="9" t="s">
        <v>6</v>
      </c>
      <c r="U299" s="9" t="s">
        <v>1048</v>
      </c>
      <c r="V299" s="9">
        <v>0</v>
      </c>
      <c r="W299" s="9"/>
      <c r="X299" s="9"/>
    </row>
    <row r="300" spans="18:24" x14ac:dyDescent="0.3">
      <c r="R300" s="9">
        <v>5</v>
      </c>
      <c r="S300" s="9" t="s">
        <v>4</v>
      </c>
      <c r="T300" s="9" t="s">
        <v>6</v>
      </c>
      <c r="U300" s="9" t="s">
        <v>1045</v>
      </c>
      <c r="V300" s="9">
        <v>150231405.04220811</v>
      </c>
      <c r="W300" s="9">
        <v>4145111979.319427</v>
      </c>
      <c r="X300" s="9">
        <v>4295343384.3616343</v>
      </c>
    </row>
    <row r="301" spans="18:24" x14ac:dyDescent="0.3">
      <c r="R301" s="9">
        <v>5</v>
      </c>
      <c r="S301" s="9" t="s">
        <v>5</v>
      </c>
      <c r="T301" s="9" t="s">
        <v>6</v>
      </c>
      <c r="U301" s="9" t="s">
        <v>1041</v>
      </c>
      <c r="V301" s="9">
        <v>536656506608.50549</v>
      </c>
      <c r="W301" s="9">
        <v>449010868256.87109</v>
      </c>
      <c r="X301" s="9">
        <v>985667374865.37659</v>
      </c>
    </row>
    <row r="302" spans="18:24" x14ac:dyDescent="0.3">
      <c r="R302" s="9">
        <v>5</v>
      </c>
      <c r="S302" s="9" t="s">
        <v>5</v>
      </c>
      <c r="T302" s="9" t="s">
        <v>6</v>
      </c>
      <c r="U302" s="9" t="s">
        <v>1042</v>
      </c>
      <c r="V302" s="9">
        <v>727083491773.20215</v>
      </c>
      <c r="W302" s="9">
        <v>91589218713.293716</v>
      </c>
      <c r="X302" s="9">
        <v>818672710486.49585</v>
      </c>
    </row>
    <row r="303" spans="18:24" x14ac:dyDescent="0.3">
      <c r="R303" s="9">
        <v>5</v>
      </c>
      <c r="S303" s="9" t="s">
        <v>5</v>
      </c>
      <c r="T303" s="9" t="s">
        <v>6</v>
      </c>
      <c r="U303" s="9" t="s">
        <v>1043</v>
      </c>
      <c r="V303" s="9">
        <v>123346479644.5524</v>
      </c>
      <c r="W303" s="9">
        <v>146661069185.51129</v>
      </c>
      <c r="X303" s="9">
        <v>270007548830.06369</v>
      </c>
    </row>
    <row r="304" spans="18:24" x14ac:dyDescent="0.3">
      <c r="R304" s="9">
        <v>5</v>
      </c>
      <c r="S304" s="9" t="s">
        <v>5</v>
      </c>
      <c r="T304" s="9" t="s">
        <v>6</v>
      </c>
      <c r="U304" s="9" t="s">
        <v>1044</v>
      </c>
      <c r="V304" s="9">
        <v>180462771511.24561</v>
      </c>
      <c r="W304" s="9">
        <v>29343686604.032379</v>
      </c>
      <c r="X304" s="9">
        <v>209806458115.27802</v>
      </c>
    </row>
    <row r="305" spans="18:24" x14ac:dyDescent="0.3">
      <c r="R305" s="9">
        <v>5</v>
      </c>
      <c r="S305" s="9" t="s">
        <v>5</v>
      </c>
      <c r="T305" s="9" t="s">
        <v>6</v>
      </c>
      <c r="U305" s="9" t="s">
        <v>1047</v>
      </c>
      <c r="V305" s="9">
        <v>41077223642.092178</v>
      </c>
      <c r="W305" s="9">
        <v>68135124003.970558</v>
      </c>
      <c r="X305" s="9">
        <v>109212347646.0627</v>
      </c>
    </row>
    <row r="306" spans="18:24" x14ac:dyDescent="0.3">
      <c r="R306" s="9">
        <v>5</v>
      </c>
      <c r="S306" s="9" t="s">
        <v>5</v>
      </c>
      <c r="T306" s="9" t="s">
        <v>6</v>
      </c>
      <c r="U306" s="9" t="s">
        <v>1048</v>
      </c>
      <c r="V306" s="9">
        <v>46900425652.066582</v>
      </c>
      <c r="W306" s="9">
        <v>11898600988.465931</v>
      </c>
      <c r="X306" s="9">
        <v>58799026640.532509</v>
      </c>
    </row>
    <row r="307" spans="18:24" x14ac:dyDescent="0.3">
      <c r="R307" s="9">
        <v>5</v>
      </c>
      <c r="S307" s="9" t="s">
        <v>5</v>
      </c>
      <c r="T307" s="9" t="s">
        <v>6</v>
      </c>
      <c r="U307" s="9" t="s">
        <v>1045</v>
      </c>
      <c r="V307" s="9">
        <v>37528077644.090927</v>
      </c>
      <c r="W307" s="9">
        <v>25353178565.348339</v>
      </c>
      <c r="X307" s="9">
        <v>62881256209.439278</v>
      </c>
    </row>
    <row r="308" spans="18:24" x14ac:dyDescent="0.3">
      <c r="R308" s="9">
        <v>6</v>
      </c>
      <c r="S308" s="9" t="s">
        <v>4</v>
      </c>
      <c r="T308" s="9" t="s">
        <v>6</v>
      </c>
      <c r="U308" s="9" t="s">
        <v>1041</v>
      </c>
      <c r="V308" s="9">
        <v>0</v>
      </c>
      <c r="W308" s="9">
        <v>178635901.59158689</v>
      </c>
      <c r="X308" s="9">
        <v>178635901.59158689</v>
      </c>
    </row>
    <row r="309" spans="18:24" x14ac:dyDescent="0.3">
      <c r="R309" s="9">
        <v>6</v>
      </c>
      <c r="S309" s="9" t="s">
        <v>4</v>
      </c>
      <c r="T309" s="9" t="s">
        <v>6</v>
      </c>
      <c r="U309" s="9" t="s">
        <v>1042</v>
      </c>
      <c r="V309" s="9">
        <v>0</v>
      </c>
      <c r="W309" s="9">
        <v>7710579.7691134755</v>
      </c>
      <c r="X309" s="9">
        <v>7710579.7691134755</v>
      </c>
    </row>
    <row r="310" spans="18:24" x14ac:dyDescent="0.3">
      <c r="R310" s="9">
        <v>6</v>
      </c>
      <c r="S310" s="9" t="s">
        <v>4</v>
      </c>
      <c r="T310" s="9" t="s">
        <v>6</v>
      </c>
      <c r="U310" s="9" t="s">
        <v>1043</v>
      </c>
      <c r="V310" s="9">
        <v>2134645995.3357589</v>
      </c>
      <c r="W310" s="9">
        <v>3287440145.734231</v>
      </c>
      <c r="X310" s="9">
        <v>5422086141.0699902</v>
      </c>
    </row>
    <row r="311" spans="18:24" x14ac:dyDescent="0.3">
      <c r="R311" s="9">
        <v>6</v>
      </c>
      <c r="S311" s="9" t="s">
        <v>4</v>
      </c>
      <c r="T311" s="9" t="s">
        <v>6</v>
      </c>
      <c r="U311" s="9" t="s">
        <v>1044</v>
      </c>
      <c r="V311" s="9">
        <v>3003424159.9765811</v>
      </c>
      <c r="W311" s="9">
        <v>461445162.31435698</v>
      </c>
      <c r="X311" s="9">
        <v>3464869322.2909369</v>
      </c>
    </row>
    <row r="312" spans="18:24" x14ac:dyDescent="0.3">
      <c r="R312" s="9">
        <v>6</v>
      </c>
      <c r="S312" s="9" t="s">
        <v>4</v>
      </c>
      <c r="T312" s="9" t="s">
        <v>6</v>
      </c>
      <c r="U312" s="9" t="s">
        <v>1047</v>
      </c>
      <c r="V312" s="9">
        <v>0</v>
      </c>
      <c r="W312" s="9"/>
      <c r="X312" s="9"/>
    </row>
    <row r="313" spans="18:24" x14ac:dyDescent="0.3">
      <c r="R313" s="9">
        <v>6</v>
      </c>
      <c r="S313" s="9" t="s">
        <v>4</v>
      </c>
      <c r="T313" s="9" t="s">
        <v>6</v>
      </c>
      <c r="U313" s="9" t="s">
        <v>1048</v>
      </c>
      <c r="V313" s="9">
        <v>0</v>
      </c>
      <c r="W313" s="9"/>
      <c r="X313" s="9"/>
    </row>
    <row r="314" spans="18:24" x14ac:dyDescent="0.3">
      <c r="R314" s="9">
        <v>6</v>
      </c>
      <c r="S314" s="9" t="s">
        <v>4</v>
      </c>
      <c r="T314" s="9" t="s">
        <v>6</v>
      </c>
      <c r="U314" s="9" t="s">
        <v>1045</v>
      </c>
      <c r="V314" s="9">
        <v>150397770.96360949</v>
      </c>
      <c r="W314" s="9">
        <v>4152992182.3742952</v>
      </c>
      <c r="X314" s="9">
        <v>4303389953.3379049</v>
      </c>
    </row>
    <row r="315" spans="18:24" x14ac:dyDescent="0.3">
      <c r="R315" s="9">
        <v>6</v>
      </c>
      <c r="S315" s="9" t="s">
        <v>5</v>
      </c>
      <c r="T315" s="9" t="s">
        <v>6</v>
      </c>
      <c r="U315" s="9" t="s">
        <v>1041</v>
      </c>
      <c r="V315" s="9">
        <v>538340200290.32013</v>
      </c>
      <c r="W315" s="9">
        <v>450909390197.97888</v>
      </c>
      <c r="X315" s="9">
        <v>989249590488.29895</v>
      </c>
    </row>
    <row r="316" spans="18:24" x14ac:dyDescent="0.3">
      <c r="R316" s="9">
        <v>6</v>
      </c>
      <c r="S316" s="9" t="s">
        <v>5</v>
      </c>
      <c r="T316" s="9" t="s">
        <v>6</v>
      </c>
      <c r="U316" s="9" t="s">
        <v>1042</v>
      </c>
      <c r="V316" s="9">
        <v>727076540937.50598</v>
      </c>
      <c r="W316" s="9">
        <v>91625198041.342102</v>
      </c>
      <c r="X316" s="9">
        <v>818701738978.84814</v>
      </c>
    </row>
    <row r="317" spans="18:24" x14ac:dyDescent="0.3">
      <c r="R317" s="9">
        <v>6</v>
      </c>
      <c r="S317" s="9" t="s">
        <v>5</v>
      </c>
      <c r="T317" s="9" t="s">
        <v>6</v>
      </c>
      <c r="U317" s="9" t="s">
        <v>1043</v>
      </c>
      <c r="V317" s="9">
        <v>123813491617.63699</v>
      </c>
      <c r="W317" s="9">
        <v>147384382465.7847</v>
      </c>
      <c r="X317" s="9">
        <v>271197874083.42169</v>
      </c>
    </row>
    <row r="318" spans="18:24" x14ac:dyDescent="0.3">
      <c r="R318" s="9">
        <v>6</v>
      </c>
      <c r="S318" s="9" t="s">
        <v>5</v>
      </c>
      <c r="T318" s="9" t="s">
        <v>6</v>
      </c>
      <c r="U318" s="9" t="s">
        <v>1044</v>
      </c>
      <c r="V318" s="9">
        <v>180476924571.21469</v>
      </c>
      <c r="W318" s="9">
        <v>29358766088.064018</v>
      </c>
      <c r="X318" s="9">
        <v>209835690659.27869</v>
      </c>
    </row>
    <row r="319" spans="18:24" x14ac:dyDescent="0.3">
      <c r="R319" s="9">
        <v>6</v>
      </c>
      <c r="S319" s="9" t="s">
        <v>5</v>
      </c>
      <c r="T319" s="9" t="s">
        <v>6</v>
      </c>
      <c r="U319" s="9" t="s">
        <v>1047</v>
      </c>
      <c r="V319" s="9">
        <v>41225375388.673767</v>
      </c>
      <c r="W319" s="9">
        <v>68459986352.606239</v>
      </c>
      <c r="X319" s="9">
        <v>109685361741.28</v>
      </c>
    </row>
    <row r="320" spans="18:24" x14ac:dyDescent="0.3">
      <c r="R320" s="9">
        <v>6</v>
      </c>
      <c r="S320" s="9" t="s">
        <v>5</v>
      </c>
      <c r="T320" s="9" t="s">
        <v>6</v>
      </c>
      <c r="U320" s="9" t="s">
        <v>1048</v>
      </c>
      <c r="V320" s="9">
        <v>46917316547.409401</v>
      </c>
      <c r="W320" s="9">
        <v>11908936800.440241</v>
      </c>
      <c r="X320" s="9">
        <v>58826253347.84964</v>
      </c>
    </row>
    <row r="321" spans="18:24" x14ac:dyDescent="0.3">
      <c r="R321" s="9">
        <v>6</v>
      </c>
      <c r="S321" s="9" t="s">
        <v>5</v>
      </c>
      <c r="T321" s="9" t="s">
        <v>6</v>
      </c>
      <c r="U321" s="9" t="s">
        <v>1045</v>
      </c>
      <c r="V321" s="9">
        <v>37569618256.969833</v>
      </c>
      <c r="W321" s="9">
        <v>25401109761.904179</v>
      </c>
      <c r="X321" s="9">
        <v>62970728018.874008</v>
      </c>
    </row>
    <row r="322" spans="18:24" x14ac:dyDescent="0.3">
      <c r="R322" s="9">
        <v>7</v>
      </c>
      <c r="S322" s="9" t="s">
        <v>4</v>
      </c>
      <c r="T322" s="9" t="s">
        <v>6</v>
      </c>
      <c r="U322" s="9" t="s">
        <v>1041</v>
      </c>
      <c r="V322" s="9">
        <v>0</v>
      </c>
      <c r="W322" s="9">
        <v>174220957.5690091</v>
      </c>
      <c r="X322" s="9">
        <v>174220957.5690091</v>
      </c>
    </row>
    <row r="323" spans="18:24" x14ac:dyDescent="0.3">
      <c r="R323" s="9">
        <v>7</v>
      </c>
      <c r="S323" s="9" t="s">
        <v>4</v>
      </c>
      <c r="T323" s="9" t="s">
        <v>6</v>
      </c>
      <c r="U323" s="9" t="s">
        <v>1042</v>
      </c>
      <c r="V323" s="9">
        <v>0</v>
      </c>
      <c r="W323" s="9">
        <v>7630869.2496562796</v>
      </c>
      <c r="X323" s="9">
        <v>7630869.2496562796</v>
      </c>
    </row>
    <row r="324" spans="18:24" x14ac:dyDescent="0.3">
      <c r="R324" s="9">
        <v>7</v>
      </c>
      <c r="S324" s="9" t="s">
        <v>4</v>
      </c>
      <c r="T324" s="9" t="s">
        <v>6</v>
      </c>
      <c r="U324" s="9" t="s">
        <v>1043</v>
      </c>
      <c r="V324" s="9">
        <v>2088674479.0768239</v>
      </c>
      <c r="W324" s="9">
        <v>3196488865.2609701</v>
      </c>
      <c r="X324" s="9">
        <v>5285163344.3377943</v>
      </c>
    </row>
    <row r="325" spans="18:24" x14ac:dyDescent="0.3">
      <c r="R325" s="9">
        <v>7</v>
      </c>
      <c r="S325" s="9" t="s">
        <v>4</v>
      </c>
      <c r="T325" s="9" t="s">
        <v>6</v>
      </c>
      <c r="U325" s="9" t="s">
        <v>1044</v>
      </c>
      <c r="V325" s="9">
        <v>2984171319.8169279</v>
      </c>
      <c r="W325" s="9">
        <v>456468340.78780121</v>
      </c>
      <c r="X325" s="9">
        <v>3440639660.6047292</v>
      </c>
    </row>
    <row r="326" spans="18:24" x14ac:dyDescent="0.3">
      <c r="R326" s="9">
        <v>7</v>
      </c>
      <c r="S326" s="9" t="s">
        <v>4</v>
      </c>
      <c r="T326" s="9" t="s">
        <v>6</v>
      </c>
      <c r="U326" s="9" t="s">
        <v>1047</v>
      </c>
      <c r="V326" s="9">
        <v>0</v>
      </c>
      <c r="W326" s="9"/>
      <c r="X326" s="9"/>
    </row>
    <row r="327" spans="18:24" x14ac:dyDescent="0.3">
      <c r="R327" s="9">
        <v>7</v>
      </c>
      <c r="S327" s="9" t="s">
        <v>4</v>
      </c>
      <c r="T327" s="9" t="s">
        <v>6</v>
      </c>
      <c r="U327" s="9" t="s">
        <v>1048</v>
      </c>
      <c r="V327" s="9">
        <v>0</v>
      </c>
      <c r="W327" s="9"/>
      <c r="X327" s="9"/>
    </row>
    <row r="328" spans="18:24" x14ac:dyDescent="0.3">
      <c r="R328" s="9">
        <v>7</v>
      </c>
      <c r="S328" s="9" t="s">
        <v>4</v>
      </c>
      <c r="T328" s="9" t="s">
        <v>6</v>
      </c>
      <c r="U328" s="9" t="s">
        <v>1045</v>
      </c>
      <c r="V328" s="9">
        <v>148782525.81744859</v>
      </c>
      <c r="W328" s="9">
        <v>4086639941.3199239</v>
      </c>
      <c r="X328" s="9">
        <v>4235422467.137373</v>
      </c>
    </row>
    <row r="329" spans="18:24" x14ac:dyDescent="0.3">
      <c r="R329" s="9">
        <v>7</v>
      </c>
      <c r="S329" s="9" t="s">
        <v>5</v>
      </c>
      <c r="T329" s="9" t="s">
        <v>6</v>
      </c>
      <c r="U329" s="9" t="s">
        <v>1041</v>
      </c>
      <c r="V329" s="9">
        <v>528242001364.12512</v>
      </c>
      <c r="W329" s="9">
        <v>439767139528.7923</v>
      </c>
      <c r="X329" s="9">
        <v>968009140892.91736</v>
      </c>
    </row>
    <row r="330" spans="18:24" x14ac:dyDescent="0.3">
      <c r="R330" s="9">
        <v>7</v>
      </c>
      <c r="S330" s="9" t="s">
        <v>5</v>
      </c>
      <c r="T330" s="9" t="s">
        <v>6</v>
      </c>
      <c r="U330" s="9" t="s">
        <v>1042</v>
      </c>
      <c r="V330" s="9">
        <v>722684924864.11316</v>
      </c>
      <c r="W330" s="9">
        <v>90678015446.054794</v>
      </c>
      <c r="X330" s="9">
        <v>813362940310.16797</v>
      </c>
    </row>
    <row r="331" spans="18:24" x14ac:dyDescent="0.3">
      <c r="R331" s="9">
        <v>7</v>
      </c>
      <c r="S331" s="9" t="s">
        <v>5</v>
      </c>
      <c r="T331" s="9" t="s">
        <v>6</v>
      </c>
      <c r="U331" s="9" t="s">
        <v>1043</v>
      </c>
      <c r="V331" s="9">
        <v>121147609351.2346</v>
      </c>
      <c r="W331" s="9">
        <v>143307482068.88062</v>
      </c>
      <c r="X331" s="9">
        <v>264455091420.11511</v>
      </c>
    </row>
    <row r="332" spans="18:24" x14ac:dyDescent="0.3">
      <c r="R332" s="9">
        <v>7</v>
      </c>
      <c r="S332" s="9" t="s">
        <v>5</v>
      </c>
      <c r="T332" s="9" t="s">
        <v>6</v>
      </c>
      <c r="U332" s="9" t="s">
        <v>1044</v>
      </c>
      <c r="V332" s="9">
        <v>179320081779.83331</v>
      </c>
      <c r="W332" s="9">
        <v>29042136619.775341</v>
      </c>
      <c r="X332" s="9">
        <v>208362218399.6087</v>
      </c>
    </row>
    <row r="333" spans="18:24" x14ac:dyDescent="0.3">
      <c r="R333" s="9">
        <v>7</v>
      </c>
      <c r="S333" s="9" t="s">
        <v>5</v>
      </c>
      <c r="T333" s="9" t="s">
        <v>6</v>
      </c>
      <c r="U333" s="9" t="s">
        <v>1047</v>
      </c>
      <c r="V333" s="9">
        <v>40369421079.851082</v>
      </c>
      <c r="W333" s="9">
        <v>66618360758.017723</v>
      </c>
      <c r="X333" s="9">
        <v>106987781837.8688</v>
      </c>
    </row>
    <row r="334" spans="18:24" x14ac:dyDescent="0.3">
      <c r="R334" s="9">
        <v>7</v>
      </c>
      <c r="S334" s="9" t="s">
        <v>5</v>
      </c>
      <c r="T334" s="9" t="s">
        <v>6</v>
      </c>
      <c r="U334" s="9" t="s">
        <v>1048</v>
      </c>
      <c r="V334" s="9">
        <v>46563067604.152573</v>
      </c>
      <c r="W334" s="9">
        <v>11764859742.918461</v>
      </c>
      <c r="X334" s="9">
        <v>58327927347.07103</v>
      </c>
    </row>
    <row r="335" spans="18:24" x14ac:dyDescent="0.3">
      <c r="R335" s="9">
        <v>7</v>
      </c>
      <c r="S335" s="9" t="s">
        <v>5</v>
      </c>
      <c r="T335" s="9" t="s">
        <v>6</v>
      </c>
      <c r="U335" s="9" t="s">
        <v>1045</v>
      </c>
      <c r="V335" s="9">
        <v>37166202295.05069</v>
      </c>
      <c r="W335" s="9">
        <v>24996276660.947578</v>
      </c>
      <c r="X335" s="9">
        <v>62162478955.998283</v>
      </c>
    </row>
    <row r="336" spans="18:24" x14ac:dyDescent="0.3">
      <c r="R336" s="9">
        <v>8</v>
      </c>
      <c r="S336" s="9" t="s">
        <v>4</v>
      </c>
      <c r="T336" s="9" t="s">
        <v>6</v>
      </c>
      <c r="U336" s="9" t="s">
        <v>1041</v>
      </c>
      <c r="V336" s="9">
        <v>0</v>
      </c>
      <c r="W336" s="9">
        <v>182554580.53227189</v>
      </c>
      <c r="X336" s="9">
        <v>182554580.53227189</v>
      </c>
    </row>
    <row r="337" spans="18:24" x14ac:dyDescent="0.3">
      <c r="R337" s="9">
        <v>8</v>
      </c>
      <c r="S337" s="9" t="s">
        <v>4</v>
      </c>
      <c r="T337" s="9" t="s">
        <v>6</v>
      </c>
      <c r="U337" s="9" t="s">
        <v>1042</v>
      </c>
      <c r="V337" s="9">
        <v>0</v>
      </c>
      <c r="W337" s="9">
        <v>7789730.657920531</v>
      </c>
      <c r="X337" s="9">
        <v>7789730.657920531</v>
      </c>
    </row>
    <row r="338" spans="18:24" x14ac:dyDescent="0.3">
      <c r="R338" s="9">
        <v>8</v>
      </c>
      <c r="S338" s="9" t="s">
        <v>4</v>
      </c>
      <c r="T338" s="9" t="s">
        <v>6</v>
      </c>
      <c r="U338" s="9" t="s">
        <v>1043</v>
      </c>
      <c r="V338" s="9">
        <v>2175406673.8259959</v>
      </c>
      <c r="W338" s="9">
        <v>3368017026.1960392</v>
      </c>
      <c r="X338" s="9">
        <v>5543423700.0220356</v>
      </c>
    </row>
    <row r="339" spans="18:24" x14ac:dyDescent="0.3">
      <c r="R339" s="9">
        <v>8</v>
      </c>
      <c r="S339" s="9" t="s">
        <v>4</v>
      </c>
      <c r="T339" s="9" t="s">
        <v>6</v>
      </c>
      <c r="U339" s="9" t="s">
        <v>1044</v>
      </c>
      <c r="V339" s="9">
        <v>3022999355.9294071</v>
      </c>
      <c r="W339" s="9">
        <v>466344396.3281368</v>
      </c>
      <c r="X339" s="9">
        <v>3489343752.257544</v>
      </c>
    </row>
    <row r="340" spans="18:24" x14ac:dyDescent="0.3">
      <c r="R340" s="9">
        <v>8</v>
      </c>
      <c r="S340" s="9" t="s">
        <v>4</v>
      </c>
      <c r="T340" s="9" t="s">
        <v>6</v>
      </c>
      <c r="U340" s="9" t="s">
        <v>1047</v>
      </c>
      <c r="V340" s="9">
        <v>0</v>
      </c>
      <c r="W340" s="9"/>
      <c r="X340" s="9"/>
    </row>
    <row r="341" spans="18:24" x14ac:dyDescent="0.3">
      <c r="R341" s="9">
        <v>8</v>
      </c>
      <c r="S341" s="9" t="s">
        <v>4</v>
      </c>
      <c r="T341" s="9" t="s">
        <v>6</v>
      </c>
      <c r="U341" s="9" t="s">
        <v>1048</v>
      </c>
      <c r="V341" s="9">
        <v>0</v>
      </c>
      <c r="W341" s="9"/>
      <c r="X341" s="9"/>
    </row>
    <row r="342" spans="18:24" x14ac:dyDescent="0.3">
      <c r="R342" s="9">
        <v>8</v>
      </c>
      <c r="S342" s="9" t="s">
        <v>4</v>
      </c>
      <c r="T342" s="9" t="s">
        <v>6</v>
      </c>
      <c r="U342" s="9" t="s">
        <v>1045</v>
      </c>
      <c r="V342" s="9">
        <v>151911033.79568779</v>
      </c>
      <c r="W342" s="9">
        <v>4214255284.9223762</v>
      </c>
      <c r="X342" s="9">
        <v>4366166318.7180634</v>
      </c>
    </row>
    <row r="343" spans="18:24" x14ac:dyDescent="0.3">
      <c r="R343" s="9">
        <v>8</v>
      </c>
      <c r="S343" s="9" t="s">
        <v>5</v>
      </c>
      <c r="T343" s="9" t="s">
        <v>6</v>
      </c>
      <c r="U343" s="9" t="s">
        <v>1041</v>
      </c>
      <c r="V343" s="9">
        <v>547324036268.57727</v>
      </c>
      <c r="W343" s="9">
        <v>460799320264.11829</v>
      </c>
      <c r="X343" s="9">
        <v>1008123356532.696</v>
      </c>
    </row>
    <row r="344" spans="18:24" x14ac:dyDescent="0.3">
      <c r="R344" s="9">
        <v>8</v>
      </c>
      <c r="S344" s="9" t="s">
        <v>5</v>
      </c>
      <c r="T344" s="9" t="s">
        <v>6</v>
      </c>
      <c r="U344" s="9" t="s">
        <v>1042</v>
      </c>
      <c r="V344" s="9">
        <v>731596898758.69141</v>
      </c>
      <c r="W344" s="9">
        <v>92565734542.816879</v>
      </c>
      <c r="X344" s="9">
        <v>824162633301.5083</v>
      </c>
    </row>
    <row r="345" spans="18:24" x14ac:dyDescent="0.3">
      <c r="R345" s="9">
        <v>8</v>
      </c>
      <c r="S345" s="9" t="s">
        <v>5</v>
      </c>
      <c r="T345" s="9" t="s">
        <v>6</v>
      </c>
      <c r="U345" s="9" t="s">
        <v>1043</v>
      </c>
      <c r="V345" s="9">
        <v>126177226719.81779</v>
      </c>
      <c r="W345" s="9">
        <v>150996286420.707</v>
      </c>
      <c r="X345" s="9">
        <v>277173513140.52478</v>
      </c>
    </row>
    <row r="346" spans="18:24" x14ac:dyDescent="0.3">
      <c r="R346" s="9">
        <v>8</v>
      </c>
      <c r="S346" s="9" t="s">
        <v>5</v>
      </c>
      <c r="T346" s="9" t="s">
        <v>6</v>
      </c>
      <c r="U346" s="9" t="s">
        <v>1044</v>
      </c>
      <c r="V346" s="9">
        <v>181653149670.4856</v>
      </c>
      <c r="W346" s="9">
        <v>29670461867.10545</v>
      </c>
      <c r="X346" s="9">
        <v>211323611537.59109</v>
      </c>
    </row>
    <row r="347" spans="18:24" x14ac:dyDescent="0.3">
      <c r="R347" s="9">
        <v>8</v>
      </c>
      <c r="S347" s="9" t="s">
        <v>5</v>
      </c>
      <c r="T347" s="9" t="s">
        <v>6</v>
      </c>
      <c r="U347" s="9" t="s">
        <v>1047</v>
      </c>
      <c r="V347" s="9">
        <v>41984113208.42662</v>
      </c>
      <c r="W347" s="9">
        <v>70089378556.483215</v>
      </c>
      <c r="X347" s="9">
        <v>112073491764.90981</v>
      </c>
    </row>
    <row r="348" spans="18:24" x14ac:dyDescent="0.3">
      <c r="R348" s="9">
        <v>8</v>
      </c>
      <c r="S348" s="9" t="s">
        <v>5</v>
      </c>
      <c r="T348" s="9" t="s">
        <v>6</v>
      </c>
      <c r="U348" s="9" t="s">
        <v>1048</v>
      </c>
      <c r="V348" s="9">
        <v>47266762141.223831</v>
      </c>
      <c r="W348" s="9">
        <v>12047892347.881701</v>
      </c>
      <c r="X348" s="9">
        <v>59314654489.105537</v>
      </c>
    </row>
    <row r="349" spans="18:24" x14ac:dyDescent="0.3">
      <c r="R349" s="9">
        <v>8</v>
      </c>
      <c r="S349" s="9" t="s">
        <v>5</v>
      </c>
      <c r="T349" s="9" t="s">
        <v>6</v>
      </c>
      <c r="U349" s="9" t="s">
        <v>1045</v>
      </c>
      <c r="V349" s="9">
        <v>37947572514.504021</v>
      </c>
      <c r="W349" s="9">
        <v>25775019676.399799</v>
      </c>
      <c r="X349" s="9">
        <v>63722592190.903816</v>
      </c>
    </row>
    <row r="350" spans="18:24" x14ac:dyDescent="0.3">
      <c r="R350" s="9">
        <v>9</v>
      </c>
      <c r="S350" s="9" t="s">
        <v>4</v>
      </c>
      <c r="T350" s="9" t="s">
        <v>6</v>
      </c>
      <c r="U350" s="9" t="s">
        <v>1041</v>
      </c>
      <c r="V350" s="9">
        <v>0</v>
      </c>
      <c r="W350" s="9">
        <v>174221045.73457181</v>
      </c>
      <c r="X350" s="9">
        <v>174221045.73457181</v>
      </c>
    </row>
    <row r="351" spans="18:24" x14ac:dyDescent="0.3">
      <c r="R351" s="9">
        <v>9</v>
      </c>
      <c r="S351" s="9" t="s">
        <v>4</v>
      </c>
      <c r="T351" s="9" t="s">
        <v>6</v>
      </c>
      <c r="U351" s="9" t="s">
        <v>1042</v>
      </c>
      <c r="V351" s="9">
        <v>0</v>
      </c>
      <c r="W351" s="9">
        <v>7630869.258450876</v>
      </c>
      <c r="X351" s="9">
        <v>7630869.258450876</v>
      </c>
    </row>
    <row r="352" spans="18:24" x14ac:dyDescent="0.3">
      <c r="R352" s="9">
        <v>9</v>
      </c>
      <c r="S352" s="9" t="s">
        <v>4</v>
      </c>
      <c r="T352" s="9" t="s">
        <v>6</v>
      </c>
      <c r="U352" s="9" t="s">
        <v>1043</v>
      </c>
      <c r="V352" s="9">
        <v>2088677800.620717</v>
      </c>
      <c r="W352" s="9">
        <v>3196490747.156816</v>
      </c>
      <c r="X352" s="9">
        <v>5285168547.7775326</v>
      </c>
    </row>
    <row r="353" spans="18:24" x14ac:dyDescent="0.3">
      <c r="R353" s="9">
        <v>9</v>
      </c>
      <c r="S353" s="9" t="s">
        <v>4</v>
      </c>
      <c r="T353" s="9" t="s">
        <v>6</v>
      </c>
      <c r="U353" s="9" t="s">
        <v>1044</v>
      </c>
      <c r="V353" s="9">
        <v>2984174283.2510471</v>
      </c>
      <c r="W353" s="9">
        <v>456468342.89425021</v>
      </c>
      <c r="X353" s="9">
        <v>3440642626.1452971</v>
      </c>
    </row>
    <row r="354" spans="18:24" x14ac:dyDescent="0.3">
      <c r="R354" s="9">
        <v>9</v>
      </c>
      <c r="S354" s="9" t="s">
        <v>4</v>
      </c>
      <c r="T354" s="9" t="s">
        <v>6</v>
      </c>
      <c r="U354" s="9" t="s">
        <v>1047</v>
      </c>
      <c r="V354" s="9">
        <v>0</v>
      </c>
      <c r="W354" s="9"/>
      <c r="X354" s="9"/>
    </row>
    <row r="355" spans="18:24" x14ac:dyDescent="0.3">
      <c r="R355" s="9">
        <v>9</v>
      </c>
      <c r="S355" s="9" t="s">
        <v>4</v>
      </c>
      <c r="T355" s="9" t="s">
        <v>6</v>
      </c>
      <c r="U355" s="9" t="s">
        <v>1048</v>
      </c>
      <c r="V355" s="9">
        <v>0</v>
      </c>
      <c r="W355" s="9"/>
      <c r="X355" s="9"/>
    </row>
    <row r="356" spans="18:24" x14ac:dyDescent="0.3">
      <c r="R356" s="9">
        <v>9</v>
      </c>
      <c r="S356" s="9" t="s">
        <v>4</v>
      </c>
      <c r="T356" s="9" t="s">
        <v>6</v>
      </c>
      <c r="U356" s="9" t="s">
        <v>1045</v>
      </c>
      <c r="V356" s="9">
        <v>148782698.45805871</v>
      </c>
      <c r="W356" s="9">
        <v>4086640272.9432521</v>
      </c>
      <c r="X356" s="9">
        <v>4235422971.40131</v>
      </c>
    </row>
    <row r="357" spans="18:24" x14ac:dyDescent="0.3">
      <c r="R357" s="9">
        <v>9</v>
      </c>
      <c r="S357" s="9" t="s">
        <v>5</v>
      </c>
      <c r="T357" s="9" t="s">
        <v>6</v>
      </c>
      <c r="U357" s="9" t="s">
        <v>1041</v>
      </c>
      <c r="V357" s="9">
        <v>528242816957.78979</v>
      </c>
      <c r="W357" s="9">
        <v>439767362001.40552</v>
      </c>
      <c r="X357" s="9">
        <v>968010178959.19531</v>
      </c>
    </row>
    <row r="358" spans="18:24" x14ac:dyDescent="0.3">
      <c r="R358" s="9">
        <v>9</v>
      </c>
      <c r="S358" s="9" t="s">
        <v>5</v>
      </c>
      <c r="T358" s="9" t="s">
        <v>6</v>
      </c>
      <c r="U358" s="9" t="s">
        <v>1042</v>
      </c>
      <c r="V358" s="9">
        <v>722685632224.48596</v>
      </c>
      <c r="W358" s="9">
        <v>90678015550.505051</v>
      </c>
      <c r="X358" s="9">
        <v>813363647774.99097</v>
      </c>
    </row>
    <row r="359" spans="18:24" x14ac:dyDescent="0.3">
      <c r="R359" s="9">
        <v>9</v>
      </c>
      <c r="S359" s="9" t="s">
        <v>5</v>
      </c>
      <c r="T359" s="9" t="s">
        <v>6</v>
      </c>
      <c r="U359" s="9" t="s">
        <v>1043</v>
      </c>
      <c r="V359" s="9">
        <v>121147801986.427</v>
      </c>
      <c r="W359" s="9">
        <v>143307566413.29501</v>
      </c>
      <c r="X359" s="9">
        <v>264455368399.72211</v>
      </c>
    </row>
    <row r="360" spans="18:24" x14ac:dyDescent="0.3">
      <c r="R360" s="9">
        <v>9</v>
      </c>
      <c r="S360" s="9" t="s">
        <v>5</v>
      </c>
      <c r="T360" s="9" t="s">
        <v>6</v>
      </c>
      <c r="U360" s="9" t="s">
        <v>1044</v>
      </c>
      <c r="V360" s="9">
        <v>179320259852.0636</v>
      </c>
      <c r="W360" s="9">
        <v>29042136753.723869</v>
      </c>
      <c r="X360" s="9">
        <v>208362396605.78751</v>
      </c>
    </row>
    <row r="361" spans="18:24" x14ac:dyDescent="0.3">
      <c r="R361" s="9">
        <v>9</v>
      </c>
      <c r="S361" s="9" t="s">
        <v>5</v>
      </c>
      <c r="T361" s="9" t="s">
        <v>6</v>
      </c>
      <c r="U361" s="9" t="s">
        <v>1047</v>
      </c>
      <c r="V361" s="9">
        <v>40369486876.698624</v>
      </c>
      <c r="W361" s="9">
        <v>66618402408.42878</v>
      </c>
      <c r="X361" s="9">
        <v>106987889285.1274</v>
      </c>
    </row>
    <row r="362" spans="18:24" x14ac:dyDescent="0.3">
      <c r="R362" s="9">
        <v>9</v>
      </c>
      <c r="S362" s="9" t="s">
        <v>5</v>
      </c>
      <c r="T362" s="9" t="s">
        <v>6</v>
      </c>
      <c r="U362" s="9" t="s">
        <v>1048</v>
      </c>
      <c r="V362" s="9">
        <v>46563117376.482361</v>
      </c>
      <c r="W362" s="9">
        <v>11764860768.094721</v>
      </c>
      <c r="X362" s="9">
        <v>58327978144.57708</v>
      </c>
    </row>
    <row r="363" spans="18:24" x14ac:dyDescent="0.3">
      <c r="R363" s="9">
        <v>9</v>
      </c>
      <c r="S363" s="9" t="s">
        <v>5</v>
      </c>
      <c r="T363" s="9" t="s">
        <v>6</v>
      </c>
      <c r="U363" s="9" t="s">
        <v>1045</v>
      </c>
      <c r="V363" s="9">
        <v>37166245418.091103</v>
      </c>
      <c r="W363" s="9">
        <v>24996278674.31731</v>
      </c>
      <c r="X363" s="9">
        <v>62162524092.408417</v>
      </c>
    </row>
    <row r="364" spans="18:24" x14ac:dyDescent="0.3">
      <c r="R364" s="9">
        <v>10</v>
      </c>
      <c r="S364" s="9" t="s">
        <v>4</v>
      </c>
      <c r="T364" s="9" t="s">
        <v>6</v>
      </c>
      <c r="U364" s="9" t="s">
        <v>1041</v>
      </c>
      <c r="V364" s="9">
        <v>0</v>
      </c>
      <c r="W364" s="9">
        <v>182554474.77673709</v>
      </c>
      <c r="X364" s="9">
        <v>182554474.77673709</v>
      </c>
    </row>
    <row r="365" spans="18:24" x14ac:dyDescent="0.3">
      <c r="R365" s="9">
        <v>10</v>
      </c>
      <c r="S365" s="9" t="s">
        <v>4</v>
      </c>
      <c r="T365" s="9" t="s">
        <v>6</v>
      </c>
      <c r="U365" s="9" t="s">
        <v>1042</v>
      </c>
      <c r="V365" s="9">
        <v>0</v>
      </c>
      <c r="W365" s="9">
        <v>7789730.6253672196</v>
      </c>
      <c r="X365" s="9">
        <v>7789730.6253672196</v>
      </c>
    </row>
    <row r="366" spans="18:24" x14ac:dyDescent="0.3">
      <c r="R366" s="9">
        <v>10</v>
      </c>
      <c r="S366" s="9" t="s">
        <v>4</v>
      </c>
      <c r="T366" s="9" t="s">
        <v>6</v>
      </c>
      <c r="U366" s="9" t="s">
        <v>1043</v>
      </c>
      <c r="V366" s="9">
        <v>2175402139.197011</v>
      </c>
      <c r="W366" s="9">
        <v>3368014328.3897228</v>
      </c>
      <c r="X366" s="9">
        <v>5543416467.5867338</v>
      </c>
    </row>
    <row r="367" spans="18:24" x14ac:dyDescent="0.3">
      <c r="R367" s="9">
        <v>10</v>
      </c>
      <c r="S367" s="9" t="s">
        <v>4</v>
      </c>
      <c r="T367" s="9" t="s">
        <v>6</v>
      </c>
      <c r="U367" s="9" t="s">
        <v>1044</v>
      </c>
      <c r="V367" s="9">
        <v>3022994681.7840061</v>
      </c>
      <c r="W367" s="9">
        <v>466344393.79935378</v>
      </c>
      <c r="X367" s="9">
        <v>3489339075.5833588</v>
      </c>
    </row>
    <row r="368" spans="18:24" x14ac:dyDescent="0.3">
      <c r="R368" s="9">
        <v>10</v>
      </c>
      <c r="S368" s="9" t="s">
        <v>4</v>
      </c>
      <c r="T368" s="9" t="s">
        <v>6</v>
      </c>
      <c r="U368" s="9" t="s">
        <v>1047</v>
      </c>
      <c r="V368" s="9">
        <v>0</v>
      </c>
      <c r="W368" s="9"/>
      <c r="X368" s="9"/>
    </row>
    <row r="369" spans="18:24" x14ac:dyDescent="0.3">
      <c r="R369" s="9">
        <v>10</v>
      </c>
      <c r="S369" s="9" t="s">
        <v>4</v>
      </c>
      <c r="T369" s="9" t="s">
        <v>6</v>
      </c>
      <c r="U369" s="9" t="s">
        <v>1048</v>
      </c>
      <c r="V369" s="9">
        <v>0</v>
      </c>
      <c r="W369" s="9"/>
      <c r="X369" s="9"/>
    </row>
    <row r="370" spans="18:24" x14ac:dyDescent="0.3">
      <c r="R370" s="9">
        <v>10</v>
      </c>
      <c r="S370" s="9" t="s">
        <v>4</v>
      </c>
      <c r="T370" s="9" t="s">
        <v>6</v>
      </c>
      <c r="U370" s="9" t="s">
        <v>1045</v>
      </c>
      <c r="V370" s="9">
        <v>151910781.6840122</v>
      </c>
      <c r="W370" s="9">
        <v>4214254886.810298</v>
      </c>
      <c r="X370" s="9">
        <v>4366165668.4943104</v>
      </c>
    </row>
    <row r="371" spans="18:24" x14ac:dyDescent="0.3">
      <c r="R371" s="9">
        <v>10</v>
      </c>
      <c r="S371" s="9" t="s">
        <v>5</v>
      </c>
      <c r="T371" s="9" t="s">
        <v>6</v>
      </c>
      <c r="U371" s="9" t="s">
        <v>1041</v>
      </c>
      <c r="V371" s="9">
        <v>547322940693.07312</v>
      </c>
      <c r="W371" s="9">
        <v>460799053406.25378</v>
      </c>
      <c r="X371" s="9">
        <v>1008121994099.327</v>
      </c>
    </row>
    <row r="372" spans="18:24" x14ac:dyDescent="0.3">
      <c r="R372" s="9">
        <v>10</v>
      </c>
      <c r="S372" s="9" t="s">
        <v>5</v>
      </c>
      <c r="T372" s="9" t="s">
        <v>6</v>
      </c>
      <c r="U372" s="9" t="s">
        <v>1042</v>
      </c>
      <c r="V372" s="9">
        <v>731595773372.97302</v>
      </c>
      <c r="W372" s="9">
        <v>92565734156.192947</v>
      </c>
      <c r="X372" s="9">
        <v>824161507529.16602</v>
      </c>
    </row>
    <row r="373" spans="18:24" x14ac:dyDescent="0.3">
      <c r="R373" s="9">
        <v>10</v>
      </c>
      <c r="S373" s="9" t="s">
        <v>5</v>
      </c>
      <c r="T373" s="9" t="s">
        <v>6</v>
      </c>
      <c r="U373" s="9" t="s">
        <v>1043</v>
      </c>
      <c r="V373" s="9">
        <v>126176963724.8714</v>
      </c>
      <c r="W373" s="9">
        <v>150996165509.59839</v>
      </c>
      <c r="X373" s="9">
        <v>277173129234.46979</v>
      </c>
    </row>
    <row r="374" spans="18:24" x14ac:dyDescent="0.3">
      <c r="R374" s="9">
        <v>10</v>
      </c>
      <c r="S374" s="9" t="s">
        <v>5</v>
      </c>
      <c r="T374" s="9" t="s">
        <v>6</v>
      </c>
      <c r="U374" s="9" t="s">
        <v>1044</v>
      </c>
      <c r="V374" s="9">
        <v>181652868799.94629</v>
      </c>
      <c r="W374" s="9">
        <v>29670461706.300812</v>
      </c>
      <c r="X374" s="9">
        <v>211323330506.2471</v>
      </c>
    </row>
    <row r="375" spans="18:24" x14ac:dyDescent="0.3">
      <c r="R375" s="9">
        <v>10</v>
      </c>
      <c r="S375" s="9" t="s">
        <v>5</v>
      </c>
      <c r="T375" s="9" t="s">
        <v>6</v>
      </c>
      <c r="U375" s="9" t="s">
        <v>1047</v>
      </c>
      <c r="V375" s="9">
        <v>41984024063.603317</v>
      </c>
      <c r="W375" s="9">
        <v>70089321229.712387</v>
      </c>
      <c r="X375" s="9">
        <v>112073345293.3157</v>
      </c>
    </row>
    <row r="376" spans="18:24" x14ac:dyDescent="0.3">
      <c r="R376" s="9">
        <v>10</v>
      </c>
      <c r="S376" s="9" t="s">
        <v>5</v>
      </c>
      <c r="T376" s="9" t="s">
        <v>6</v>
      </c>
      <c r="U376" s="9" t="s">
        <v>1048</v>
      </c>
      <c r="V376" s="9">
        <v>47266685709.125023</v>
      </c>
      <c r="W376" s="9">
        <v>12047891117.16296</v>
      </c>
      <c r="X376" s="9">
        <v>59314576826.287987</v>
      </c>
    </row>
    <row r="377" spans="18:24" x14ac:dyDescent="0.3">
      <c r="R377" s="9">
        <v>10</v>
      </c>
      <c r="S377" s="9" t="s">
        <v>5</v>
      </c>
      <c r="T377" s="9" t="s">
        <v>6</v>
      </c>
      <c r="U377" s="9" t="s">
        <v>1045</v>
      </c>
      <c r="V377" s="9">
        <v>37947509538.777031</v>
      </c>
      <c r="W377" s="9">
        <v>25775017259.359928</v>
      </c>
      <c r="X377" s="9">
        <v>63722526798.136963</v>
      </c>
    </row>
  </sheetData>
  <mergeCells count="2">
    <mergeCell ref="R4:X4"/>
    <mergeCell ref="AA154:AG154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746"/>
  <sheetViews>
    <sheetView tabSelected="1" zoomScale="85" zoomScaleNormal="85" workbookViewId="0">
      <selection activeCell="H32" sqref="H32"/>
    </sheetView>
  </sheetViews>
  <sheetFormatPr defaultColWidth="9" defaultRowHeight="13.5" x14ac:dyDescent="0.3"/>
  <cols>
    <col min="1" max="1" width="2.25" style="222" customWidth="1"/>
    <col min="2" max="2" width="10.5" style="222" customWidth="1"/>
    <col min="3" max="3" width="13.5" style="222" customWidth="1"/>
    <col min="4" max="4" width="14.5" style="222" customWidth="1"/>
    <col min="5" max="13" width="15.625" style="222" customWidth="1"/>
    <col min="14" max="22" width="10.25" style="222" customWidth="1"/>
    <col min="23" max="23" width="13" style="222" customWidth="1"/>
    <col min="24" max="24" width="17.5" style="222" customWidth="1"/>
    <col min="25" max="25" width="15" style="222" bestFit="1" customWidth="1"/>
    <col min="26" max="26" width="10.375" style="222" bestFit="1" customWidth="1"/>
    <col min="27" max="28" width="12.625" style="222" bestFit="1" customWidth="1"/>
    <col min="29" max="29" width="10.25" style="222" bestFit="1" customWidth="1"/>
    <col min="30" max="30" width="9" style="222"/>
    <col min="31" max="31" width="10.75" style="222" bestFit="1" customWidth="1"/>
    <col min="32" max="33" width="13.375" style="222" customWidth="1"/>
    <col min="34" max="34" width="19.5" style="222" bestFit="1" customWidth="1"/>
    <col min="35" max="35" width="13.375" style="222" customWidth="1"/>
    <col min="36" max="37" width="9" style="222"/>
    <col min="38" max="38" width="15.375" style="222" bestFit="1" customWidth="1"/>
    <col min="39" max="39" width="15.75" style="222" bestFit="1" customWidth="1"/>
    <col min="40" max="40" width="9.75" style="222" bestFit="1" customWidth="1"/>
    <col min="41" max="41" width="16" style="222" bestFit="1" customWidth="1"/>
    <col min="42" max="42" width="16.75" style="222" bestFit="1" customWidth="1"/>
    <col min="43" max="43" width="9" style="222"/>
    <col min="44" max="44" width="17.25" style="222" bestFit="1" customWidth="1"/>
    <col min="45" max="45" width="11.5" style="222" bestFit="1" customWidth="1"/>
    <col min="46" max="47" width="9" style="222"/>
    <col min="48" max="48" width="15.75" style="222" bestFit="1" customWidth="1"/>
    <col min="49" max="49" width="12.5" style="222" bestFit="1" customWidth="1"/>
    <col min="50" max="50" width="17.25" style="222" bestFit="1" customWidth="1"/>
    <col min="51" max="54" width="9" style="222"/>
    <col min="55" max="55" width="16.125" style="222" bestFit="1" customWidth="1"/>
    <col min="56" max="16384" width="9" style="222"/>
  </cols>
  <sheetData>
    <row r="1" spans="2:55" ht="16.5" x14ac:dyDescent="0.3">
      <c r="D1" s="102" t="s">
        <v>362</v>
      </c>
      <c r="E1" s="306">
        <v>1</v>
      </c>
      <c r="F1" s="301">
        <v>2</v>
      </c>
      <c r="G1" s="301">
        <v>3</v>
      </c>
      <c r="H1" s="301">
        <v>4</v>
      </c>
      <c r="I1" s="301">
        <v>5</v>
      </c>
      <c r="J1" s="301">
        <v>6</v>
      </c>
      <c r="K1" s="301">
        <v>7</v>
      </c>
      <c r="L1" s="302">
        <v>99</v>
      </c>
    </row>
    <row r="2" spans="2:55" x14ac:dyDescent="0.3">
      <c r="M2" s="254"/>
      <c r="AX2" s="304"/>
      <c r="BC2" s="304"/>
    </row>
    <row r="3" spans="2:55" ht="16.5" x14ac:dyDescent="0.3">
      <c r="B3" s="362" t="s">
        <v>328</v>
      </c>
      <c r="C3" s="362"/>
      <c r="D3" s="362" t="s">
        <v>329</v>
      </c>
      <c r="E3" s="371" t="s">
        <v>330</v>
      </c>
      <c r="F3" s="371"/>
      <c r="G3" s="371"/>
      <c r="H3" s="371"/>
      <c r="I3" s="371"/>
      <c r="J3" s="371"/>
      <c r="K3" s="371"/>
      <c r="L3" s="371"/>
      <c r="M3" s="371"/>
      <c r="AL3" s="352"/>
      <c r="AM3" s="352"/>
      <c r="AN3" s="352"/>
      <c r="AO3" s="352"/>
      <c r="AP3" s="352"/>
      <c r="AV3" s="353" t="s">
        <v>44</v>
      </c>
      <c r="AW3" s="354"/>
      <c r="AX3" s="354"/>
      <c r="BA3" s="353" t="s">
        <v>1053</v>
      </c>
      <c r="BB3" s="354"/>
      <c r="BC3" s="354"/>
    </row>
    <row r="4" spans="2:55" ht="16.5" x14ac:dyDescent="0.3">
      <c r="B4" s="363"/>
      <c r="C4" s="363"/>
      <c r="D4" s="363"/>
      <c r="E4" s="262" t="s">
        <v>331</v>
      </c>
      <c r="F4" s="262" t="s">
        <v>332</v>
      </c>
      <c r="G4" s="262" t="s">
        <v>298</v>
      </c>
      <c r="H4" s="262" t="s">
        <v>299</v>
      </c>
      <c r="I4" s="262" t="s">
        <v>300</v>
      </c>
      <c r="J4" s="262" t="s">
        <v>301</v>
      </c>
      <c r="K4" s="262" t="s">
        <v>302</v>
      </c>
      <c r="L4" s="262" t="s">
        <v>333</v>
      </c>
      <c r="M4" s="262" t="s">
        <v>334</v>
      </c>
      <c r="AE4" s="10" t="s">
        <v>1050</v>
      </c>
      <c r="AF4" s="10" t="s">
        <v>1023</v>
      </c>
      <c r="AG4" s="10" t="s">
        <v>1024</v>
      </c>
      <c r="AH4" s="10" t="s">
        <v>1025</v>
      </c>
      <c r="AI4" s="10" t="s">
        <v>1026</v>
      </c>
      <c r="AL4" s="10" t="s">
        <v>1050</v>
      </c>
      <c r="AM4" s="10" t="s">
        <v>1051</v>
      </c>
      <c r="AN4" s="10" t="s">
        <v>1052</v>
      </c>
      <c r="AO4" s="10" t="s">
        <v>1049</v>
      </c>
      <c r="AP4" s="10" t="s">
        <v>666</v>
      </c>
      <c r="AT4"/>
      <c r="AV4" s="10" t="s">
        <v>956</v>
      </c>
      <c r="AW4" s="10" t="s">
        <v>957</v>
      </c>
      <c r="AX4" s="10" t="s">
        <v>958</v>
      </c>
      <c r="BA4" s="10" t="s">
        <v>956</v>
      </c>
      <c r="BB4" s="10" t="s">
        <v>957</v>
      </c>
      <c r="BC4" s="10" t="s">
        <v>200</v>
      </c>
    </row>
    <row r="5" spans="2:55" ht="16.5" x14ac:dyDescent="0.3">
      <c r="B5" s="263" t="s">
        <v>335</v>
      </c>
      <c r="C5" s="264"/>
      <c r="D5" s="312">
        <f>SUM(E5:M5)</f>
        <v>491847981.57416368</v>
      </c>
      <c r="E5" s="312">
        <f t="shared" ref="E5:M5" si="0">SUM(E6:E6)</f>
        <v>1642056.7469387152</v>
      </c>
      <c r="F5" s="312">
        <f t="shared" si="0"/>
        <v>66431245.359173402</v>
      </c>
      <c r="G5" s="312">
        <f t="shared" si="0"/>
        <v>419679608.80378437</v>
      </c>
      <c r="H5" s="312">
        <f t="shared" si="0"/>
        <v>1945360.7193674964</v>
      </c>
      <c r="I5" s="312">
        <f t="shared" si="0"/>
        <v>-4753.799</v>
      </c>
      <c r="J5" s="312">
        <f t="shared" si="0"/>
        <v>0</v>
      </c>
      <c r="K5" s="312">
        <f t="shared" si="0"/>
        <v>0</v>
      </c>
      <c r="L5" s="312">
        <f t="shared" si="0"/>
        <v>2154463.7438997133</v>
      </c>
      <c r="M5" s="312">
        <f t="shared" si="0"/>
        <v>0</v>
      </c>
      <c r="AE5" s="321" t="s">
        <v>421</v>
      </c>
      <c r="AF5" s="321" t="str">
        <f>INDEX($AM:$AM,MATCH(AE5,$AL:$AL,0))</f>
        <v>1</v>
      </c>
      <c r="AG5" s="321" t="s">
        <v>946</v>
      </c>
      <c r="AH5" s="332">
        <f>SUMIFS($AP:$AP,$AL:$AL,$AE5)</f>
        <v>1626320851.539211</v>
      </c>
      <c r="AI5" s="337">
        <f>SUMIFS($AR:$AR,$AL:$AL,$AE5)/SUMIFS($AO:$AO,$AL:$AL,$AE5)</f>
        <v>1.0365231289169454</v>
      </c>
      <c r="AL5" s="9" t="s">
        <v>421</v>
      </c>
      <c r="AM5" s="338" t="s">
        <v>1054</v>
      </c>
      <c r="AN5" s="314">
        <v>1.018672141629948</v>
      </c>
      <c r="AO5" s="101">
        <v>1705726540.5764079</v>
      </c>
      <c r="AP5" s="101">
        <v>1683073116.539211</v>
      </c>
      <c r="AR5" s="304">
        <f>AO5*AN5</f>
        <v>1737576108.1240118</v>
      </c>
      <c r="AT5"/>
      <c r="AV5" s="9" t="s">
        <v>476</v>
      </c>
      <c r="AW5" s="9" t="s">
        <v>367</v>
      </c>
      <c r="AX5" s="101">
        <v>61748029</v>
      </c>
      <c r="BA5" s="9" t="s">
        <v>370</v>
      </c>
      <c r="BB5" s="9" t="s">
        <v>368</v>
      </c>
      <c r="BC5" s="101">
        <v>3222650389</v>
      </c>
    </row>
    <row r="6" spans="2:55" ht="16.5" x14ac:dyDescent="0.3">
      <c r="B6" s="263"/>
      <c r="C6" s="265" t="s">
        <v>336</v>
      </c>
      <c r="D6" s="313">
        <f t="shared" ref="D6:D8" si="1">SUM(E6:M6)</f>
        <v>491847981.57416368</v>
      </c>
      <c r="E6" s="309">
        <f>E15</f>
        <v>1642056.7469387152</v>
      </c>
      <c r="F6" s="309">
        <f t="shared" ref="F6:M6" si="2">F15</f>
        <v>66431245.359173402</v>
      </c>
      <c r="G6" s="309">
        <f t="shared" si="2"/>
        <v>419679608.80378437</v>
      </c>
      <c r="H6" s="309">
        <f t="shared" si="2"/>
        <v>1945360.7193674964</v>
      </c>
      <c r="I6" s="309">
        <f t="shared" si="2"/>
        <v>-4753.799</v>
      </c>
      <c r="J6" s="309">
        <f t="shared" si="2"/>
        <v>0</v>
      </c>
      <c r="K6" s="309">
        <f t="shared" si="2"/>
        <v>0</v>
      </c>
      <c r="L6" s="309">
        <f t="shared" si="2"/>
        <v>2154463.7438997133</v>
      </c>
      <c r="M6" s="309">
        <f t="shared" si="2"/>
        <v>0</v>
      </c>
      <c r="AE6" s="321" t="s">
        <v>475</v>
      </c>
      <c r="AF6" s="321" t="str">
        <f>INDEX($AM:$AM,MATCH(AE6,$AL:$AL,0))</f>
        <v>1</v>
      </c>
      <c r="AG6" s="321" t="s">
        <v>667</v>
      </c>
      <c r="AH6" s="332">
        <f>SUMIFS($AP:$AP,$AL:$AL,$AE6)</f>
        <v>15735895.399504099</v>
      </c>
      <c r="AI6" s="337">
        <f>SUMIFS($AR:$AR,$AL:$AL,$AE6)/SUMIFS($AO:$AO,$AL:$AL,$AE6)</f>
        <v>0.47985834036386044</v>
      </c>
      <c r="AL6" s="9" t="s">
        <v>475</v>
      </c>
      <c r="AM6" s="9" t="s">
        <v>476</v>
      </c>
      <c r="AN6" s="314">
        <v>0.48165354881795069</v>
      </c>
      <c r="AO6" s="101">
        <v>17378147.032271419</v>
      </c>
      <c r="AP6" s="101">
        <v>17284794.399504099</v>
      </c>
      <c r="AR6" s="304">
        <f t="shared" ref="AR6:AR69" si="3">AO6*AN6</f>
        <v>8370246.1899736663</v>
      </c>
      <c r="AT6"/>
      <c r="AV6" s="9" t="s">
        <v>378</v>
      </c>
      <c r="AW6" s="9" t="s">
        <v>368</v>
      </c>
      <c r="AX6" s="101">
        <v>15448844119</v>
      </c>
      <c r="BA6" s="9" t="s">
        <v>370</v>
      </c>
      <c r="BB6" s="9" t="s">
        <v>367</v>
      </c>
      <c r="BC6" s="101">
        <v>15281756042</v>
      </c>
    </row>
    <row r="7" spans="2:55" ht="16.5" x14ac:dyDescent="0.3">
      <c r="B7" s="266" t="s">
        <v>337</v>
      </c>
      <c r="C7" s="267"/>
      <c r="D7" s="315">
        <f t="shared" si="1"/>
        <v>542519850.67649996</v>
      </c>
      <c r="E7" s="315">
        <f>+E8</f>
        <v>61748.029000000002</v>
      </c>
      <c r="F7" s="315">
        <f t="shared" ref="F7:M7" si="4">+F8</f>
        <v>81750696.583499998</v>
      </c>
      <c r="G7" s="315">
        <f t="shared" si="4"/>
        <v>447246907.9885</v>
      </c>
      <c r="H7" s="315">
        <f t="shared" si="4"/>
        <v>7727441.5599999996</v>
      </c>
      <c r="I7" s="315">
        <f t="shared" si="4"/>
        <v>0</v>
      </c>
      <c r="J7" s="315">
        <f t="shared" si="4"/>
        <v>0</v>
      </c>
      <c r="K7" s="315">
        <f t="shared" si="4"/>
        <v>0</v>
      </c>
      <c r="L7" s="315">
        <f t="shared" si="4"/>
        <v>5733056.5154999997</v>
      </c>
      <c r="M7" s="315">
        <f t="shared" si="4"/>
        <v>0</v>
      </c>
      <c r="AE7" s="321" t="s">
        <v>418</v>
      </c>
      <c r="AF7" s="321" t="str">
        <f>INDEX($AM:$AM,MATCH(AE7,$AL:$AL,0))</f>
        <v>2</v>
      </c>
      <c r="AG7" s="321" t="s">
        <v>678</v>
      </c>
      <c r="AH7" s="332">
        <f>SUMIFS($AP:$AP,$AL:$AL,$AE7)</f>
        <v>14695668590.90078</v>
      </c>
      <c r="AI7" s="337">
        <f>SUMIFS($AR:$AR,$AL:$AL,$AE7)/SUMIFS($AO:$AO,$AL:$AL,$AE7)</f>
        <v>0.83917251761618428</v>
      </c>
      <c r="AL7" s="9" t="s">
        <v>418</v>
      </c>
      <c r="AM7" s="9" t="s">
        <v>378</v>
      </c>
      <c r="AN7" s="314">
        <v>0.81923498254293903</v>
      </c>
      <c r="AO7" s="101">
        <v>15780753194.907</v>
      </c>
      <c r="AP7" s="101">
        <v>15623306603.90078</v>
      </c>
      <c r="AR7" s="304">
        <f t="shared" si="3"/>
        <v>12928145068.144066</v>
      </c>
      <c r="AT7"/>
      <c r="AV7" s="9" t="s">
        <v>378</v>
      </c>
      <c r="AW7" s="9" t="s">
        <v>367</v>
      </c>
      <c r="AX7" s="101">
        <v>58577430405</v>
      </c>
      <c r="BA7" s="9" t="s">
        <v>383</v>
      </c>
      <c r="BB7" s="9" t="s">
        <v>368</v>
      </c>
      <c r="BC7" s="101">
        <v>13576397</v>
      </c>
    </row>
    <row r="8" spans="2:55" ht="16.5" x14ac:dyDescent="0.3">
      <c r="B8" s="268"/>
      <c r="C8" s="265" t="s">
        <v>338</v>
      </c>
      <c r="D8" s="313">
        <f t="shared" si="1"/>
        <v>542519850.67649996</v>
      </c>
      <c r="E8" s="309">
        <f>(SUMIFS($AX:$AX,$AV:$AV,E$1,$AW:$AW,"P")+1.5*SUMIFS($AX:$AX,$AV:$AV,E$1,$AW:$AW,"N"))/1000</f>
        <v>61748.029000000002</v>
      </c>
      <c r="F8" s="309">
        <f>(SUMIFS($AX:$AX,$AV:$AV,F$1,$AW:$AW,"P")+1.5*SUMIFS($AX:$AX,$AV:$AV,F$1,$AW:$AW,"N"))/1000</f>
        <v>81750696.583499998</v>
      </c>
      <c r="G8" s="309">
        <f>(SUMIFS($AX:$AX,$AV:$AV,G$1,$AW:$AW,"P")+1.5*SUMIFS($AX:$AX,$AV:$AV,G$1,$AW:$AW,"N"))/1000</f>
        <v>447246907.9885</v>
      </c>
      <c r="H8" s="309">
        <f>(SUMIFS($AX:$AX,$AV:$AV,H$1,$AW:$AW,"P")+1.5*SUMIFS($AX:$AX,$AV:$AV,H$1,$AW:$AW,"N"))/1000</f>
        <v>7727441.5599999996</v>
      </c>
      <c r="I8" s="309">
        <f>(SUMIFS($AX:$AX,$AV:$AV,I$1,$AW:$AW,"P")+1.5*SUMIFS($AX:$AX,$AV:$AV,I$1,$AW:$AW,"N"))/1000</f>
        <v>0</v>
      </c>
      <c r="J8" s="309">
        <f>(SUMIFS($AX:$AX,$AV:$AV,J$1,$AW:$AW,"P")+1.5*SUMIFS($AX:$AX,$AV:$AV,J$1,$AW:$AW,"N"))/1000</f>
        <v>0</v>
      </c>
      <c r="K8" s="309">
        <f>(SUMIFS($AX:$AX,$AV:$AV,K$1,$AW:$AW,"P")+1.5*SUMIFS($AX:$AX,$AV:$AV,K$1,$AW:$AW,"N"))/1000</f>
        <v>0</v>
      </c>
      <c r="L8" s="309">
        <f>(SUMIFS($AX:$AX,$AV:$AV,L$1,$AW:$AW,"P")+1.5*SUMIFS($AX:$AX,$AV:$AV,L$1,$AW:$AW,"N"))/1000</f>
        <v>5733056.5154999997</v>
      </c>
      <c r="M8" s="309">
        <f>(SUMIFS($AX:$AX,$AV:$AV,M$1,$AW:$AW,"P")+1.5*SUMIFS($AX:$AX,$AV:$AV,M$1,$AW:$AW,"N"))/1000</f>
        <v>0</v>
      </c>
      <c r="AE8" s="321" t="s">
        <v>434</v>
      </c>
      <c r="AF8" s="321" t="str">
        <f>INDEX($AM:$AM,MATCH(AE8,$AL:$AL,0))</f>
        <v>2</v>
      </c>
      <c r="AG8" s="321" t="s">
        <v>681</v>
      </c>
      <c r="AH8" s="332">
        <f>SUMIFS($AP:$AP,$AL:$AL,$AE8)</f>
        <v>10238893869.22122</v>
      </c>
      <c r="AI8" s="337">
        <f>SUMIFS($AR:$AR,$AL:$AL,$AE8)/SUMIFS($AO:$AO,$AL:$AL,$AE8)</f>
        <v>0.63408945660705973</v>
      </c>
      <c r="AL8" s="9" t="s">
        <v>434</v>
      </c>
      <c r="AM8" s="9" t="s">
        <v>378</v>
      </c>
      <c r="AN8" s="314">
        <v>0.62644696511526698</v>
      </c>
      <c r="AO8" s="101">
        <v>10944161420.95204</v>
      </c>
      <c r="AP8" s="101">
        <v>10862661484.22122</v>
      </c>
      <c r="AR8" s="304">
        <f t="shared" si="3"/>
        <v>6855936707.8869934</v>
      </c>
      <c r="AT8"/>
      <c r="AV8" s="9" t="s">
        <v>370</v>
      </c>
      <c r="AW8" s="9" t="s">
        <v>368</v>
      </c>
      <c r="AX8" s="101">
        <v>18104206107</v>
      </c>
    </row>
    <row r="9" spans="2:55" ht="16.5" x14ac:dyDescent="0.3">
      <c r="B9" s="222" t="s">
        <v>339</v>
      </c>
      <c r="AE9" s="321" t="s">
        <v>403</v>
      </c>
      <c r="AF9" s="321" t="str">
        <f>INDEX($AM:$AM,MATCH(AE9,$AL:$AL,0))</f>
        <v>2</v>
      </c>
      <c r="AG9" s="321" t="s">
        <v>673</v>
      </c>
      <c r="AH9" s="332">
        <f>SUMIFS($AP:$AP,$AL:$AL,$AE9)</f>
        <v>7854624318.1869068</v>
      </c>
      <c r="AI9" s="337">
        <f>SUMIFS($AR:$AR,$AL:$AL,$AE9)/SUMIFS($AO:$AO,$AL:$AL,$AE9)</f>
        <v>0.86597615513823945</v>
      </c>
      <c r="AL9" s="9" t="s">
        <v>447</v>
      </c>
      <c r="AM9" s="9" t="s">
        <v>378</v>
      </c>
      <c r="AN9" s="314">
        <v>0.6471828687865171</v>
      </c>
      <c r="AO9" s="101">
        <v>8140310993.5709591</v>
      </c>
      <c r="AP9" s="101">
        <v>8077950869.2573471</v>
      </c>
      <c r="AR9" s="304">
        <f t="shared" si="3"/>
        <v>5268269821.6336765</v>
      </c>
      <c r="AT9"/>
      <c r="AV9" s="9" t="s">
        <v>370</v>
      </c>
      <c r="AW9" s="9" t="s">
        <v>367</v>
      </c>
      <c r="AX9" s="101">
        <v>420090598828</v>
      </c>
    </row>
    <row r="10" spans="2:55" ht="16.5" x14ac:dyDescent="0.3">
      <c r="AE10" s="321" t="s">
        <v>447</v>
      </c>
      <c r="AF10" s="321" t="str">
        <f>INDEX($AM:$AM,MATCH(AE10,$AL:$AL,0))</f>
        <v>2</v>
      </c>
      <c r="AG10" s="321" t="s">
        <v>687</v>
      </c>
      <c r="AH10" s="332">
        <f>SUMIFS($AP:$AP,$AL:$AL,$AE10)</f>
        <v>7544971638.2573471</v>
      </c>
      <c r="AI10" s="337">
        <f>SUMIFS($AR:$AR,$AL:$AL,$AE10)/SUMIFS($AO:$AO,$AL:$AL,$AE10)</f>
        <v>0.65749468568507452</v>
      </c>
      <c r="AL10" s="9" t="s">
        <v>403</v>
      </c>
      <c r="AM10" s="9" t="s">
        <v>378</v>
      </c>
      <c r="AN10" s="314">
        <v>0.91518822791765986</v>
      </c>
      <c r="AO10" s="101">
        <v>6994927887.26758</v>
      </c>
      <c r="AP10" s="101">
        <v>6914030524.1869068</v>
      </c>
      <c r="AR10" s="304">
        <f t="shared" si="3"/>
        <v>6401675657.5602369</v>
      </c>
      <c r="AT10"/>
      <c r="AV10" s="9" t="s">
        <v>430</v>
      </c>
      <c r="AW10" s="9" t="s">
        <v>368</v>
      </c>
      <c r="AX10" s="101">
        <v>1620295342</v>
      </c>
    </row>
    <row r="11" spans="2:55" ht="16.5" x14ac:dyDescent="0.3">
      <c r="AE11" s="321" t="s">
        <v>595</v>
      </c>
      <c r="AF11" s="321" t="str">
        <f>INDEX($AM:$AM,MATCH(AE11,$AL:$AL,0))</f>
        <v>2</v>
      </c>
      <c r="AG11" s="321" t="s">
        <v>709</v>
      </c>
      <c r="AH11" s="332">
        <f>SUMIFS($AP:$AP,$AL:$AL,$AE11)</f>
        <v>5828840268.8254051</v>
      </c>
      <c r="AI11" s="337">
        <f>SUMIFS($AR:$AR,$AL:$AL,$AE11)/SUMIFS($AO:$AO,$AL:$AL,$AE11)</f>
        <v>0.70759393166226991</v>
      </c>
      <c r="AL11" s="9" t="s">
        <v>597</v>
      </c>
      <c r="AM11" s="9" t="s">
        <v>378</v>
      </c>
      <c r="AN11" s="314">
        <v>0.62837703891755969</v>
      </c>
      <c r="AO11" s="101">
        <v>6358573912.8162584</v>
      </c>
      <c r="AP11" s="101">
        <v>6312587677.3986235</v>
      </c>
      <c r="AR11" s="304">
        <f t="shared" si="3"/>
        <v>3995581847.0739217</v>
      </c>
      <c r="AT11"/>
      <c r="AV11" s="9" t="s">
        <v>430</v>
      </c>
      <c r="AW11" s="9" t="s">
        <v>367</v>
      </c>
      <c r="AX11" s="101">
        <v>5296998547</v>
      </c>
    </row>
    <row r="12" spans="2:55" ht="16.5" x14ac:dyDescent="0.3">
      <c r="B12" s="261" t="s">
        <v>340</v>
      </c>
      <c r="AE12" s="321" t="s">
        <v>597</v>
      </c>
      <c r="AF12" s="321" t="str">
        <f>INDEX($AM:$AM,MATCH(AE12,$AL:$AL,0))</f>
        <v>2</v>
      </c>
      <c r="AG12" s="321" t="s">
        <v>711</v>
      </c>
      <c r="AH12" s="332">
        <f>SUMIFS($AP:$AP,$AL:$AL,$AE12)</f>
        <v>5550858251.3986235</v>
      </c>
      <c r="AI12" s="337">
        <f>SUMIFS($AR:$AR,$AL:$AL,$AE12)/SUMIFS($AO:$AO,$AL:$AL,$AE12)</f>
        <v>0.64584912848456477</v>
      </c>
      <c r="AL12" s="9" t="s">
        <v>595</v>
      </c>
      <c r="AM12" s="9" t="s">
        <v>378</v>
      </c>
      <c r="AN12" s="314">
        <v>0.70220966485726666</v>
      </c>
      <c r="AO12" s="101">
        <v>6034423242.8519459</v>
      </c>
      <c r="AP12" s="101">
        <v>5985352284.8254051</v>
      </c>
      <c r="AR12" s="304">
        <f t="shared" si="3"/>
        <v>4237430322.969965</v>
      </c>
      <c r="AT12"/>
      <c r="AV12" s="9" t="s">
        <v>383</v>
      </c>
      <c r="AW12" s="9" t="s">
        <v>368</v>
      </c>
      <c r="AX12" s="101">
        <v>32742723</v>
      </c>
    </row>
    <row r="13" spans="2:55" ht="16.5" customHeight="1" x14ac:dyDescent="0.3">
      <c r="B13" s="358" t="s">
        <v>348</v>
      </c>
      <c r="C13" s="359"/>
      <c r="D13" s="362" t="s">
        <v>341</v>
      </c>
      <c r="E13" s="368" t="s">
        <v>345</v>
      </c>
      <c r="F13" s="369"/>
      <c r="G13" s="369"/>
      <c r="H13" s="369"/>
      <c r="I13" s="369"/>
      <c r="J13" s="369"/>
      <c r="K13" s="369"/>
      <c r="L13" s="369"/>
      <c r="M13" s="370"/>
      <c r="AE13" s="321" t="s">
        <v>603</v>
      </c>
      <c r="AF13" s="321" t="str">
        <f>INDEX($AM:$AM,MATCH(AE13,$AL:$AL,0))</f>
        <v>2</v>
      </c>
      <c r="AG13" s="321" t="s">
        <v>714</v>
      </c>
      <c r="AH13" s="332">
        <f>SUMIFS($AP:$AP,$AL:$AL,$AE13)</f>
        <v>2826072226.9710417</v>
      </c>
      <c r="AI13" s="337">
        <f>SUMIFS($AR:$AR,$AL:$AL,$AE13)/SUMIFS($AO:$AO,$AL:$AL,$AE13)</f>
        <v>1.6374961494479823</v>
      </c>
      <c r="AL13" s="9" t="s">
        <v>603</v>
      </c>
      <c r="AM13" s="9" t="s">
        <v>378</v>
      </c>
      <c r="AN13" s="314">
        <v>1.1487949072557591</v>
      </c>
      <c r="AO13" s="101">
        <v>5090042029.7514944</v>
      </c>
      <c r="AP13" s="101">
        <v>5012901486.9710417</v>
      </c>
      <c r="AR13" s="304">
        <f t="shared" si="3"/>
        <v>5847414361.4962835</v>
      </c>
      <c r="AT13"/>
      <c r="AV13" s="9" t="s">
        <v>383</v>
      </c>
      <c r="AW13" s="9" t="s">
        <v>367</v>
      </c>
      <c r="AX13" s="101">
        <v>5683942431</v>
      </c>
    </row>
    <row r="14" spans="2:55" ht="16.5" x14ac:dyDescent="0.3">
      <c r="B14" s="360"/>
      <c r="C14" s="361"/>
      <c r="D14" s="363"/>
      <c r="E14" s="276" t="s">
        <v>296</v>
      </c>
      <c r="F14" s="276" t="s">
        <v>349</v>
      </c>
      <c r="G14" s="276" t="s">
        <v>350</v>
      </c>
      <c r="H14" s="276" t="s">
        <v>342</v>
      </c>
      <c r="I14" s="276" t="s">
        <v>351</v>
      </c>
      <c r="J14" s="276" t="s">
        <v>343</v>
      </c>
      <c r="K14" s="276" t="s">
        <v>352</v>
      </c>
      <c r="L14" s="276" t="s">
        <v>303</v>
      </c>
      <c r="M14" s="262" t="s">
        <v>344</v>
      </c>
      <c r="AE14" s="321" t="s">
        <v>409</v>
      </c>
      <c r="AF14" s="321" t="str">
        <f>INDEX($AM:$AM,MATCH(AE14,$AL:$AL,0))</f>
        <v>2</v>
      </c>
      <c r="AG14" s="321" t="s">
        <v>674</v>
      </c>
      <c r="AH14" s="332">
        <f>SUMIFS($AP:$AP,$AL:$AL,$AE14)</f>
        <v>2569446774.3375649</v>
      </c>
      <c r="AI14" s="337">
        <f>SUMIFS($AR:$AR,$AL:$AL,$AE14)/SUMIFS($AO:$AO,$AL:$AL,$AE14)</f>
        <v>0.7661252305131856</v>
      </c>
      <c r="AL14" s="9" t="s">
        <v>409</v>
      </c>
      <c r="AM14" s="9" t="s">
        <v>378</v>
      </c>
      <c r="AN14" s="314">
        <v>0.87744278526965502</v>
      </c>
      <c r="AO14" s="101">
        <v>1825494125.872524</v>
      </c>
      <c r="AP14" s="101">
        <v>1805860616.3375649</v>
      </c>
      <c r="AR14" s="304">
        <f t="shared" si="3"/>
        <v>1601766650.2989817</v>
      </c>
      <c r="AT14"/>
    </row>
    <row r="15" spans="2:55" ht="16.5" x14ac:dyDescent="0.3">
      <c r="B15" s="269" t="s">
        <v>346</v>
      </c>
      <c r="C15" s="270"/>
      <c r="D15" s="311">
        <f>SUM(E15,F15,G15,H15,I15,J15,K15,L15,M15)</f>
        <v>491847981.57416368</v>
      </c>
      <c r="E15" s="310">
        <f t="shared" ref="E15:M15" si="5">SUM(E16:E30)</f>
        <v>1642056.7469387152</v>
      </c>
      <c r="F15" s="310">
        <f t="shared" si="5"/>
        <v>66431245.359173402</v>
      </c>
      <c r="G15" s="310">
        <f t="shared" si="5"/>
        <v>419679608.80378437</v>
      </c>
      <c r="H15" s="310">
        <f t="shared" si="5"/>
        <v>1945360.7193674964</v>
      </c>
      <c r="I15" s="310">
        <f t="shared" si="5"/>
        <v>-4753.799</v>
      </c>
      <c r="J15" s="310">
        <f t="shared" si="5"/>
        <v>0</v>
      </c>
      <c r="K15" s="310">
        <f t="shared" si="5"/>
        <v>0</v>
      </c>
      <c r="L15" s="310">
        <f t="shared" si="5"/>
        <v>2154463.7438997133</v>
      </c>
      <c r="M15" s="310">
        <f t="shared" si="5"/>
        <v>0</v>
      </c>
      <c r="O15" s="10" t="s">
        <v>364</v>
      </c>
      <c r="P15" s="296" t="s">
        <v>365</v>
      </c>
      <c r="AE15" s="321" t="s">
        <v>441</v>
      </c>
      <c r="AF15" s="321" t="str">
        <f>INDEX($AM:$AM,MATCH(AE15,$AL:$AL,0))</f>
        <v>2</v>
      </c>
      <c r="AG15" s="321" t="s">
        <v>684</v>
      </c>
      <c r="AH15" s="332">
        <f>SUMIFS($AP:$AP,$AL:$AL,$AE15)</f>
        <v>1414870321.848459</v>
      </c>
      <c r="AI15" s="337">
        <f>SUMIFS($AR:$AR,$AL:$AL,$AE15)/SUMIFS($AO:$AO,$AL:$AL,$AE15)</f>
        <v>0.99622876586355247</v>
      </c>
      <c r="AL15" s="9" t="s">
        <v>423</v>
      </c>
      <c r="AM15" s="9" t="s">
        <v>378</v>
      </c>
      <c r="AN15" s="314">
        <v>1.116669193723034</v>
      </c>
      <c r="AO15" s="101">
        <v>1335836582.8480699</v>
      </c>
      <c r="AP15" s="101">
        <v>1316218573.353718</v>
      </c>
      <c r="AR15" s="304">
        <f t="shared" si="3"/>
        <v>1491687559.9146872</v>
      </c>
      <c r="AT15"/>
    </row>
    <row r="16" spans="2:55" ht="16.5" x14ac:dyDescent="0.3">
      <c r="B16" s="355" t="s">
        <v>347</v>
      </c>
      <c r="C16" s="271" t="s">
        <v>313</v>
      </c>
      <c r="D16" s="272"/>
      <c r="E16" s="307">
        <f>(SUMIFS($AP:$AP,$AM:$AM,E$1,$AN:$AN,"&gt;="&amp;$O16,$AN:$AN,"&lt;"&amp;$P16))/1000</f>
        <v>-41016.369600495906</v>
      </c>
      <c r="F16" s="307">
        <f>(SUMIFS($AP:$AP,$AM:$AM,F$1,$AN:$AN,"&gt;="&amp;$O16,$AN:$AN,"&lt;"&amp;$P16))/1000</f>
        <v>57072218.547986031</v>
      </c>
      <c r="G16" s="307">
        <f>(SUMIFS($AP:$AP,$AM:$AM,G$1,$AN:$AN,"&gt;="&amp;$O16,$AN:$AN,"&lt;"&amp;$P16))/1000</f>
        <v>412734477.79135263</v>
      </c>
      <c r="H16" s="307">
        <f>(SUMIFS($AP:$AP,$AM:$AM,H$1,$AN:$AN,"&gt;="&amp;$O16,$AN:$AN,"&lt;"&amp;$P16))/1000</f>
        <v>1945360.7193674964</v>
      </c>
      <c r="I16" s="307">
        <f>(SUMIFS($AP:$AP,$AM:$AM,I$1,$AN:$AN,"&gt;="&amp;$O16,$AN:$AN,"&lt;"&amp;$P16))/1000</f>
        <v>-4753.799</v>
      </c>
      <c r="J16" s="307">
        <f>(SUMIFS($AP:$AP,$AM:$AM,J$1,$AN:$AN,"&gt;="&amp;$O16,$AN:$AN,"&lt;"&amp;$P16))/1000</f>
        <v>0</v>
      </c>
      <c r="K16" s="307">
        <f>(SUMIFS($AP:$AP,$AM:$AM,K$1,$AN:$AN,"&gt;="&amp;$O16,$AN:$AN,"&lt;"&amp;$P16))/1000</f>
        <v>0</v>
      </c>
      <c r="L16" s="307">
        <f>(SUMIFS($AP:$AP,$AM:$AM,L$1,$AN:$AN,"&gt;="&amp;$O16,$AN:$AN,"&lt;"&amp;$P16))/1000</f>
        <v>1803982.0100721484</v>
      </c>
      <c r="M16" s="307">
        <f>(SUMIFS($AP:$AP,$AM:$AM,M$1,$AN:$AN,"&gt;="&amp;$O16,$AN:$AN,"&lt;"&amp;$P16))/1000</f>
        <v>0</v>
      </c>
      <c r="O16" s="297">
        <v>-99</v>
      </c>
      <c r="P16" s="297">
        <v>1</v>
      </c>
      <c r="AE16" s="321" t="s">
        <v>423</v>
      </c>
      <c r="AF16" s="321" t="str">
        <f>INDEX($AM:$AM,MATCH(AE16,$AL:$AL,0))</f>
        <v>2</v>
      </c>
      <c r="AG16" s="321" t="s">
        <v>680</v>
      </c>
      <c r="AH16" s="332">
        <f>SUMIFS($AP:$AP,$AL:$AL,$AE16)</f>
        <v>1134831048.353718</v>
      </c>
      <c r="AI16" s="337">
        <f>SUMIFS($AR:$AR,$AL:$AL,$AE16)/SUMIFS($AO:$AO,$AL:$AL,$AE16)</f>
        <v>1.2135605186652276</v>
      </c>
      <c r="AL16" s="9" t="s">
        <v>441</v>
      </c>
      <c r="AM16" s="9" t="s">
        <v>378</v>
      </c>
      <c r="AN16" s="314">
        <v>1.0671773866394421</v>
      </c>
      <c r="AO16" s="101">
        <v>1253098658.212167</v>
      </c>
      <c r="AP16" s="101">
        <v>1235707750.848459</v>
      </c>
      <c r="AR16" s="304">
        <f t="shared" si="3"/>
        <v>1337278551.2722518</v>
      </c>
      <c r="AT16"/>
    </row>
    <row r="17" spans="2:46" ht="16.5" x14ac:dyDescent="0.3">
      <c r="B17" s="356"/>
      <c r="C17" s="273" t="s">
        <v>314</v>
      </c>
      <c r="D17" s="274"/>
      <c r="E17" s="308">
        <f>(SUMIFS($AP:$AP,$AM:$AM,E$1,$AN:$AN,"&gt;="&amp;$O17,$AN:$AN,"&lt;"&amp;$P17))/1000</f>
        <v>1683073.116539211</v>
      </c>
      <c r="F17" s="308">
        <f>(SUMIFS($AP:$AP,$AM:$AM,F$1,$AN:$AN,"&gt;="&amp;$O17,$AN:$AN,"&lt;"&amp;$P17))/1000</f>
        <v>9359026.8111873697</v>
      </c>
      <c r="G17" s="308">
        <f>(SUMIFS($AP:$AP,$AM:$AM,G$1,$AN:$AN,"&gt;="&amp;$O17,$AN:$AN,"&lt;"&amp;$P17))/1000</f>
        <v>6945131.0124317566</v>
      </c>
      <c r="H17" s="308">
        <f>(SUMIFS($AP:$AP,$AM:$AM,H$1,$AN:$AN,"&gt;="&amp;$O17,$AN:$AN,"&lt;"&amp;$P17))/1000</f>
        <v>0</v>
      </c>
      <c r="I17" s="308">
        <f>(SUMIFS($AP:$AP,$AM:$AM,I$1,$AN:$AN,"&gt;="&amp;$O17,$AN:$AN,"&lt;"&amp;$P17))/1000</f>
        <v>0</v>
      </c>
      <c r="J17" s="308">
        <f>(SUMIFS($AP:$AP,$AM:$AM,J$1,$AN:$AN,"&gt;="&amp;$O17,$AN:$AN,"&lt;"&amp;$P17))/1000</f>
        <v>0</v>
      </c>
      <c r="K17" s="308">
        <f>(SUMIFS($AP:$AP,$AM:$AM,K$1,$AN:$AN,"&gt;="&amp;$O17,$AN:$AN,"&lt;"&amp;$P17))/1000</f>
        <v>0</v>
      </c>
      <c r="L17" s="308">
        <f>(SUMIFS($AP:$AP,$AM:$AM,L$1,$AN:$AN,"&gt;="&amp;$O17,$AN:$AN,"&lt;"&amp;$P17))/1000</f>
        <v>350481.73382756469</v>
      </c>
      <c r="M17" s="308">
        <f>(SUMIFS($AP:$AP,$AM:$AM,M$1,$AN:$AN,"&gt;="&amp;$O17,$AN:$AN,"&lt;"&amp;$P17))/1000</f>
        <v>0</v>
      </c>
      <c r="O17" s="298">
        <f>P16</f>
        <v>1</v>
      </c>
      <c r="P17" s="298">
        <f t="shared" ref="P17:P29" si="6">O17+1</f>
        <v>2</v>
      </c>
      <c r="AE17" s="321" t="s">
        <v>445</v>
      </c>
      <c r="AF17" s="321" t="str">
        <f>INDEX($AM:$AM,MATCH(AE17,$AL:$AL,0))</f>
        <v>2</v>
      </c>
      <c r="AG17" s="321" t="s">
        <v>686</v>
      </c>
      <c r="AH17" s="332">
        <f>SUMIFS($AP:$AP,$AL:$AL,$AE17)</f>
        <v>918196380.26294982</v>
      </c>
      <c r="AI17" s="337">
        <f>SUMIFS($AR:$AR,$AL:$AL,$AE17)/SUMIFS($AO:$AO,$AL:$AL,$AE17)</f>
        <v>0.95294231681070907</v>
      </c>
      <c r="AL17" s="9" t="s">
        <v>456</v>
      </c>
      <c r="AM17" s="9" t="s">
        <v>378</v>
      </c>
      <c r="AN17" s="314">
        <v>0.66468216309494199</v>
      </c>
      <c r="AO17" s="101">
        <v>1094922945.747515</v>
      </c>
      <c r="AP17" s="101">
        <v>1086280135.5815091</v>
      </c>
      <c r="AR17" s="304">
        <f t="shared" si="3"/>
        <v>727775752.00174403</v>
      </c>
      <c r="AT17"/>
    </row>
    <row r="18" spans="2:46" ht="16.5" x14ac:dyDescent="0.3">
      <c r="B18" s="356"/>
      <c r="C18" s="273" t="s">
        <v>315</v>
      </c>
      <c r="D18" s="274"/>
      <c r="E18" s="308">
        <f>(SUMIFS($AP:$AP,$AM:$AM,E$1,$AN:$AN,"&gt;="&amp;$O18,$AN:$AN,"&lt;"&amp;$P18))/1000</f>
        <v>0</v>
      </c>
      <c r="F18" s="308">
        <f>(SUMIFS($AP:$AP,$AM:$AM,F$1,$AN:$AN,"&gt;="&amp;$O18,$AN:$AN,"&lt;"&amp;$P18))/1000</f>
        <v>0</v>
      </c>
      <c r="G18" s="308">
        <f>(SUMIFS($AP:$AP,$AM:$AM,G$1,$AN:$AN,"&gt;="&amp;$O18,$AN:$AN,"&lt;"&amp;$P18))/1000</f>
        <v>0</v>
      </c>
      <c r="H18" s="308">
        <f>(SUMIFS($AP:$AP,$AM:$AM,H$1,$AN:$AN,"&gt;="&amp;$O18,$AN:$AN,"&lt;"&amp;$P18))/1000</f>
        <v>0</v>
      </c>
      <c r="I18" s="308">
        <f>(SUMIFS($AP:$AP,$AM:$AM,I$1,$AN:$AN,"&gt;="&amp;$O18,$AN:$AN,"&lt;"&amp;$P18))/1000</f>
        <v>0</v>
      </c>
      <c r="J18" s="308">
        <f>(SUMIFS($AP:$AP,$AM:$AM,J$1,$AN:$AN,"&gt;="&amp;$O18,$AN:$AN,"&lt;"&amp;$P18))/1000</f>
        <v>0</v>
      </c>
      <c r="K18" s="308">
        <f>(SUMIFS($AP:$AP,$AM:$AM,K$1,$AN:$AN,"&gt;="&amp;$O18,$AN:$AN,"&lt;"&amp;$P18))/1000</f>
        <v>0</v>
      </c>
      <c r="L18" s="308">
        <f>(SUMIFS($AP:$AP,$AM:$AM,L$1,$AN:$AN,"&gt;="&amp;$O18,$AN:$AN,"&lt;"&amp;$P18))/1000</f>
        <v>0</v>
      </c>
      <c r="M18" s="308">
        <f>(SUMIFS($AP:$AP,$AM:$AM,M$1,$AN:$AN,"&gt;="&amp;$O18,$AN:$AN,"&lt;"&amp;$P18))/1000</f>
        <v>0</v>
      </c>
      <c r="O18" s="298">
        <f t="shared" ref="O18:O30" si="7">P17</f>
        <v>2</v>
      </c>
      <c r="P18" s="298">
        <f t="shared" si="6"/>
        <v>3</v>
      </c>
      <c r="AE18" s="321" t="s">
        <v>456</v>
      </c>
      <c r="AF18" s="321" t="str">
        <f>INDEX($AM:$AM,MATCH(AE18,$AL:$AL,0))</f>
        <v>2</v>
      </c>
      <c r="AG18" s="321" t="s">
        <v>689</v>
      </c>
      <c r="AH18" s="332">
        <f>SUMIFS($AP:$AP,$AL:$AL,$AE18)</f>
        <v>852823346.58150911</v>
      </c>
      <c r="AI18" s="337">
        <f>SUMIFS($AR:$AR,$AL:$AL,$AE18)/SUMIFS($AO:$AO,$AL:$AL,$AE18)</f>
        <v>0.70931092616425839</v>
      </c>
      <c r="AL18" s="9" t="s">
        <v>445</v>
      </c>
      <c r="AM18" s="9" t="s">
        <v>378</v>
      </c>
      <c r="AN18" s="314">
        <v>1.1920394047445519</v>
      </c>
      <c r="AO18" s="101">
        <v>607219711.52479124</v>
      </c>
      <c r="AP18" s="101">
        <v>597660057.26294982</v>
      </c>
      <c r="AR18" s="304">
        <f t="shared" si="3"/>
        <v>723829823.47517073</v>
      </c>
      <c r="AT18"/>
    </row>
    <row r="19" spans="2:46" ht="16.5" x14ac:dyDescent="0.3">
      <c r="B19" s="356"/>
      <c r="C19" s="273" t="s">
        <v>316</v>
      </c>
      <c r="D19" s="274"/>
      <c r="E19" s="308">
        <f>(SUMIFS($AP:$AP,$AM:$AM,E$1,$AN:$AN,"&gt;="&amp;$O19,$AN:$AN,"&lt;"&amp;$P19))/1000</f>
        <v>0</v>
      </c>
      <c r="F19" s="308">
        <f>(SUMIFS($AP:$AP,$AM:$AM,F$1,$AN:$AN,"&gt;="&amp;$O19,$AN:$AN,"&lt;"&amp;$P19))/1000</f>
        <v>0</v>
      </c>
      <c r="G19" s="308">
        <f>(SUMIFS($AP:$AP,$AM:$AM,G$1,$AN:$AN,"&gt;="&amp;$O19,$AN:$AN,"&lt;"&amp;$P19))/1000</f>
        <v>0</v>
      </c>
      <c r="H19" s="308">
        <f>(SUMIFS($AP:$AP,$AM:$AM,H$1,$AN:$AN,"&gt;="&amp;$O19,$AN:$AN,"&lt;"&amp;$P19))/1000</f>
        <v>0</v>
      </c>
      <c r="I19" s="308">
        <f>(SUMIFS($AP:$AP,$AM:$AM,I$1,$AN:$AN,"&gt;="&amp;$O19,$AN:$AN,"&lt;"&amp;$P19))/1000</f>
        <v>0</v>
      </c>
      <c r="J19" s="308">
        <f>(SUMIFS($AP:$AP,$AM:$AM,J$1,$AN:$AN,"&gt;="&amp;$O19,$AN:$AN,"&lt;"&amp;$P19))/1000</f>
        <v>0</v>
      </c>
      <c r="K19" s="308">
        <f>(SUMIFS($AP:$AP,$AM:$AM,K$1,$AN:$AN,"&gt;="&amp;$O19,$AN:$AN,"&lt;"&amp;$P19))/1000</f>
        <v>0</v>
      </c>
      <c r="L19" s="308">
        <f>(SUMIFS($AP:$AP,$AM:$AM,L$1,$AN:$AN,"&gt;="&amp;$O19,$AN:$AN,"&lt;"&amp;$P19))/1000</f>
        <v>0</v>
      </c>
      <c r="M19" s="308">
        <f>(SUMIFS($AP:$AP,$AM:$AM,M$1,$AN:$AN,"&gt;="&amp;$O19,$AN:$AN,"&lt;"&amp;$P19))/1000</f>
        <v>0</v>
      </c>
      <c r="O19" s="298">
        <f t="shared" si="7"/>
        <v>3</v>
      </c>
      <c r="P19" s="298">
        <f t="shared" si="6"/>
        <v>4</v>
      </c>
      <c r="AE19" s="321" t="s">
        <v>413</v>
      </c>
      <c r="AF19" s="321" t="str">
        <f>INDEX($AM:$AM,MATCH(AE19,$AL:$AL,0))</f>
        <v>2</v>
      </c>
      <c r="AG19" s="321" t="s">
        <v>675</v>
      </c>
      <c r="AH19" s="332">
        <f>SUMIFS($AP:$AP,$AL:$AL,$AE19)</f>
        <v>635527377.43295968</v>
      </c>
      <c r="AI19" s="337">
        <f>SUMIFS($AR:$AR,$AL:$AL,$AE19)/SUMIFS($AO:$AO,$AL:$AL,$AE19)</f>
        <v>0.87537233193870878</v>
      </c>
      <c r="AL19" s="9" t="s">
        <v>414</v>
      </c>
      <c r="AM19" s="9" t="s">
        <v>378</v>
      </c>
      <c r="AN19" s="314">
        <v>0.8142732606982318</v>
      </c>
      <c r="AO19" s="101">
        <v>568657969.88619852</v>
      </c>
      <c r="AP19" s="101">
        <v>562945095.39324832</v>
      </c>
      <c r="AR19" s="304">
        <f t="shared" si="3"/>
        <v>463042979.3612718</v>
      </c>
      <c r="AT19"/>
    </row>
    <row r="20" spans="2:46" ht="16.5" x14ac:dyDescent="0.3">
      <c r="B20" s="356"/>
      <c r="C20" s="273" t="s">
        <v>317</v>
      </c>
      <c r="D20" s="274"/>
      <c r="E20" s="308">
        <f>(SUMIFS($AP:$AP,$AM:$AM,E$1,$AN:$AN,"&gt;="&amp;$O20,$AN:$AN,"&lt;"&amp;$P20))/1000</f>
        <v>0</v>
      </c>
      <c r="F20" s="308">
        <f>(SUMIFS($AP:$AP,$AM:$AM,F$1,$AN:$AN,"&gt;="&amp;$O20,$AN:$AN,"&lt;"&amp;$P20))/1000</f>
        <v>0</v>
      </c>
      <c r="G20" s="308">
        <f>(SUMIFS($AP:$AP,$AM:$AM,G$1,$AN:$AN,"&gt;="&amp;$O20,$AN:$AN,"&lt;"&amp;$P20))/1000</f>
        <v>0</v>
      </c>
      <c r="H20" s="308">
        <f>(SUMIFS($AP:$AP,$AM:$AM,H$1,$AN:$AN,"&gt;="&amp;$O20,$AN:$AN,"&lt;"&amp;$P20))/1000</f>
        <v>0</v>
      </c>
      <c r="I20" s="308">
        <f>(SUMIFS($AP:$AP,$AM:$AM,I$1,$AN:$AN,"&gt;="&amp;$O20,$AN:$AN,"&lt;"&amp;$P20))/1000</f>
        <v>0</v>
      </c>
      <c r="J20" s="308">
        <f>(SUMIFS($AP:$AP,$AM:$AM,J$1,$AN:$AN,"&gt;="&amp;$O20,$AN:$AN,"&lt;"&amp;$P20))/1000</f>
        <v>0</v>
      </c>
      <c r="K20" s="308">
        <f>(SUMIFS($AP:$AP,$AM:$AM,K$1,$AN:$AN,"&gt;="&amp;$O20,$AN:$AN,"&lt;"&amp;$P20))/1000</f>
        <v>0</v>
      </c>
      <c r="L20" s="308">
        <f>(SUMIFS($AP:$AP,$AM:$AM,L$1,$AN:$AN,"&gt;="&amp;$O20,$AN:$AN,"&lt;"&amp;$P20))/1000</f>
        <v>0</v>
      </c>
      <c r="M20" s="308">
        <f>(SUMIFS($AP:$AP,$AM:$AM,M$1,$AN:$AN,"&gt;="&amp;$O20,$AN:$AN,"&lt;"&amp;$P20))/1000</f>
        <v>0</v>
      </c>
      <c r="O20" s="298">
        <f t="shared" si="7"/>
        <v>4</v>
      </c>
      <c r="P20" s="298">
        <f t="shared" si="6"/>
        <v>5</v>
      </c>
      <c r="AE20" s="321" t="s">
        <v>641</v>
      </c>
      <c r="AF20" s="321" t="str">
        <f>INDEX($AM:$AM,MATCH(AE20,$AL:$AL,0))</f>
        <v>2</v>
      </c>
      <c r="AG20" s="321" t="s">
        <v>726</v>
      </c>
      <c r="AH20" s="332">
        <f>SUMIFS($AP:$AP,$AL:$AL,$AE20)</f>
        <v>620081052.73774195</v>
      </c>
      <c r="AI20" s="337">
        <f>SUMIFS($AR:$AR,$AL:$AL,$AE20)/SUMIFS($AO:$AO,$AL:$AL,$AE20)</f>
        <v>0.62306220469239781</v>
      </c>
      <c r="AL20" s="9" t="s">
        <v>413</v>
      </c>
      <c r="AM20" s="9" t="s">
        <v>378</v>
      </c>
      <c r="AN20" s="314">
        <v>0.93307241302417088</v>
      </c>
      <c r="AO20" s="101">
        <v>556524174.9813925</v>
      </c>
      <c r="AP20" s="101">
        <v>549981674.43295968</v>
      </c>
      <c r="AR20" s="304">
        <f t="shared" si="3"/>
        <v>519277354.85617381</v>
      </c>
      <c r="AT20"/>
    </row>
    <row r="21" spans="2:46" ht="16.5" x14ac:dyDescent="0.3">
      <c r="B21" s="356"/>
      <c r="C21" s="273" t="s">
        <v>318</v>
      </c>
      <c r="D21" s="274"/>
      <c r="E21" s="308">
        <f>(SUMIFS($AP:$AP,$AM:$AM,E$1,$AN:$AN,"&gt;="&amp;$O21,$AN:$AN,"&lt;"&amp;$P21))/1000</f>
        <v>0</v>
      </c>
      <c r="F21" s="308">
        <f>(SUMIFS($AP:$AP,$AM:$AM,F$1,$AN:$AN,"&gt;="&amp;$O21,$AN:$AN,"&lt;"&amp;$P21))/1000</f>
        <v>0</v>
      </c>
      <c r="G21" s="308">
        <f>(SUMIFS($AP:$AP,$AM:$AM,G$1,$AN:$AN,"&gt;="&amp;$O21,$AN:$AN,"&lt;"&amp;$P21))/1000</f>
        <v>0</v>
      </c>
      <c r="H21" s="308">
        <f>(SUMIFS($AP:$AP,$AM:$AM,H$1,$AN:$AN,"&gt;="&amp;$O21,$AN:$AN,"&lt;"&amp;$P21))/1000</f>
        <v>0</v>
      </c>
      <c r="I21" s="308">
        <f>(SUMIFS($AP:$AP,$AM:$AM,I$1,$AN:$AN,"&gt;="&amp;$O21,$AN:$AN,"&lt;"&amp;$P21))/1000</f>
        <v>0</v>
      </c>
      <c r="J21" s="308">
        <f>(SUMIFS($AP:$AP,$AM:$AM,J$1,$AN:$AN,"&gt;="&amp;$O21,$AN:$AN,"&lt;"&amp;$P21))/1000</f>
        <v>0</v>
      </c>
      <c r="K21" s="308">
        <f>(SUMIFS($AP:$AP,$AM:$AM,K$1,$AN:$AN,"&gt;="&amp;$O21,$AN:$AN,"&lt;"&amp;$P21))/1000</f>
        <v>0</v>
      </c>
      <c r="L21" s="308">
        <f>(SUMIFS($AP:$AP,$AM:$AM,L$1,$AN:$AN,"&gt;="&amp;$O21,$AN:$AN,"&lt;"&amp;$P21))/1000</f>
        <v>0</v>
      </c>
      <c r="M21" s="308">
        <f>(SUMIFS($AP:$AP,$AM:$AM,M$1,$AN:$AN,"&gt;="&amp;$O21,$AN:$AN,"&lt;"&amp;$P21))/1000</f>
        <v>0</v>
      </c>
      <c r="O21" s="298">
        <f t="shared" si="7"/>
        <v>5</v>
      </c>
      <c r="P21" s="298">
        <f t="shared" si="6"/>
        <v>6</v>
      </c>
      <c r="AE21" s="321" t="s">
        <v>551</v>
      </c>
      <c r="AF21" s="321" t="str">
        <f>INDEX($AM:$AM,MATCH(AE21,$AL:$AL,0))</f>
        <v>2</v>
      </c>
      <c r="AG21" s="321" t="s">
        <v>702</v>
      </c>
      <c r="AH21" s="332">
        <f>SUMIFS($AP:$AP,$AL:$AL,$AE21)</f>
        <v>528998842.51085639</v>
      </c>
      <c r="AI21" s="337">
        <f>SUMIFS($AR:$AR,$AL:$AL,$AE21)/SUMIFS($AO:$AO,$AL:$AL,$AE21)</f>
        <v>0.88532648968998284</v>
      </c>
      <c r="AL21" s="9" t="s">
        <v>663</v>
      </c>
      <c r="AM21" s="9" t="s">
        <v>378</v>
      </c>
      <c r="AN21" s="314">
        <v>1.1978108773787131</v>
      </c>
      <c r="AO21" s="101">
        <v>413508157.46603101</v>
      </c>
      <c r="AP21" s="101">
        <v>406959794.2431522</v>
      </c>
      <c r="AR21" s="304">
        <f t="shared" si="3"/>
        <v>495304568.89764166</v>
      </c>
      <c r="AT21"/>
    </row>
    <row r="22" spans="2:46" ht="16.5" x14ac:dyDescent="0.3">
      <c r="B22" s="356"/>
      <c r="C22" s="273" t="s">
        <v>319</v>
      </c>
      <c r="D22" s="274"/>
      <c r="E22" s="308">
        <f>(SUMIFS($AP:$AP,$AM:$AM,E$1,$AN:$AN,"&gt;="&amp;$O22,$AN:$AN,"&lt;"&amp;$P22))/1000</f>
        <v>0</v>
      </c>
      <c r="F22" s="308">
        <f>(SUMIFS($AP:$AP,$AM:$AM,F$1,$AN:$AN,"&gt;="&amp;$O22,$AN:$AN,"&lt;"&amp;$P22))/1000</f>
        <v>0</v>
      </c>
      <c r="G22" s="308">
        <f>(SUMIFS($AP:$AP,$AM:$AM,G$1,$AN:$AN,"&gt;="&amp;$O22,$AN:$AN,"&lt;"&amp;$P22))/1000</f>
        <v>0</v>
      </c>
      <c r="H22" s="308">
        <f>(SUMIFS($AP:$AP,$AM:$AM,H$1,$AN:$AN,"&gt;="&amp;$O22,$AN:$AN,"&lt;"&amp;$P22))/1000</f>
        <v>0</v>
      </c>
      <c r="I22" s="308">
        <f>(SUMIFS($AP:$AP,$AM:$AM,I$1,$AN:$AN,"&gt;="&amp;$O22,$AN:$AN,"&lt;"&amp;$P22))/1000</f>
        <v>0</v>
      </c>
      <c r="J22" s="308">
        <f>(SUMIFS($AP:$AP,$AM:$AM,J$1,$AN:$AN,"&gt;="&amp;$O22,$AN:$AN,"&lt;"&amp;$P22))/1000</f>
        <v>0</v>
      </c>
      <c r="K22" s="308">
        <f>(SUMIFS($AP:$AP,$AM:$AM,K$1,$AN:$AN,"&gt;="&amp;$O22,$AN:$AN,"&lt;"&amp;$P22))/1000</f>
        <v>0</v>
      </c>
      <c r="L22" s="308">
        <f>(SUMIFS($AP:$AP,$AM:$AM,L$1,$AN:$AN,"&gt;="&amp;$O22,$AN:$AN,"&lt;"&amp;$P22))/1000</f>
        <v>0</v>
      </c>
      <c r="M22" s="308">
        <f>(SUMIFS($AP:$AP,$AM:$AM,M$1,$AN:$AN,"&gt;="&amp;$O22,$AN:$AN,"&lt;"&amp;$P22))/1000</f>
        <v>0</v>
      </c>
      <c r="O22" s="298">
        <f t="shared" si="7"/>
        <v>6</v>
      </c>
      <c r="P22" s="298">
        <f t="shared" si="6"/>
        <v>7</v>
      </c>
      <c r="AE22" s="321" t="s">
        <v>414</v>
      </c>
      <c r="AF22" s="321" t="str">
        <f>INDEX($AM:$AM,MATCH(AE22,$AL:$AL,0))</f>
        <v>2</v>
      </c>
      <c r="AG22" s="321" t="s">
        <v>676</v>
      </c>
      <c r="AH22" s="332">
        <f>SUMIFS($AP:$AP,$AL:$AL,$AE22)</f>
        <v>435450648.39324832</v>
      </c>
      <c r="AI22" s="337">
        <f>SUMIFS($AR:$AR,$AL:$AL,$AE22)/SUMIFS($AO:$AO,$AL:$AL,$AE22)</f>
        <v>0.90509694285008502</v>
      </c>
      <c r="AL22" s="9" t="s">
        <v>539</v>
      </c>
      <c r="AM22" s="9" t="s">
        <v>378</v>
      </c>
      <c r="AN22" s="314">
        <v>0.57169233041732082</v>
      </c>
      <c r="AO22" s="101">
        <v>379990491.05319679</v>
      </c>
      <c r="AP22" s="101">
        <v>377587640.80623919</v>
      </c>
      <c r="AR22" s="304">
        <f t="shared" si="3"/>
        <v>217237649.36662418</v>
      </c>
    </row>
    <row r="23" spans="2:46" ht="16.5" x14ac:dyDescent="0.3">
      <c r="B23" s="356"/>
      <c r="C23" s="273" t="s">
        <v>320</v>
      </c>
      <c r="D23" s="274"/>
      <c r="E23" s="308">
        <f>(SUMIFS($AP:$AP,$AM:$AM,E$1,$AN:$AN,"&gt;="&amp;$O23,$AN:$AN,"&lt;"&amp;$P23))/1000</f>
        <v>0</v>
      </c>
      <c r="F23" s="308">
        <f>(SUMIFS($AP:$AP,$AM:$AM,F$1,$AN:$AN,"&gt;="&amp;$O23,$AN:$AN,"&lt;"&amp;$P23))/1000</f>
        <v>0</v>
      </c>
      <c r="G23" s="308">
        <f>(SUMIFS($AP:$AP,$AM:$AM,G$1,$AN:$AN,"&gt;="&amp;$O23,$AN:$AN,"&lt;"&amp;$P23))/1000</f>
        <v>0</v>
      </c>
      <c r="H23" s="308">
        <f>(SUMIFS($AP:$AP,$AM:$AM,H$1,$AN:$AN,"&gt;="&amp;$O23,$AN:$AN,"&lt;"&amp;$P23))/1000</f>
        <v>0</v>
      </c>
      <c r="I23" s="308">
        <f>(SUMIFS($AP:$AP,$AM:$AM,I$1,$AN:$AN,"&gt;="&amp;$O23,$AN:$AN,"&lt;"&amp;$P23))/1000</f>
        <v>0</v>
      </c>
      <c r="J23" s="308">
        <f>(SUMIFS($AP:$AP,$AM:$AM,J$1,$AN:$AN,"&gt;="&amp;$O23,$AN:$AN,"&lt;"&amp;$P23))/1000</f>
        <v>0</v>
      </c>
      <c r="K23" s="308">
        <f>(SUMIFS($AP:$AP,$AM:$AM,K$1,$AN:$AN,"&gt;="&amp;$O23,$AN:$AN,"&lt;"&amp;$P23))/1000</f>
        <v>0</v>
      </c>
      <c r="L23" s="308">
        <f>(SUMIFS($AP:$AP,$AM:$AM,L$1,$AN:$AN,"&gt;="&amp;$O23,$AN:$AN,"&lt;"&amp;$P23))/1000</f>
        <v>0</v>
      </c>
      <c r="M23" s="308">
        <f>(SUMIFS($AP:$AP,$AM:$AM,M$1,$AN:$AN,"&gt;="&amp;$O23,$AN:$AN,"&lt;"&amp;$P23))/1000</f>
        <v>0</v>
      </c>
      <c r="O23" s="298">
        <f t="shared" si="7"/>
        <v>7</v>
      </c>
      <c r="P23" s="298">
        <f t="shared" si="6"/>
        <v>8</v>
      </c>
      <c r="AE23" s="321" t="s">
        <v>663</v>
      </c>
      <c r="AF23" s="321" t="str">
        <f>INDEX($AM:$AM,MATCH(AE23,$AL:$AL,0))</f>
        <v>2</v>
      </c>
      <c r="AG23" s="321" t="s">
        <v>729</v>
      </c>
      <c r="AH23" s="332">
        <f>SUMIFS($AP:$AP,$AL:$AL,$AE23)</f>
        <v>406959794.2431522</v>
      </c>
      <c r="AI23" s="337">
        <f>SUMIFS($AR:$AR,$AL:$AL,$AE23)/SUMIFS($AO:$AO,$AL:$AL,$AE23)</f>
        <v>1.1978108773787131</v>
      </c>
      <c r="AL23" s="9" t="s">
        <v>641</v>
      </c>
      <c r="AM23" s="9" t="s">
        <v>378</v>
      </c>
      <c r="AN23" s="314">
        <v>0.72063848034367606</v>
      </c>
      <c r="AO23" s="101">
        <v>347453658.87926787</v>
      </c>
      <c r="AP23" s="101">
        <v>344584330.73774189</v>
      </c>
      <c r="AR23" s="304">
        <f t="shared" si="3"/>
        <v>250388476.72460562</v>
      </c>
    </row>
    <row r="24" spans="2:46" ht="16.5" x14ac:dyDescent="0.3">
      <c r="B24" s="356"/>
      <c r="C24" s="273" t="s">
        <v>321</v>
      </c>
      <c r="D24" s="274"/>
      <c r="E24" s="308">
        <f>(SUMIFS($AP:$AP,$AM:$AM,E$1,$AN:$AN,"&gt;="&amp;$O24,$AN:$AN,"&lt;"&amp;$P24))/1000</f>
        <v>0</v>
      </c>
      <c r="F24" s="308">
        <f>(SUMIFS($AP:$AP,$AM:$AM,F$1,$AN:$AN,"&gt;="&amp;$O24,$AN:$AN,"&lt;"&amp;$P24))/1000</f>
        <v>0</v>
      </c>
      <c r="G24" s="308">
        <f>(SUMIFS($AP:$AP,$AM:$AM,G$1,$AN:$AN,"&gt;="&amp;$O24,$AN:$AN,"&lt;"&amp;$P24))/1000</f>
        <v>0</v>
      </c>
      <c r="H24" s="308">
        <f>(SUMIFS($AP:$AP,$AM:$AM,H$1,$AN:$AN,"&gt;="&amp;$O24,$AN:$AN,"&lt;"&amp;$P24))/1000</f>
        <v>0</v>
      </c>
      <c r="I24" s="308">
        <f>(SUMIFS($AP:$AP,$AM:$AM,I$1,$AN:$AN,"&gt;="&amp;$O24,$AN:$AN,"&lt;"&amp;$P24))/1000</f>
        <v>0</v>
      </c>
      <c r="J24" s="308">
        <f>(SUMIFS($AP:$AP,$AM:$AM,J$1,$AN:$AN,"&gt;="&amp;$O24,$AN:$AN,"&lt;"&amp;$P24))/1000</f>
        <v>0</v>
      </c>
      <c r="K24" s="308">
        <f>(SUMIFS($AP:$AP,$AM:$AM,K$1,$AN:$AN,"&gt;="&amp;$O24,$AN:$AN,"&lt;"&amp;$P24))/1000</f>
        <v>0</v>
      </c>
      <c r="L24" s="308">
        <f>(SUMIFS($AP:$AP,$AM:$AM,L$1,$AN:$AN,"&gt;="&amp;$O24,$AN:$AN,"&lt;"&amp;$P24))/1000</f>
        <v>0</v>
      </c>
      <c r="M24" s="308">
        <f>(SUMIFS($AP:$AP,$AM:$AM,M$1,$AN:$AN,"&gt;="&amp;$O24,$AN:$AN,"&lt;"&amp;$P24))/1000</f>
        <v>0</v>
      </c>
      <c r="O24" s="298">
        <f t="shared" si="7"/>
        <v>8</v>
      </c>
      <c r="P24" s="298">
        <f t="shared" si="6"/>
        <v>9</v>
      </c>
      <c r="AE24" s="321" t="s">
        <v>600</v>
      </c>
      <c r="AF24" s="321" t="str">
        <f>INDEX($AM:$AM,MATCH(AE24,$AL:$AL,0))</f>
        <v>2</v>
      </c>
      <c r="AG24" s="321" t="s">
        <v>713</v>
      </c>
      <c r="AH24" s="332">
        <f>SUMIFS($AP:$AP,$AL:$AL,$AE24)</f>
        <v>370472395.09154743</v>
      </c>
      <c r="AI24" s="337">
        <f>SUMIFS($AR:$AR,$AL:$AL,$AE24)/SUMIFS($AO:$AO,$AL:$AL,$AE24)</f>
        <v>0.82891411107681467</v>
      </c>
      <c r="AL24" s="9" t="s">
        <v>551</v>
      </c>
      <c r="AM24" s="9" t="s">
        <v>378</v>
      </c>
      <c r="AN24" s="314">
        <v>1.0907524813940701</v>
      </c>
      <c r="AO24" s="101">
        <v>348311023.6782186</v>
      </c>
      <c r="AP24" s="101">
        <v>343306606.51085639</v>
      </c>
      <c r="AR24" s="304">
        <f t="shared" si="3"/>
        <v>379921113.37392563</v>
      </c>
    </row>
    <row r="25" spans="2:46" ht="16.5" x14ac:dyDescent="0.3">
      <c r="B25" s="356"/>
      <c r="C25" s="273" t="s">
        <v>322</v>
      </c>
      <c r="D25" s="274"/>
      <c r="E25" s="308">
        <f>(SUMIFS($AP:$AP,$AM:$AM,E$1,$AN:$AN,"&gt;="&amp;$O25,$AN:$AN,"&lt;"&amp;$P25))/1000</f>
        <v>0</v>
      </c>
      <c r="F25" s="308">
        <f>(SUMIFS($AP:$AP,$AM:$AM,F$1,$AN:$AN,"&gt;="&amp;$O25,$AN:$AN,"&lt;"&amp;$P25))/1000</f>
        <v>0</v>
      </c>
      <c r="G25" s="308">
        <f>(SUMIFS($AP:$AP,$AM:$AM,G$1,$AN:$AN,"&gt;="&amp;$O25,$AN:$AN,"&lt;"&amp;$P25))/1000</f>
        <v>0</v>
      </c>
      <c r="H25" s="308">
        <f>(SUMIFS($AP:$AP,$AM:$AM,H$1,$AN:$AN,"&gt;="&amp;$O25,$AN:$AN,"&lt;"&amp;$P25))/1000</f>
        <v>0</v>
      </c>
      <c r="I25" s="308">
        <f>(SUMIFS($AP:$AP,$AM:$AM,I$1,$AN:$AN,"&gt;="&amp;$O25,$AN:$AN,"&lt;"&amp;$P25))/1000</f>
        <v>0</v>
      </c>
      <c r="J25" s="308">
        <f>(SUMIFS($AP:$AP,$AM:$AM,J$1,$AN:$AN,"&gt;="&amp;$O25,$AN:$AN,"&lt;"&amp;$P25))/1000</f>
        <v>0</v>
      </c>
      <c r="K25" s="308">
        <f>(SUMIFS($AP:$AP,$AM:$AM,K$1,$AN:$AN,"&gt;="&amp;$O25,$AN:$AN,"&lt;"&amp;$P25))/1000</f>
        <v>0</v>
      </c>
      <c r="L25" s="308">
        <f>(SUMIFS($AP:$AP,$AM:$AM,L$1,$AN:$AN,"&gt;="&amp;$O25,$AN:$AN,"&lt;"&amp;$P25))/1000</f>
        <v>0</v>
      </c>
      <c r="M25" s="308">
        <f>(SUMIFS($AP:$AP,$AM:$AM,M$1,$AN:$AN,"&gt;="&amp;$O25,$AN:$AN,"&lt;"&amp;$P25))/1000</f>
        <v>0</v>
      </c>
      <c r="O25" s="298">
        <f t="shared" si="7"/>
        <v>9</v>
      </c>
      <c r="P25" s="298">
        <f t="shared" si="6"/>
        <v>10</v>
      </c>
      <c r="AE25" s="321" t="s">
        <v>539</v>
      </c>
      <c r="AF25" s="321" t="str">
        <f>INDEX($AM:$AM,MATCH(AE25,$AL:$AL,0))</f>
        <v>2</v>
      </c>
      <c r="AG25" s="321" t="s">
        <v>698</v>
      </c>
      <c r="AH25" s="332">
        <f>SUMIFS($AP:$AP,$AL:$AL,$AE25)</f>
        <v>369028362.80623919</v>
      </c>
      <c r="AI25" s="337">
        <f>SUMIFS($AR:$AR,$AL:$AL,$AE25)/SUMIFS($AO:$AO,$AL:$AL,$AE25)</f>
        <v>0.57334441178513473</v>
      </c>
      <c r="AL25" s="9" t="s">
        <v>600</v>
      </c>
      <c r="AM25" s="9" t="s">
        <v>378</v>
      </c>
      <c r="AN25" s="314">
        <v>0.8712300586233005</v>
      </c>
      <c r="AO25" s="101">
        <v>331340399.38873452</v>
      </c>
      <c r="AP25" s="101">
        <v>327844297.09154743</v>
      </c>
      <c r="AR25" s="304">
        <f t="shared" si="3"/>
        <v>288673715.58371496</v>
      </c>
    </row>
    <row r="26" spans="2:46" ht="16.5" x14ac:dyDescent="0.3">
      <c r="B26" s="356"/>
      <c r="C26" s="273" t="s">
        <v>323</v>
      </c>
      <c r="D26" s="274"/>
      <c r="E26" s="308">
        <f>(SUMIFS($AP:$AP,$AM:$AM,E$1,$AN:$AN,"&gt;="&amp;$O26,$AN:$AN,"&lt;"&amp;$P26))/1000</f>
        <v>0</v>
      </c>
      <c r="F26" s="308">
        <f>(SUMIFS($AP:$AP,$AM:$AM,F$1,$AN:$AN,"&gt;="&amp;$O26,$AN:$AN,"&lt;"&amp;$P26))/1000</f>
        <v>0</v>
      </c>
      <c r="G26" s="308">
        <f>(SUMIFS($AP:$AP,$AM:$AM,G$1,$AN:$AN,"&gt;="&amp;$O26,$AN:$AN,"&lt;"&amp;$P26))/1000</f>
        <v>0</v>
      </c>
      <c r="H26" s="308">
        <f>(SUMIFS($AP:$AP,$AM:$AM,H$1,$AN:$AN,"&gt;="&amp;$O26,$AN:$AN,"&lt;"&amp;$P26))/1000</f>
        <v>0</v>
      </c>
      <c r="I26" s="308">
        <f>(SUMIFS($AP:$AP,$AM:$AM,I$1,$AN:$AN,"&gt;="&amp;$O26,$AN:$AN,"&lt;"&amp;$P26))/1000</f>
        <v>0</v>
      </c>
      <c r="J26" s="308">
        <f>(SUMIFS($AP:$AP,$AM:$AM,J$1,$AN:$AN,"&gt;="&amp;$O26,$AN:$AN,"&lt;"&amp;$P26))/1000</f>
        <v>0</v>
      </c>
      <c r="K26" s="308">
        <f>(SUMIFS($AP:$AP,$AM:$AM,K$1,$AN:$AN,"&gt;="&amp;$O26,$AN:$AN,"&lt;"&amp;$P26))/1000</f>
        <v>0</v>
      </c>
      <c r="L26" s="308">
        <f>(SUMIFS($AP:$AP,$AM:$AM,L$1,$AN:$AN,"&gt;="&amp;$O26,$AN:$AN,"&lt;"&amp;$P26))/1000</f>
        <v>0</v>
      </c>
      <c r="M26" s="308">
        <f>(SUMIFS($AP:$AP,$AM:$AM,M$1,$AN:$AN,"&gt;="&amp;$O26,$AN:$AN,"&lt;"&amp;$P26))/1000</f>
        <v>0</v>
      </c>
      <c r="O26" s="298">
        <f t="shared" si="7"/>
        <v>10</v>
      </c>
      <c r="P26" s="298">
        <f t="shared" si="6"/>
        <v>11</v>
      </c>
      <c r="AE26" s="321" t="s">
        <v>608</v>
      </c>
      <c r="AF26" s="321" t="str">
        <f>INDEX($AM:$AM,MATCH(AE26,$AL:$AL,0))</f>
        <v>2</v>
      </c>
      <c r="AG26" s="321" t="s">
        <v>715</v>
      </c>
      <c r="AH26" s="332">
        <f>SUMIFS($AP:$AP,$AL:$AL,$AE26)</f>
        <v>308135863.7561757</v>
      </c>
      <c r="AI26" s="337">
        <f>SUMIFS($AR:$AR,$AL:$AL,$AE26)/SUMIFS($AO:$AO,$AL:$AL,$AE26)</f>
        <v>0.70981802592840471</v>
      </c>
      <c r="AL26" s="9" t="s">
        <v>389</v>
      </c>
      <c r="AM26" s="9" t="s">
        <v>378</v>
      </c>
      <c r="AN26" s="314">
        <v>0.73231659244563929</v>
      </c>
      <c r="AO26" s="101">
        <v>321274350.49131578</v>
      </c>
      <c r="AP26" s="101">
        <v>318448160.39870143</v>
      </c>
      <c r="AR26" s="304">
        <f t="shared" si="3"/>
        <v>235274537.59198639</v>
      </c>
    </row>
    <row r="27" spans="2:46" ht="16.5" x14ac:dyDescent="0.3">
      <c r="B27" s="356"/>
      <c r="C27" s="273" t="s">
        <v>324</v>
      </c>
      <c r="D27" s="274"/>
      <c r="E27" s="308">
        <f>(SUMIFS($AP:$AP,$AM:$AM,E$1,$AN:$AN,"&gt;="&amp;$O27,$AN:$AN,"&lt;"&amp;$P27))/1000</f>
        <v>0</v>
      </c>
      <c r="F27" s="308">
        <f>(SUMIFS($AP:$AP,$AM:$AM,F$1,$AN:$AN,"&gt;="&amp;$O27,$AN:$AN,"&lt;"&amp;$P27))/1000</f>
        <v>0</v>
      </c>
      <c r="G27" s="308">
        <f>(SUMIFS($AP:$AP,$AM:$AM,G$1,$AN:$AN,"&gt;="&amp;$O27,$AN:$AN,"&lt;"&amp;$P27))/1000</f>
        <v>0</v>
      </c>
      <c r="H27" s="308">
        <f>(SUMIFS($AP:$AP,$AM:$AM,H$1,$AN:$AN,"&gt;="&amp;$O27,$AN:$AN,"&lt;"&amp;$P27))/1000</f>
        <v>0</v>
      </c>
      <c r="I27" s="308">
        <f>(SUMIFS($AP:$AP,$AM:$AM,I$1,$AN:$AN,"&gt;="&amp;$O27,$AN:$AN,"&lt;"&amp;$P27))/1000</f>
        <v>0</v>
      </c>
      <c r="J27" s="308">
        <f>(SUMIFS($AP:$AP,$AM:$AM,J$1,$AN:$AN,"&gt;="&amp;$O27,$AN:$AN,"&lt;"&amp;$P27))/1000</f>
        <v>0</v>
      </c>
      <c r="K27" s="308">
        <f>(SUMIFS($AP:$AP,$AM:$AM,K$1,$AN:$AN,"&gt;="&amp;$O27,$AN:$AN,"&lt;"&amp;$P27))/1000</f>
        <v>0</v>
      </c>
      <c r="L27" s="308">
        <f>(SUMIFS($AP:$AP,$AM:$AM,L$1,$AN:$AN,"&gt;="&amp;$O27,$AN:$AN,"&lt;"&amp;$P27))/1000</f>
        <v>0</v>
      </c>
      <c r="M27" s="308">
        <f>(SUMIFS($AP:$AP,$AM:$AM,M$1,$AN:$AN,"&gt;="&amp;$O27,$AN:$AN,"&lt;"&amp;$P27))/1000</f>
        <v>0</v>
      </c>
      <c r="O27" s="298">
        <f t="shared" si="7"/>
        <v>11</v>
      </c>
      <c r="P27" s="298">
        <f t="shared" si="6"/>
        <v>12</v>
      </c>
      <c r="AE27" s="321" t="s">
        <v>653</v>
      </c>
      <c r="AF27" s="321" t="str">
        <f>INDEX($AM:$AM,MATCH(AE27,$AL:$AL,0))</f>
        <v>2</v>
      </c>
      <c r="AG27" s="321" t="s">
        <v>727</v>
      </c>
      <c r="AH27" s="332">
        <f>SUMIFS($AP:$AP,$AL:$AL,$AE27)</f>
        <v>297846683.24015081</v>
      </c>
      <c r="AI27" s="337">
        <f>SUMIFS($AR:$AR,$AL:$AL,$AE27)/SUMIFS($AO:$AO,$AL:$AL,$AE27)</f>
        <v>0.63146746557997857</v>
      </c>
      <c r="AL27" s="9" t="s">
        <v>608</v>
      </c>
      <c r="AM27" s="9" t="s">
        <v>378</v>
      </c>
      <c r="AN27" s="314">
        <v>0.70981802592840471</v>
      </c>
      <c r="AO27" s="101">
        <v>310857287.03246629</v>
      </c>
      <c r="AP27" s="101">
        <v>308135863.7561757</v>
      </c>
      <c r="AR27" s="304">
        <f t="shared" si="3"/>
        <v>220652105.82684469</v>
      </c>
    </row>
    <row r="28" spans="2:46" ht="16.5" x14ac:dyDescent="0.3">
      <c r="B28" s="356"/>
      <c r="C28" s="273" t="s">
        <v>325</v>
      </c>
      <c r="D28" s="274"/>
      <c r="E28" s="308">
        <f>(SUMIFS($AP:$AP,$AM:$AM,E$1,$AN:$AN,"&gt;="&amp;$O28,$AN:$AN,"&lt;"&amp;$P28))/1000</f>
        <v>0</v>
      </c>
      <c r="F28" s="308">
        <f>(SUMIFS($AP:$AP,$AM:$AM,F$1,$AN:$AN,"&gt;="&amp;$O28,$AN:$AN,"&lt;"&amp;$P28))/1000</f>
        <v>0</v>
      </c>
      <c r="G28" s="308">
        <f>(SUMIFS($AP:$AP,$AM:$AM,G$1,$AN:$AN,"&gt;="&amp;$O28,$AN:$AN,"&lt;"&amp;$P28))/1000</f>
        <v>0</v>
      </c>
      <c r="H28" s="308">
        <f>(SUMIFS($AP:$AP,$AM:$AM,H$1,$AN:$AN,"&gt;="&amp;$O28,$AN:$AN,"&lt;"&amp;$P28))/1000</f>
        <v>0</v>
      </c>
      <c r="I28" s="308">
        <f>(SUMIFS($AP:$AP,$AM:$AM,I$1,$AN:$AN,"&gt;="&amp;$O28,$AN:$AN,"&lt;"&amp;$P28))/1000</f>
        <v>0</v>
      </c>
      <c r="J28" s="308">
        <f>(SUMIFS($AP:$AP,$AM:$AM,J$1,$AN:$AN,"&gt;="&amp;$O28,$AN:$AN,"&lt;"&amp;$P28))/1000</f>
        <v>0</v>
      </c>
      <c r="K28" s="308">
        <f>(SUMIFS($AP:$AP,$AM:$AM,K$1,$AN:$AN,"&gt;="&amp;$O28,$AN:$AN,"&lt;"&amp;$P28))/1000</f>
        <v>0</v>
      </c>
      <c r="L28" s="308">
        <f>(SUMIFS($AP:$AP,$AM:$AM,L$1,$AN:$AN,"&gt;="&amp;$O28,$AN:$AN,"&lt;"&amp;$P28))/1000</f>
        <v>0</v>
      </c>
      <c r="M28" s="308">
        <f>(SUMIFS($AP:$AP,$AM:$AM,M$1,$AN:$AN,"&gt;="&amp;$O28,$AN:$AN,"&lt;"&amp;$P28))/1000</f>
        <v>0</v>
      </c>
      <c r="O28" s="298">
        <f t="shared" si="7"/>
        <v>12</v>
      </c>
      <c r="P28" s="298">
        <f t="shared" si="6"/>
        <v>13</v>
      </c>
      <c r="AE28" s="321" t="s">
        <v>664</v>
      </c>
      <c r="AF28" s="321" t="str">
        <f>INDEX($AM:$AM,MATCH(AE28,$AL:$AL,0))</f>
        <v>2</v>
      </c>
      <c r="AG28" s="321" t="s">
        <v>730</v>
      </c>
      <c r="AH28" s="332">
        <f>SUMIFS($AP:$AP,$AL:$AL,$AE28)</f>
        <v>143612594.74919239</v>
      </c>
      <c r="AI28" s="337">
        <f>SUMIFS($AR:$AR,$AL:$AL,$AE28)/SUMIFS($AO:$AO,$AL:$AL,$AE28)</f>
        <v>1.1978108773787131</v>
      </c>
      <c r="AL28" s="9" t="s">
        <v>546</v>
      </c>
      <c r="AM28" s="9" t="s">
        <v>378</v>
      </c>
      <c r="AN28" s="314">
        <v>0.98065227215786699</v>
      </c>
      <c r="AO28" s="101">
        <v>214725909.24503481</v>
      </c>
      <c r="AP28" s="101">
        <v>212074040.7269775</v>
      </c>
      <c r="AR28" s="304">
        <f t="shared" si="3"/>
        <v>210571450.79230732</v>
      </c>
    </row>
    <row r="29" spans="2:46" ht="16.5" x14ac:dyDescent="0.3">
      <c r="B29" s="356"/>
      <c r="C29" s="273" t="s">
        <v>326</v>
      </c>
      <c r="D29" s="274"/>
      <c r="E29" s="308">
        <f>(SUMIFS($AP:$AP,$AM:$AM,E$1,$AN:$AN,"&gt;="&amp;$O29,$AN:$AN,"&lt;"&amp;$P29))/1000</f>
        <v>0</v>
      </c>
      <c r="F29" s="308">
        <f>(SUMIFS($AP:$AP,$AM:$AM,F$1,$AN:$AN,"&gt;="&amp;$O29,$AN:$AN,"&lt;"&amp;$P29))/1000</f>
        <v>0</v>
      </c>
      <c r="G29" s="308">
        <f>(SUMIFS($AP:$AP,$AM:$AM,G$1,$AN:$AN,"&gt;="&amp;$O29,$AN:$AN,"&lt;"&amp;$P29))/1000</f>
        <v>0</v>
      </c>
      <c r="H29" s="308">
        <f>(SUMIFS($AP:$AP,$AM:$AM,H$1,$AN:$AN,"&gt;="&amp;$O29,$AN:$AN,"&lt;"&amp;$P29))/1000</f>
        <v>0</v>
      </c>
      <c r="I29" s="308">
        <f>(SUMIFS($AP:$AP,$AM:$AM,I$1,$AN:$AN,"&gt;="&amp;$O29,$AN:$AN,"&lt;"&amp;$P29))/1000</f>
        <v>0</v>
      </c>
      <c r="J29" s="308">
        <f>(SUMIFS($AP:$AP,$AM:$AM,J$1,$AN:$AN,"&gt;="&amp;$O29,$AN:$AN,"&lt;"&amp;$P29))/1000</f>
        <v>0</v>
      </c>
      <c r="K29" s="308">
        <f>(SUMIFS($AP:$AP,$AM:$AM,K$1,$AN:$AN,"&gt;="&amp;$O29,$AN:$AN,"&lt;"&amp;$P29))/1000</f>
        <v>0</v>
      </c>
      <c r="L29" s="308">
        <f>(SUMIFS($AP:$AP,$AM:$AM,L$1,$AN:$AN,"&gt;="&amp;$O29,$AN:$AN,"&lt;"&amp;$P29))/1000</f>
        <v>0</v>
      </c>
      <c r="M29" s="308">
        <f>(SUMIFS($AP:$AP,$AM:$AM,M$1,$AN:$AN,"&gt;="&amp;$O29,$AN:$AN,"&lt;"&amp;$P29))/1000</f>
        <v>0</v>
      </c>
      <c r="O29" s="298">
        <f t="shared" si="7"/>
        <v>13</v>
      </c>
      <c r="P29" s="298">
        <f t="shared" si="6"/>
        <v>14</v>
      </c>
      <c r="AE29" s="321" t="s">
        <v>389</v>
      </c>
      <c r="AF29" s="321" t="str">
        <f>INDEX($AM:$AM,MATCH(AE29,$AL:$AL,0))</f>
        <v>2</v>
      </c>
      <c r="AG29" s="321" t="s">
        <v>671</v>
      </c>
      <c r="AH29" s="332">
        <f>SUMIFS($AP:$AP,$AL:$AL,$AE29)</f>
        <v>139245734.39870143</v>
      </c>
      <c r="AI29" s="337">
        <f>SUMIFS($AR:$AR,$AL:$AL,$AE29)/SUMIFS($AO:$AO,$AL:$AL,$AE29)</f>
        <v>1.0253491329378785</v>
      </c>
      <c r="AL29" s="9" t="s">
        <v>451</v>
      </c>
      <c r="AM29" s="9" t="s">
        <v>378</v>
      </c>
      <c r="AN29" s="314">
        <v>0.62468767008713821</v>
      </c>
      <c r="AO29" s="101">
        <v>195018220.47586611</v>
      </c>
      <c r="AP29" s="101">
        <v>193585596.60877001</v>
      </c>
      <c r="AR29" s="304">
        <f t="shared" si="3"/>
        <v>121825477.77360862</v>
      </c>
    </row>
    <row r="30" spans="2:46" ht="16.5" x14ac:dyDescent="0.3">
      <c r="B30" s="357"/>
      <c r="C30" s="277" t="s">
        <v>327</v>
      </c>
      <c r="D30" s="275"/>
      <c r="E30" s="309">
        <f>(SUMIFS($AP:$AP,$AM:$AM,E$1,$AN:$AN,"&gt;="&amp;$O30,$AN:$AN,"&lt;"&amp;$P30))/1000</f>
        <v>0</v>
      </c>
      <c r="F30" s="309">
        <f>(SUMIFS($AP:$AP,$AM:$AM,F$1,$AN:$AN,"&gt;="&amp;$O30,$AN:$AN,"&lt;"&amp;$P30))/1000</f>
        <v>0</v>
      </c>
      <c r="G30" s="309">
        <f>(SUMIFS($AP:$AP,$AM:$AM,G$1,$AN:$AN,"&gt;="&amp;$O30,$AN:$AN,"&lt;"&amp;$P30))/1000</f>
        <v>0</v>
      </c>
      <c r="H30" s="309">
        <f>(SUMIFS($AP:$AP,$AM:$AM,H$1,$AN:$AN,"&gt;="&amp;$O30,$AN:$AN,"&lt;"&amp;$P30))/1000</f>
        <v>0</v>
      </c>
      <c r="I30" s="309">
        <f>(SUMIFS($AP:$AP,$AM:$AM,I$1,$AN:$AN,"&gt;="&amp;$O30,$AN:$AN,"&lt;"&amp;$P30))/1000</f>
        <v>0</v>
      </c>
      <c r="J30" s="309">
        <f>(SUMIFS($AP:$AP,$AM:$AM,J$1,$AN:$AN,"&gt;="&amp;$O30,$AN:$AN,"&lt;"&amp;$P30))/1000</f>
        <v>0</v>
      </c>
      <c r="K30" s="309">
        <f>(SUMIFS($AP:$AP,$AM:$AM,K$1,$AN:$AN,"&gt;="&amp;$O30,$AN:$AN,"&lt;"&amp;$P30))/1000</f>
        <v>0</v>
      </c>
      <c r="L30" s="309">
        <f>(SUMIFS($AP:$AP,$AM:$AM,L$1,$AN:$AN,"&gt;="&amp;$O30,$AN:$AN,"&lt;"&amp;$P30))/1000</f>
        <v>0</v>
      </c>
      <c r="M30" s="309">
        <f>(SUMIFS($AP:$AP,$AM:$AM,M$1,$AN:$AN,"&gt;="&amp;$O30,$AN:$AN,"&lt;"&amp;$P30))/1000</f>
        <v>0</v>
      </c>
      <c r="O30" s="299">
        <f t="shared" si="7"/>
        <v>14</v>
      </c>
      <c r="P30" s="299">
        <v>99</v>
      </c>
      <c r="AE30" s="321" t="s">
        <v>631</v>
      </c>
      <c r="AF30" s="321" t="str">
        <f>INDEX($AM:$AM,MATCH(AE30,$AL:$AL,0))</f>
        <v>2</v>
      </c>
      <c r="AG30" s="321" t="s">
        <v>723</v>
      </c>
      <c r="AH30" s="332">
        <f>SUMIFS($AP:$AP,$AL:$AL,$AE30)</f>
        <v>134483516.30789411</v>
      </c>
      <c r="AI30" s="337">
        <f>SUMIFS($AR:$AR,$AL:$AL,$AE30)/SUMIFS($AO:$AO,$AL:$AL,$AE30)</f>
        <v>0.72792348328198964</v>
      </c>
      <c r="AL30" s="9" t="s">
        <v>438</v>
      </c>
      <c r="AM30" s="9" t="s">
        <v>378</v>
      </c>
      <c r="AN30" s="314">
        <v>0.79201293778742332</v>
      </c>
      <c r="AO30" s="101">
        <v>191236624.15585601</v>
      </c>
      <c r="AP30" s="101">
        <v>189403346.85775331</v>
      </c>
      <c r="AR30" s="304">
        <f t="shared" si="3"/>
        <v>151461880.51022884</v>
      </c>
    </row>
    <row r="31" spans="2:46" ht="16.5" x14ac:dyDescent="0.3">
      <c r="AE31" s="321" t="s">
        <v>462</v>
      </c>
      <c r="AF31" s="321" t="str">
        <f>INDEX($AM:$AM,MATCH(AE31,$AL:$AL,0))</f>
        <v>2</v>
      </c>
      <c r="AG31" s="321" t="s">
        <v>690</v>
      </c>
      <c r="AH31" s="332">
        <f>SUMIFS($AP:$AP,$AL:$AL,$AE31)</f>
        <v>133694221.66576451</v>
      </c>
      <c r="AI31" s="337">
        <f>SUMIFS($AR:$AR,$AL:$AL,$AE31)/SUMIFS($AO:$AO,$AL:$AL,$AE31)</f>
        <v>0.74020857394943385</v>
      </c>
      <c r="AL31" s="9" t="s">
        <v>486</v>
      </c>
      <c r="AM31" s="9" t="s">
        <v>378</v>
      </c>
      <c r="AN31" s="314">
        <v>0.60521954168630843</v>
      </c>
      <c r="AO31" s="101">
        <v>159614414.59010929</v>
      </c>
      <c r="AP31" s="101">
        <v>158531697.00416389</v>
      </c>
      <c r="AR31" s="304">
        <f t="shared" si="3"/>
        <v>96601762.844754368</v>
      </c>
    </row>
    <row r="32" spans="2:46" ht="16.5" x14ac:dyDescent="0.3">
      <c r="B32" s="300" t="s">
        <v>366</v>
      </c>
      <c r="C32" s="301">
        <v>1</v>
      </c>
      <c r="D32" s="301">
        <v>1</v>
      </c>
      <c r="E32" s="301">
        <v>1</v>
      </c>
      <c r="F32" s="301">
        <v>2</v>
      </c>
      <c r="G32" s="301">
        <v>2</v>
      </c>
      <c r="H32" s="301">
        <v>2</v>
      </c>
      <c r="I32" s="301">
        <v>3</v>
      </c>
      <c r="J32" s="301">
        <v>3</v>
      </c>
      <c r="K32" s="301">
        <v>3</v>
      </c>
      <c r="L32" s="301">
        <v>4</v>
      </c>
      <c r="M32" s="301">
        <v>4</v>
      </c>
      <c r="N32" s="301">
        <v>4</v>
      </c>
      <c r="O32" s="301">
        <v>5</v>
      </c>
      <c r="P32" s="301">
        <v>5</v>
      </c>
      <c r="Q32" s="301">
        <v>5</v>
      </c>
      <c r="R32" s="301">
        <v>6</v>
      </c>
      <c r="S32" s="301">
        <v>6</v>
      </c>
      <c r="T32" s="301">
        <v>6</v>
      </c>
      <c r="U32" s="301">
        <v>7</v>
      </c>
      <c r="V32" s="301">
        <v>7</v>
      </c>
      <c r="W32" s="301">
        <v>7</v>
      </c>
      <c r="X32" s="301">
        <v>99</v>
      </c>
      <c r="Y32" s="301">
        <v>99</v>
      </c>
      <c r="Z32" s="302">
        <v>99</v>
      </c>
      <c r="AE32" s="321" t="s">
        <v>438</v>
      </c>
      <c r="AF32" s="321" t="str">
        <f>INDEX($AM:$AM,MATCH(AE32,$AL:$AL,0))</f>
        <v>2</v>
      </c>
      <c r="AG32" s="321" t="s">
        <v>683</v>
      </c>
      <c r="AH32" s="332">
        <f>SUMIFS($AP:$AP,$AL:$AL,$AE32)</f>
        <v>127625945.85775331</v>
      </c>
      <c r="AI32" s="337">
        <f>SUMIFS($AR:$AR,$AL:$AL,$AE32)/SUMIFS($AO:$AO,$AL:$AL,$AE32)</f>
        <v>0.93136029300184153</v>
      </c>
      <c r="AL32" s="9" t="s">
        <v>664</v>
      </c>
      <c r="AM32" s="9" t="s">
        <v>378</v>
      </c>
      <c r="AN32" s="314">
        <v>1.1978108773787131</v>
      </c>
      <c r="AO32" s="101">
        <v>145923455.5445365</v>
      </c>
      <c r="AP32" s="101">
        <v>143612594.74919239</v>
      </c>
      <c r="AR32" s="304">
        <f t="shared" si="3"/>
        <v>174788702.3159349</v>
      </c>
    </row>
    <row r="33" spans="2:44" ht="16.5" x14ac:dyDescent="0.3">
      <c r="D33" s="304"/>
      <c r="G33" s="304"/>
      <c r="J33" s="304"/>
      <c r="M33" s="304"/>
      <c r="Y33" s="304"/>
      <c r="AE33" s="321" t="s">
        <v>662</v>
      </c>
      <c r="AF33" s="321" t="str">
        <f>INDEX($AM:$AM,MATCH(AE33,$AL:$AL,0))</f>
        <v>2</v>
      </c>
      <c r="AG33" s="321" t="s">
        <v>728</v>
      </c>
      <c r="AH33" s="332">
        <f>SUMIFS($AP:$AP,$AL:$AL,$AE33)</f>
        <v>112865047.460372</v>
      </c>
      <c r="AI33" s="337">
        <f>SUMIFS($AR:$AR,$AL:$AL,$AE33)/SUMIFS($AO:$AO,$AL:$AL,$AE33)</f>
        <v>0.86268919197549276</v>
      </c>
      <c r="AL33" s="9" t="s">
        <v>462</v>
      </c>
      <c r="AM33" s="9" t="s">
        <v>378</v>
      </c>
      <c r="AN33" s="314">
        <v>0.72769935542324582</v>
      </c>
      <c r="AO33" s="101">
        <v>142298079.55878329</v>
      </c>
      <c r="AP33" s="101">
        <v>141104605.66576451</v>
      </c>
      <c r="AR33" s="304">
        <f t="shared" si="3"/>
        <v>103550220.77289236</v>
      </c>
    </row>
    <row r="34" spans="2:44" ht="16.5" x14ac:dyDescent="0.3">
      <c r="D34" s="304"/>
      <c r="G34" s="304"/>
      <c r="J34" s="304"/>
      <c r="K34" s="304"/>
      <c r="M34" s="304"/>
      <c r="P34" s="304"/>
      <c r="Y34" s="304"/>
      <c r="AE34" s="321" t="s">
        <v>996</v>
      </c>
      <c r="AF34" s="321" t="str">
        <f>INDEX($AM:$AM,MATCH(AE34,$AL:$AL,0))</f>
        <v>2</v>
      </c>
      <c r="AG34" s="321" t="s">
        <v>1020</v>
      </c>
      <c r="AH34" s="332">
        <f>SUMIFS($AP:$AP,$AL:$AL,$AE34)</f>
        <v>92531710.243191227</v>
      </c>
      <c r="AI34" s="337">
        <f>SUMIFS($AR:$AR,$AL:$AL,$AE34)/SUMIFS($AO:$AO,$AL:$AL,$AE34)</f>
        <v>0.72063848034367617</v>
      </c>
      <c r="AL34" s="9" t="s">
        <v>631</v>
      </c>
      <c r="AM34" s="9" t="s">
        <v>378</v>
      </c>
      <c r="AN34" s="314">
        <v>0.73529952268568977</v>
      </c>
      <c r="AO34" s="101">
        <v>131347189.12058149</v>
      </c>
      <c r="AP34" s="101">
        <v>130232870.3078941</v>
      </c>
      <c r="AR34" s="304">
        <f t="shared" si="3"/>
        <v>96579525.466470599</v>
      </c>
    </row>
    <row r="35" spans="2:44" ht="16.5" x14ac:dyDescent="0.3">
      <c r="B35" s="364" t="s">
        <v>295</v>
      </c>
      <c r="C35" s="365" t="s">
        <v>296</v>
      </c>
      <c r="D35" s="366"/>
      <c r="E35" s="367"/>
      <c r="F35" s="365" t="s">
        <v>297</v>
      </c>
      <c r="G35" s="366"/>
      <c r="H35" s="367"/>
      <c r="I35" s="365" t="s">
        <v>298</v>
      </c>
      <c r="J35" s="366"/>
      <c r="K35" s="367"/>
      <c r="L35" s="365" t="s">
        <v>299</v>
      </c>
      <c r="M35" s="366"/>
      <c r="N35" s="367"/>
      <c r="O35" s="365" t="s">
        <v>300</v>
      </c>
      <c r="P35" s="366"/>
      <c r="Q35" s="367"/>
      <c r="R35" s="365" t="s">
        <v>301</v>
      </c>
      <c r="S35" s="366"/>
      <c r="T35" s="367"/>
      <c r="U35" s="365" t="s">
        <v>302</v>
      </c>
      <c r="V35" s="366"/>
      <c r="W35" s="367"/>
      <c r="X35" s="365" t="s">
        <v>303</v>
      </c>
      <c r="Y35" s="366"/>
      <c r="Z35" s="367"/>
      <c r="AA35" s="365" t="s">
        <v>304</v>
      </c>
      <c r="AB35" s="366"/>
      <c r="AC35" s="367"/>
      <c r="AE35" s="321" t="s">
        <v>377</v>
      </c>
      <c r="AF35" s="321" t="str">
        <f>INDEX($AM:$AM,MATCH(AE35,$AL:$AL,0))</f>
        <v>2</v>
      </c>
      <c r="AG35" s="321" t="s">
        <v>668</v>
      </c>
      <c r="AH35" s="332">
        <f>SUMIFS($AP:$AP,$AL:$AL,$AE35)</f>
        <v>70885865.589991271</v>
      </c>
      <c r="AI35" s="337">
        <f>SUMIFS($AR:$AR,$AL:$AL,$AE35)/SUMIFS($AO:$AO,$AL:$AL,$AE35)</f>
        <v>1.080103410548017</v>
      </c>
      <c r="AL35" s="9" t="s">
        <v>662</v>
      </c>
      <c r="AM35" s="9" t="s">
        <v>378</v>
      </c>
      <c r="AN35" s="314">
        <v>0.86268919197549276</v>
      </c>
      <c r="AO35" s="101">
        <v>114056256.5219197</v>
      </c>
      <c r="AP35" s="101">
        <v>112865047.460372</v>
      </c>
      <c r="AR35" s="304">
        <f t="shared" si="3"/>
        <v>98395099.778644428</v>
      </c>
    </row>
    <row r="36" spans="2:44" ht="16.5" x14ac:dyDescent="0.3">
      <c r="B36" s="364"/>
      <c r="C36" s="255" t="s">
        <v>305</v>
      </c>
      <c r="D36" s="256" t="s">
        <v>306</v>
      </c>
      <c r="E36" s="257" t="s">
        <v>307</v>
      </c>
      <c r="F36" s="255" t="s">
        <v>305</v>
      </c>
      <c r="G36" s="256" t="s">
        <v>308</v>
      </c>
      <c r="H36" s="257" t="s">
        <v>307</v>
      </c>
      <c r="I36" s="255" t="s">
        <v>305</v>
      </c>
      <c r="J36" s="256" t="s">
        <v>309</v>
      </c>
      <c r="K36" s="257" t="s">
        <v>307</v>
      </c>
      <c r="L36" s="255" t="s">
        <v>305</v>
      </c>
      <c r="M36" s="256" t="s">
        <v>309</v>
      </c>
      <c r="N36" s="257" t="s">
        <v>307</v>
      </c>
      <c r="O36" s="255" t="s">
        <v>310</v>
      </c>
      <c r="P36" s="256" t="s">
        <v>308</v>
      </c>
      <c r="Q36" s="257" t="s">
        <v>307</v>
      </c>
      <c r="R36" s="255" t="s">
        <v>305</v>
      </c>
      <c r="S36" s="256" t="s">
        <v>309</v>
      </c>
      <c r="T36" s="257" t="s">
        <v>307</v>
      </c>
      <c r="U36" s="255" t="s">
        <v>305</v>
      </c>
      <c r="V36" s="256" t="s">
        <v>311</v>
      </c>
      <c r="W36" s="257" t="s">
        <v>307</v>
      </c>
      <c r="X36" s="255" t="s">
        <v>305</v>
      </c>
      <c r="Y36" s="256" t="s">
        <v>309</v>
      </c>
      <c r="Z36" s="257" t="s">
        <v>307</v>
      </c>
      <c r="AA36" s="255" t="s">
        <v>305</v>
      </c>
      <c r="AB36" s="256" t="s">
        <v>309</v>
      </c>
      <c r="AC36" s="257" t="s">
        <v>312</v>
      </c>
      <c r="AE36" s="321" t="s">
        <v>985</v>
      </c>
      <c r="AF36" s="321" t="str">
        <f>INDEX($AM:$AM,MATCH(AE36,$AL:$AL,0))</f>
        <v>2</v>
      </c>
      <c r="AG36" s="321" t="s">
        <v>1009</v>
      </c>
      <c r="AH36" s="332">
        <f>SUMIFS($AP:$AP,$AL:$AL,$AE36)</f>
        <v>70073794.277948365</v>
      </c>
      <c r="AI36" s="337">
        <f>SUMIFS($AR:$AR,$AL:$AL,$AE36)/SUMIFS($AO:$AO,$AL:$AL,$AE36)</f>
        <v>0.67815303694506524</v>
      </c>
      <c r="AL36" s="9" t="s">
        <v>417</v>
      </c>
      <c r="AM36" s="9" t="s">
        <v>378</v>
      </c>
      <c r="AN36" s="314">
        <v>1.1250367498883049</v>
      </c>
      <c r="AO36" s="101">
        <v>113533732.26876269</v>
      </c>
      <c r="AP36" s="101">
        <v>111848697.6610142</v>
      </c>
      <c r="AR36" s="304">
        <f t="shared" si="3"/>
        <v>127729621.15433775</v>
      </c>
    </row>
    <row r="37" spans="2:44" ht="16.5" x14ac:dyDescent="0.3">
      <c r="B37" s="364" t="s">
        <v>287</v>
      </c>
      <c r="C37" s="258" t="s">
        <v>946</v>
      </c>
      <c r="D37" s="303">
        <v>1626320.8515392111</v>
      </c>
      <c r="E37" s="305">
        <v>1.0365231289169454</v>
      </c>
      <c r="F37" s="258" t="s">
        <v>678</v>
      </c>
      <c r="G37" s="303">
        <v>14695668.590900781</v>
      </c>
      <c r="H37" s="305">
        <v>0.83917251761618428</v>
      </c>
      <c r="I37" s="258" t="s">
        <v>756</v>
      </c>
      <c r="J37" s="303">
        <v>306155404.21536857</v>
      </c>
      <c r="K37" s="305">
        <v>0.80807229265602643</v>
      </c>
      <c r="L37" s="258" t="s">
        <v>942</v>
      </c>
      <c r="M37" s="303">
        <v>5208536.6158554852</v>
      </c>
      <c r="N37" s="305">
        <v>0.59261580974157213</v>
      </c>
      <c r="O37" s="258" t="s">
        <v>1169</v>
      </c>
      <c r="P37" s="303">
        <v>-4753.799</v>
      </c>
      <c r="Q37" s="260">
        <v>0.5</v>
      </c>
      <c r="R37" s="258"/>
      <c r="S37" s="259"/>
      <c r="T37" s="260"/>
      <c r="U37" s="258"/>
      <c r="V37" s="259"/>
      <c r="W37" s="260"/>
      <c r="X37" s="258" t="s">
        <v>944</v>
      </c>
      <c r="Y37" s="303">
        <v>1137578.6549657108</v>
      </c>
      <c r="Z37" s="305">
        <v>0.54686426284025569</v>
      </c>
      <c r="AA37" s="258"/>
      <c r="AB37" s="259"/>
      <c r="AC37" s="260"/>
      <c r="AE37" s="321" t="s">
        <v>581</v>
      </c>
      <c r="AF37" s="321" t="str">
        <f>INDEX($AM:$AM,MATCH(AE37,$AL:$AL,0))</f>
        <v>2</v>
      </c>
      <c r="AG37" s="321" t="s">
        <v>704</v>
      </c>
      <c r="AH37" s="332">
        <f>SUMIFS($AP:$AP,$AL:$AL,$AE37)</f>
        <v>63459852.768389285</v>
      </c>
      <c r="AI37" s="337">
        <f>SUMIFS($AR:$AR,$AL:$AL,$AE37)/SUMIFS($AO:$AO,$AL:$AL,$AE37)</f>
        <v>0.74806849909551076</v>
      </c>
      <c r="AL37" s="9" t="s">
        <v>484</v>
      </c>
      <c r="AM37" s="9" t="s">
        <v>378</v>
      </c>
      <c r="AN37" s="314">
        <v>0.6434494176787382</v>
      </c>
      <c r="AO37" s="101">
        <v>97092992.203257337</v>
      </c>
      <c r="AP37" s="101">
        <v>96382727.498769641</v>
      </c>
      <c r="AR37" s="304">
        <f t="shared" si="3"/>
        <v>62474429.2938722</v>
      </c>
    </row>
    <row r="38" spans="2:44" ht="16.5" x14ac:dyDescent="0.3">
      <c r="B38" s="364"/>
      <c r="C38" s="258" t="s">
        <v>667</v>
      </c>
      <c r="D38" s="303">
        <v>15735.895399504099</v>
      </c>
      <c r="E38" s="305">
        <v>0.47985834036386044</v>
      </c>
      <c r="F38" s="258" t="s">
        <v>681</v>
      </c>
      <c r="G38" s="303">
        <v>10238893.86922122</v>
      </c>
      <c r="H38" s="305">
        <v>0.63408945660705973</v>
      </c>
      <c r="I38" s="258" t="s">
        <v>747</v>
      </c>
      <c r="J38" s="303">
        <v>12813474.82033083</v>
      </c>
      <c r="K38" s="305">
        <v>0.53586041740570955</v>
      </c>
      <c r="L38" s="258" t="s">
        <v>941</v>
      </c>
      <c r="M38" s="303">
        <v>1005150.8134513729</v>
      </c>
      <c r="N38" s="305">
        <v>0.6407318356822449</v>
      </c>
      <c r="O38" s="258"/>
      <c r="P38" s="259"/>
      <c r="Q38" s="260"/>
      <c r="R38" s="258"/>
      <c r="S38" s="259"/>
      <c r="T38" s="260"/>
      <c r="U38" s="258"/>
      <c r="V38" s="259"/>
      <c r="W38" s="260"/>
      <c r="X38" s="258" t="s">
        <v>948</v>
      </c>
      <c r="Y38" s="303">
        <v>588984.15047614079</v>
      </c>
      <c r="Z38" s="305">
        <v>0.77474186117493449</v>
      </c>
      <c r="AA38" s="258"/>
      <c r="AB38" s="259"/>
      <c r="AC38" s="260"/>
      <c r="AE38" s="321" t="s">
        <v>591</v>
      </c>
      <c r="AF38" s="321" t="str">
        <f>INDEX($AM:$AM,MATCH(AE38,$AL:$AL,0))</f>
        <v>2</v>
      </c>
      <c r="AG38" s="321" t="s">
        <v>706</v>
      </c>
      <c r="AH38" s="332">
        <f>SUMIFS($AP:$AP,$AL:$AL,$AE38)</f>
        <v>61686392.816653982</v>
      </c>
      <c r="AI38" s="337">
        <f>SUMIFS($AR:$AR,$AL:$AL,$AE38)/SUMIFS($AO:$AO,$AL:$AL,$AE38)</f>
        <v>0.91877580683476201</v>
      </c>
      <c r="AL38" s="9" t="s">
        <v>996</v>
      </c>
      <c r="AM38" s="9" t="s">
        <v>378</v>
      </c>
      <c r="AN38" s="314">
        <v>0.72063848034367617</v>
      </c>
      <c r="AO38" s="101">
        <v>93302214.925211698</v>
      </c>
      <c r="AP38" s="101">
        <v>92531710.243191227</v>
      </c>
      <c r="AR38" s="304">
        <f t="shared" si="3"/>
        <v>67237166.376403615</v>
      </c>
    </row>
    <row r="39" spans="2:44" ht="16.5" x14ac:dyDescent="0.3">
      <c r="B39" s="364"/>
      <c r="C39" s="258"/>
      <c r="D39" s="303"/>
      <c r="E39" s="305"/>
      <c r="F39" s="258" t="s">
        <v>673</v>
      </c>
      <c r="G39" s="303">
        <v>7854624.3181869071</v>
      </c>
      <c r="H39" s="305">
        <v>0.86597615513823945</v>
      </c>
      <c r="I39" s="258" t="s">
        <v>841</v>
      </c>
      <c r="J39" s="303">
        <v>10891683.968374349</v>
      </c>
      <c r="K39" s="305">
        <v>0.86535494236268262</v>
      </c>
      <c r="L39" s="258" t="s">
        <v>1181</v>
      </c>
      <c r="M39" s="303">
        <v>10019.521000000001</v>
      </c>
      <c r="N39" s="305">
        <v>0.5</v>
      </c>
      <c r="O39" s="258"/>
      <c r="P39" s="259"/>
      <c r="Q39" s="260"/>
      <c r="R39" s="258"/>
      <c r="S39" s="259"/>
      <c r="T39" s="260"/>
      <c r="U39" s="258"/>
      <c r="V39" s="259"/>
      <c r="W39" s="260"/>
      <c r="X39" s="258" t="s">
        <v>947</v>
      </c>
      <c r="Y39" s="303">
        <v>449303.05291233998</v>
      </c>
      <c r="Z39" s="305">
        <v>0.84038109330277966</v>
      </c>
      <c r="AA39" s="258"/>
      <c r="AB39" s="259"/>
      <c r="AC39" s="260"/>
      <c r="AE39" s="321" t="s">
        <v>1092</v>
      </c>
      <c r="AF39" s="321" t="str">
        <f>INDEX($AM:$AM,MATCH(AE39,$AL:$AL,0))</f>
        <v>2</v>
      </c>
      <c r="AG39" s="321" t="s">
        <v>1208</v>
      </c>
      <c r="AH39" s="332">
        <f>SUMIFS($AP:$AP,$AL:$AL,$AE39)</f>
        <v>47619921</v>
      </c>
      <c r="AI39" s="337">
        <f>SUMIFS($AR:$AR,$AL:$AL,$AE39)/SUMIFS($AO:$AO,$AL:$AL,$AE39)</f>
        <v>0.5</v>
      </c>
      <c r="AL39" s="9" t="s">
        <v>591</v>
      </c>
      <c r="AM39" s="9" t="s">
        <v>378</v>
      </c>
      <c r="AN39" s="314">
        <v>0.85052962693486267</v>
      </c>
      <c r="AO39" s="101">
        <v>74613758.775954396</v>
      </c>
      <c r="AP39" s="101">
        <v>73845891.816653982</v>
      </c>
      <c r="AR39" s="304">
        <f t="shared" si="3"/>
        <v>63461212.415920325</v>
      </c>
    </row>
    <row r="40" spans="2:44" ht="16.5" x14ac:dyDescent="0.3">
      <c r="B40" s="364"/>
      <c r="C40" s="258"/>
      <c r="D40" s="303"/>
      <c r="E40" s="305"/>
      <c r="F40" s="258" t="s">
        <v>687</v>
      </c>
      <c r="G40" s="303">
        <v>7544971.638257347</v>
      </c>
      <c r="H40" s="305">
        <v>0.65749468568507452</v>
      </c>
      <c r="I40" s="258" t="s">
        <v>798</v>
      </c>
      <c r="J40" s="303">
        <v>10829901.14685631</v>
      </c>
      <c r="K40" s="305">
        <v>0.86288890417483233</v>
      </c>
      <c r="L40" s="258" t="s">
        <v>1191</v>
      </c>
      <c r="M40" s="303">
        <v>5397.48</v>
      </c>
      <c r="N40" s="305">
        <v>0.5</v>
      </c>
      <c r="O40" s="258"/>
      <c r="P40" s="259"/>
      <c r="Q40" s="260"/>
      <c r="R40" s="258"/>
      <c r="S40" s="259"/>
      <c r="T40" s="260"/>
      <c r="U40" s="258"/>
      <c r="V40" s="259"/>
      <c r="W40" s="260"/>
      <c r="X40" s="258" t="s">
        <v>949</v>
      </c>
      <c r="Y40" s="303">
        <v>243825.87991522474</v>
      </c>
      <c r="Z40" s="305">
        <v>0.76040118889444785</v>
      </c>
      <c r="AA40" s="258"/>
      <c r="AB40" s="259"/>
      <c r="AC40" s="260"/>
      <c r="AE40" s="321" t="s">
        <v>536</v>
      </c>
      <c r="AF40" s="321" t="str">
        <f>INDEX($AM:$AM,MATCH(AE40,$AL:$AL,0))</f>
        <v>2</v>
      </c>
      <c r="AG40" s="321" t="s">
        <v>697</v>
      </c>
      <c r="AH40" s="332">
        <f>SUMIFS($AP:$AP,$AL:$AL,$AE40)</f>
        <v>38495622.254592344</v>
      </c>
      <c r="AI40" s="337">
        <f>SUMIFS($AR:$AR,$AL:$AL,$AE40)/SUMIFS($AO:$AO,$AL:$AL,$AE40)</f>
        <v>0.80918634038429349</v>
      </c>
      <c r="AL40" s="9" t="s">
        <v>581</v>
      </c>
      <c r="AM40" s="9" t="s">
        <v>378</v>
      </c>
      <c r="AN40" s="314">
        <v>0.71386511272574915</v>
      </c>
      <c r="AO40" s="101">
        <v>74348508.841267526</v>
      </c>
      <c r="AP40" s="101">
        <v>73710935.768389285</v>
      </c>
      <c r="AR40" s="304">
        <f t="shared" si="3"/>
        <v>53074806.644962803</v>
      </c>
    </row>
    <row r="41" spans="2:44" ht="16.5" x14ac:dyDescent="0.3">
      <c r="B41" s="364"/>
      <c r="C41" s="258"/>
      <c r="D41" s="303"/>
      <c r="E41" s="305"/>
      <c r="F41" s="258" t="s">
        <v>709</v>
      </c>
      <c r="G41" s="303">
        <v>5828840.2688254053</v>
      </c>
      <c r="H41" s="305">
        <v>0.70759393166226991</v>
      </c>
      <c r="I41" s="258" t="s">
        <v>748</v>
      </c>
      <c r="J41" s="303">
        <v>7829311.5151392343</v>
      </c>
      <c r="K41" s="305">
        <v>0.8314592435662419</v>
      </c>
      <c r="L41" s="258" t="s">
        <v>1225</v>
      </c>
      <c r="M41" s="303">
        <v>873.38499999999999</v>
      </c>
      <c r="N41" s="305">
        <v>0.5</v>
      </c>
      <c r="O41" s="258"/>
      <c r="P41" s="259"/>
      <c r="Q41" s="260"/>
      <c r="R41" s="258"/>
      <c r="S41" s="259"/>
      <c r="T41" s="260"/>
      <c r="U41" s="258"/>
      <c r="V41" s="259"/>
      <c r="W41" s="260"/>
      <c r="X41" s="258" t="s">
        <v>1186</v>
      </c>
      <c r="Y41" s="303">
        <v>138319.296</v>
      </c>
      <c r="Z41" s="305">
        <v>0.5</v>
      </c>
      <c r="AA41" s="258"/>
      <c r="AB41" s="259"/>
      <c r="AC41" s="260"/>
      <c r="AE41" s="321" t="s">
        <v>436</v>
      </c>
      <c r="AF41" s="321" t="str">
        <f>INDEX($AM:$AM,MATCH(AE41,$AL:$AL,0))</f>
        <v>2</v>
      </c>
      <c r="AG41" s="321" t="s">
        <v>682</v>
      </c>
      <c r="AH41" s="332">
        <f>SUMIFS($AP:$AP,$AL:$AL,$AE41)</f>
        <v>35032886.607455447</v>
      </c>
      <c r="AI41" s="337">
        <f>SUMIFS($AR:$AR,$AL:$AL,$AE41)/SUMIFS($AO:$AO,$AL:$AL,$AE41)</f>
        <v>0.8930281622247227</v>
      </c>
      <c r="AL41" s="9" t="s">
        <v>377</v>
      </c>
      <c r="AM41" s="9" t="s">
        <v>378</v>
      </c>
      <c r="AN41" s="314">
        <v>1.0806129845239789</v>
      </c>
      <c r="AO41" s="101">
        <v>71833584.390719429</v>
      </c>
      <c r="AP41" s="101">
        <v>70822765.589991271</v>
      </c>
      <c r="AR41" s="304">
        <f t="shared" si="3"/>
        <v>77624304.017510429</v>
      </c>
    </row>
    <row r="42" spans="2:44" ht="16.5" x14ac:dyDescent="0.3">
      <c r="B42" s="364"/>
      <c r="C42" s="258"/>
      <c r="D42" s="303"/>
      <c r="E42" s="305"/>
      <c r="F42" s="258" t="s">
        <v>711</v>
      </c>
      <c r="G42" s="303">
        <v>5550858.2513986239</v>
      </c>
      <c r="H42" s="305">
        <v>0.64584912848456477</v>
      </c>
      <c r="I42" s="258" t="s">
        <v>766</v>
      </c>
      <c r="J42" s="303">
        <v>6466840.0779426573</v>
      </c>
      <c r="K42" s="305">
        <v>0.69004924075782637</v>
      </c>
      <c r="L42" s="258" t="s">
        <v>1213</v>
      </c>
      <c r="M42" s="303">
        <v>625.80600000000004</v>
      </c>
      <c r="N42" s="305">
        <v>0.5</v>
      </c>
      <c r="O42" s="258"/>
      <c r="P42" s="259"/>
      <c r="Q42" s="260"/>
      <c r="R42" s="258"/>
      <c r="S42" s="259"/>
      <c r="T42" s="260"/>
      <c r="U42" s="258"/>
      <c r="V42" s="259"/>
      <c r="W42" s="260"/>
      <c r="X42" s="258" t="s">
        <v>950</v>
      </c>
      <c r="Y42" s="303">
        <v>100097.82816988007</v>
      </c>
      <c r="Z42" s="305">
        <v>0.53187404542627026</v>
      </c>
      <c r="AA42" s="258"/>
      <c r="AB42" s="259"/>
      <c r="AC42" s="260"/>
      <c r="AE42" s="321" t="s">
        <v>419</v>
      </c>
      <c r="AF42" s="321" t="str">
        <f>INDEX($AM:$AM,MATCH(AE42,$AL:$AL,0))</f>
        <v>2</v>
      </c>
      <c r="AG42" s="321" t="s">
        <v>679</v>
      </c>
      <c r="AH42" s="332">
        <f>SUMIFS($AP:$AP,$AL:$AL,$AE42)</f>
        <v>34597357.963168815</v>
      </c>
      <c r="AI42" s="337">
        <f>SUMIFS($AR:$AR,$AL:$AL,$AE42)/SUMIFS($AO:$AO,$AL:$AL,$AE42)</f>
        <v>0.90132020684899905</v>
      </c>
      <c r="AL42" s="9" t="s">
        <v>985</v>
      </c>
      <c r="AM42" s="9" t="s">
        <v>378</v>
      </c>
      <c r="AN42" s="314">
        <v>0.67777929581842988</v>
      </c>
      <c r="AO42" s="101">
        <v>70797195.225465238</v>
      </c>
      <c r="AP42" s="101">
        <v>70222317.277948365</v>
      </c>
      <c r="AR42" s="304">
        <f t="shared" si="3"/>
        <v>47984873.125835732</v>
      </c>
    </row>
    <row r="43" spans="2:44" ht="16.5" x14ac:dyDescent="0.3">
      <c r="B43" s="364"/>
      <c r="C43" s="258"/>
      <c r="D43" s="303"/>
      <c r="E43" s="305"/>
      <c r="F43" s="258" t="s">
        <v>714</v>
      </c>
      <c r="G43" s="303">
        <v>2826072.2269710419</v>
      </c>
      <c r="H43" s="305">
        <v>1.6374961494479823</v>
      </c>
      <c r="I43" s="258" t="s">
        <v>940</v>
      </c>
      <c r="J43" s="303">
        <v>4817714.2538387859</v>
      </c>
      <c r="K43" s="305">
        <v>0.86268919197549288</v>
      </c>
      <c r="L43" s="258" t="s">
        <v>1226</v>
      </c>
      <c r="M43" s="303">
        <v>1.2999999999999999E-2</v>
      </c>
      <c r="N43" s="305">
        <v>0.5</v>
      </c>
      <c r="O43" s="258"/>
      <c r="P43" s="259"/>
      <c r="Q43" s="260"/>
      <c r="R43" s="258"/>
      <c r="S43" s="259"/>
      <c r="T43" s="260"/>
      <c r="U43" s="258"/>
      <c r="V43" s="259"/>
      <c r="W43" s="260"/>
      <c r="X43" s="258" t="s">
        <v>953</v>
      </c>
      <c r="Y43" s="303">
        <v>62799.046816157701</v>
      </c>
      <c r="Z43" s="305">
        <v>0.86268919197549288</v>
      </c>
      <c r="AA43" s="258"/>
      <c r="AB43" s="259"/>
      <c r="AC43" s="260"/>
      <c r="AE43" s="321" t="s">
        <v>629</v>
      </c>
      <c r="AF43" s="321" t="str">
        <f>INDEX($AM:$AM,MATCH(AE43,$AL:$AL,0))</f>
        <v>2</v>
      </c>
      <c r="AG43" s="321" t="s">
        <v>722</v>
      </c>
      <c r="AH43" s="332">
        <f>SUMIFS($AP:$AP,$AL:$AL,$AE43)</f>
        <v>32168947.642082572</v>
      </c>
      <c r="AI43" s="337">
        <f>SUMIFS($AR:$AR,$AL:$AL,$AE43)/SUMIFS($AO:$AO,$AL:$AL,$AE43)</f>
        <v>0.55492946243564045</v>
      </c>
      <c r="AL43" s="9" t="s">
        <v>536</v>
      </c>
      <c r="AM43" s="9" t="s">
        <v>378</v>
      </c>
      <c r="AN43" s="314">
        <v>0.67395633809977162</v>
      </c>
      <c r="AO43" s="101">
        <v>69392228.158423856</v>
      </c>
      <c r="AP43" s="101">
        <v>68845964.254592344</v>
      </c>
      <c r="AR43" s="304">
        <f t="shared" si="3"/>
        <v>46767331.982235201</v>
      </c>
    </row>
    <row r="44" spans="2:44" ht="16.5" x14ac:dyDescent="0.3">
      <c r="B44" s="364"/>
      <c r="C44" s="258"/>
      <c r="D44" s="303"/>
      <c r="E44" s="305"/>
      <c r="F44" s="258" t="s">
        <v>674</v>
      </c>
      <c r="G44" s="303">
        <v>2569446.7743375651</v>
      </c>
      <c r="H44" s="305">
        <v>0.7661252305131856</v>
      </c>
      <c r="I44" s="258" t="s">
        <v>795</v>
      </c>
      <c r="J44" s="303">
        <v>3952604.6826209496</v>
      </c>
      <c r="K44" s="305">
        <v>0.62138658622066556</v>
      </c>
      <c r="L44" s="258" t="s">
        <v>1188</v>
      </c>
      <c r="M44" s="303">
        <v>-3344.4659999999999</v>
      </c>
      <c r="N44" s="305">
        <v>0.5</v>
      </c>
      <c r="O44" s="258"/>
      <c r="P44" s="259"/>
      <c r="Q44" s="260"/>
      <c r="R44" s="258"/>
      <c r="S44" s="259"/>
      <c r="T44" s="260"/>
      <c r="U44" s="258"/>
      <c r="V44" s="259"/>
      <c r="W44" s="260"/>
      <c r="X44" s="258" t="s">
        <v>952</v>
      </c>
      <c r="Y44" s="303">
        <v>20733.284611167772</v>
      </c>
      <c r="Z44" s="305">
        <v>0.54336685736214307</v>
      </c>
      <c r="AA44" s="258"/>
      <c r="AB44" s="259"/>
      <c r="AC44" s="260"/>
      <c r="AE44" s="321" t="s">
        <v>471</v>
      </c>
      <c r="AF44" s="321" t="str">
        <f>INDEX($AM:$AM,MATCH(AE44,$AL:$AL,0))</f>
        <v>2</v>
      </c>
      <c r="AG44" s="321" t="s">
        <v>691</v>
      </c>
      <c r="AH44" s="332">
        <f>SUMIFS($AP:$AP,$AL:$AL,$AE44)</f>
        <v>31054351.650325339</v>
      </c>
      <c r="AI44" s="337">
        <f>SUMIFS($AR:$AR,$AL:$AL,$AE44)/SUMIFS($AO:$AO,$AL:$AL,$AE44)</f>
        <v>0.67479635928826387</v>
      </c>
      <c r="AL44" s="9" t="s">
        <v>629</v>
      </c>
      <c r="AM44" s="9" t="s">
        <v>378</v>
      </c>
      <c r="AN44" s="314">
        <v>0.52585814765234518</v>
      </c>
      <c r="AO44" s="101">
        <v>69203427.550511166</v>
      </c>
      <c r="AP44" s="101">
        <v>68794731.642082572</v>
      </c>
      <c r="AR44" s="304">
        <f t="shared" si="3"/>
        <v>36391186.22290507</v>
      </c>
    </row>
    <row r="45" spans="2:44" ht="16.5" x14ac:dyDescent="0.3">
      <c r="B45" s="364"/>
      <c r="C45" s="258"/>
      <c r="D45" s="303"/>
      <c r="E45" s="305"/>
      <c r="F45" s="258" t="s">
        <v>684</v>
      </c>
      <c r="G45" s="303">
        <v>1414870.3218484591</v>
      </c>
      <c r="H45" s="305">
        <v>0.99622876586355247</v>
      </c>
      <c r="I45" s="258" t="s">
        <v>792</v>
      </c>
      <c r="J45" s="303">
        <v>3295055.0234917421</v>
      </c>
      <c r="K45" s="305">
        <v>0.66778390303375057</v>
      </c>
      <c r="L45" s="258" t="s">
        <v>1176</v>
      </c>
      <c r="M45" s="303">
        <v>-14149.429</v>
      </c>
      <c r="N45" s="305">
        <v>0.5</v>
      </c>
      <c r="O45" s="258"/>
      <c r="P45" s="259"/>
      <c r="Q45" s="260"/>
      <c r="R45" s="258"/>
      <c r="S45" s="259"/>
      <c r="T45" s="260"/>
      <c r="U45" s="258"/>
      <c r="V45" s="259"/>
      <c r="W45" s="260"/>
      <c r="X45" s="258" t="s">
        <v>1189</v>
      </c>
      <c r="Y45" s="303">
        <v>14172.093000000001</v>
      </c>
      <c r="Z45" s="305">
        <v>0.5</v>
      </c>
      <c r="AA45" s="258"/>
      <c r="AB45" s="259"/>
      <c r="AC45" s="260"/>
      <c r="AE45" s="321" t="s">
        <v>1127</v>
      </c>
      <c r="AF45" s="321" t="str">
        <f>INDEX($AM:$AM,MATCH(AE45,$AL:$AL,0))</f>
        <v>2</v>
      </c>
      <c r="AG45" s="321" t="s">
        <v>1242</v>
      </c>
      <c r="AH45" s="332">
        <f>SUMIFS($AP:$AP,$AL:$AL,$AE45)</f>
        <v>27714363</v>
      </c>
      <c r="AI45" s="337">
        <f>SUMIFS($AR:$AR,$AL:$AL,$AE45)/SUMIFS($AO:$AO,$AL:$AL,$AE45)</f>
        <v>0.5</v>
      </c>
      <c r="AL45" s="9" t="s">
        <v>596</v>
      </c>
      <c r="AM45" s="9" t="s">
        <v>378</v>
      </c>
      <c r="AN45" s="314">
        <v>0.89149755032537947</v>
      </c>
      <c r="AO45" s="101">
        <v>56499300.878449291</v>
      </c>
      <c r="AP45" s="101">
        <v>55888762.814550832</v>
      </c>
      <c r="AR45" s="304">
        <f t="shared" si="3"/>
        <v>50368988.328234106</v>
      </c>
    </row>
    <row r="46" spans="2:44" ht="16.5" x14ac:dyDescent="0.3">
      <c r="B46" s="364"/>
      <c r="C46" s="258"/>
      <c r="D46" s="303"/>
      <c r="E46" s="305"/>
      <c r="F46" s="258" t="s">
        <v>680</v>
      </c>
      <c r="G46" s="303">
        <v>1134831.0483537181</v>
      </c>
      <c r="H46" s="305">
        <v>1.2135605186652276</v>
      </c>
      <c r="I46" s="258" t="s">
        <v>758</v>
      </c>
      <c r="J46" s="303">
        <v>3079765.8850563779</v>
      </c>
      <c r="K46" s="305">
        <v>0.82136783439698269</v>
      </c>
      <c r="L46" s="258" t="s">
        <v>943</v>
      </c>
      <c r="M46" s="303">
        <v>-4267749.0199393621</v>
      </c>
      <c r="N46" s="305">
        <v>0.51382580652909837</v>
      </c>
      <c r="O46" s="258"/>
      <c r="P46" s="259"/>
      <c r="Q46" s="260"/>
      <c r="R46" s="258"/>
      <c r="S46" s="259"/>
      <c r="T46" s="260"/>
      <c r="U46" s="258"/>
      <c r="V46" s="259"/>
      <c r="W46" s="260"/>
      <c r="X46" s="258" t="s">
        <v>951</v>
      </c>
      <c r="Y46" s="303">
        <v>11574.135872724391</v>
      </c>
      <c r="Z46" s="305">
        <v>0.50565721960308541</v>
      </c>
      <c r="AA46" s="258"/>
      <c r="AB46" s="259"/>
      <c r="AC46" s="260"/>
      <c r="AE46" s="321" t="s">
        <v>627</v>
      </c>
      <c r="AF46" s="321" t="str">
        <f>INDEX($AM:$AM,MATCH(AE46,$AL:$AL,0))</f>
        <v>2</v>
      </c>
      <c r="AG46" s="321" t="s">
        <v>721</v>
      </c>
      <c r="AH46" s="332">
        <f>SUMIFS($AP:$AP,$AL:$AL,$AE46)</f>
        <v>25960205.61457444</v>
      </c>
      <c r="AI46" s="337">
        <f>SUMIFS($AR:$AR,$AL:$AL,$AE46)/SUMIFS($AO:$AO,$AL:$AL,$AE46)</f>
        <v>0.91275092918326883</v>
      </c>
      <c r="AL46" s="9" t="s">
        <v>653</v>
      </c>
      <c r="AM46" s="9" t="s">
        <v>378</v>
      </c>
      <c r="AN46" s="314">
        <v>1.217621187794109</v>
      </c>
      <c r="AO46" s="101">
        <v>54725388.852275297</v>
      </c>
      <c r="AP46" s="101">
        <v>53851028.240150817</v>
      </c>
      <c r="AR46" s="304">
        <f t="shared" si="3"/>
        <v>66634792.976801939</v>
      </c>
    </row>
    <row r="47" spans="2:44" ht="16.5" x14ac:dyDescent="0.3">
      <c r="B47" s="364"/>
      <c r="C47" s="258"/>
      <c r="D47" s="303"/>
      <c r="E47" s="305"/>
      <c r="F47" s="258" t="s">
        <v>686</v>
      </c>
      <c r="G47" s="303">
        <v>918196.38026294985</v>
      </c>
      <c r="H47" s="305">
        <v>0.95294231681070907</v>
      </c>
      <c r="I47" s="258" t="s">
        <v>814</v>
      </c>
      <c r="J47" s="303">
        <v>2426811.0852093897</v>
      </c>
      <c r="K47" s="305">
        <v>0.72669417191684305</v>
      </c>
      <c r="L47" s="258"/>
      <c r="M47" s="303"/>
      <c r="N47" s="305"/>
      <c r="O47" s="258"/>
      <c r="P47" s="259"/>
      <c r="Q47" s="260"/>
      <c r="R47" s="258"/>
      <c r="S47" s="259"/>
      <c r="T47" s="260"/>
      <c r="U47" s="258"/>
      <c r="V47" s="259"/>
      <c r="W47" s="260"/>
      <c r="X47" s="258" t="s">
        <v>1185</v>
      </c>
      <c r="Y47" s="303">
        <v>9659.6949999999997</v>
      </c>
      <c r="Z47" s="305">
        <v>0.5</v>
      </c>
      <c r="AA47" s="258"/>
      <c r="AB47" s="259"/>
      <c r="AC47" s="260"/>
      <c r="AE47" s="321" t="s">
        <v>620</v>
      </c>
      <c r="AF47" s="321" t="str">
        <f>INDEX($AM:$AM,MATCH(AE47,$AL:$AL,0))</f>
        <v>2</v>
      </c>
      <c r="AG47" s="321" t="s">
        <v>718</v>
      </c>
      <c r="AH47" s="332">
        <f>SUMIFS($AP:$AP,$AL:$AL,$AE47)</f>
        <v>22620377.598198302</v>
      </c>
      <c r="AI47" s="337">
        <f>SUMIFS($AR:$AR,$AL:$AL,$AE47)/SUMIFS($AO:$AO,$AL:$AL,$AE47)</f>
        <v>0.51979868842862254</v>
      </c>
      <c r="AL47" s="9" t="s">
        <v>444</v>
      </c>
      <c r="AM47" s="9" t="s">
        <v>378</v>
      </c>
      <c r="AN47" s="314">
        <v>1.0146442403993541</v>
      </c>
      <c r="AO47" s="101">
        <v>48395306.922453336</v>
      </c>
      <c r="AP47" s="101">
        <v>47750523.660659522</v>
      </c>
      <c r="AR47" s="304">
        <f t="shared" si="3"/>
        <v>49104019.431226268</v>
      </c>
    </row>
    <row r="48" spans="2:44" ht="16.5" x14ac:dyDescent="0.3">
      <c r="B48" s="364"/>
      <c r="C48" s="258"/>
      <c r="D48" s="303"/>
      <c r="E48" s="305"/>
      <c r="F48" s="258" t="s">
        <v>689</v>
      </c>
      <c r="G48" s="303">
        <v>852823.3465815091</v>
      </c>
      <c r="H48" s="305">
        <v>0.70931092616425839</v>
      </c>
      <c r="I48" s="258" t="s">
        <v>738</v>
      </c>
      <c r="J48" s="303">
        <v>2297273.4469959596</v>
      </c>
      <c r="K48" s="305">
        <v>0.74630020220767812</v>
      </c>
      <c r="L48" s="258"/>
      <c r="M48" s="303"/>
      <c r="N48" s="305"/>
      <c r="O48" s="258"/>
      <c r="P48" s="259"/>
      <c r="Q48" s="260"/>
      <c r="R48" s="258"/>
      <c r="S48" s="259"/>
      <c r="T48" s="260"/>
      <c r="U48" s="258"/>
      <c r="V48" s="259"/>
      <c r="W48" s="260"/>
      <c r="X48" s="258" t="s">
        <v>1172</v>
      </c>
      <c r="Y48" s="303">
        <v>5317.8469999999998</v>
      </c>
      <c r="Z48" s="305">
        <v>0.5</v>
      </c>
      <c r="AA48" s="258"/>
      <c r="AB48" s="259"/>
      <c r="AC48" s="260"/>
      <c r="AE48" s="321" t="s">
        <v>486</v>
      </c>
      <c r="AF48" s="321" t="str">
        <f>INDEX($AM:$AM,MATCH(AE48,$AL:$AL,0))</f>
        <v>2</v>
      </c>
      <c r="AG48" s="321" t="s">
        <v>694</v>
      </c>
      <c r="AH48" s="332">
        <f>SUMIFS($AP:$AP,$AL:$AL,$AE48)</f>
        <v>20795216.004163891</v>
      </c>
      <c r="AI48" s="337">
        <f>SUMIFS($AR:$AR,$AL:$AL,$AE48)/SUMIFS($AO:$AO,$AL:$AL,$AE48)</f>
        <v>1.2676481638692014</v>
      </c>
      <c r="AL48" s="9" t="s">
        <v>627</v>
      </c>
      <c r="AM48" s="9" t="s">
        <v>378</v>
      </c>
      <c r="AN48" s="314">
        <v>0.73287350326834133</v>
      </c>
      <c r="AO48" s="101">
        <v>46729092.146747433</v>
      </c>
      <c r="AP48" s="101">
        <v>46324808.61457444</v>
      </c>
      <c r="AR48" s="304">
        <f t="shared" si="3"/>
        <v>34246513.466135927</v>
      </c>
    </row>
    <row r="49" spans="2:44" ht="16.5" x14ac:dyDescent="0.3">
      <c r="B49" s="364"/>
      <c r="C49" s="258"/>
      <c r="D49" s="303"/>
      <c r="E49" s="305"/>
      <c r="F49" s="258" t="s">
        <v>675</v>
      </c>
      <c r="G49" s="303">
        <v>635527.37743295962</v>
      </c>
      <c r="H49" s="305">
        <v>0.87537233193870878</v>
      </c>
      <c r="I49" s="258" t="s">
        <v>783</v>
      </c>
      <c r="J49" s="303">
        <v>2217965.9648935799</v>
      </c>
      <c r="K49" s="305">
        <v>0.72509229069069181</v>
      </c>
      <c r="L49" s="258"/>
      <c r="M49" s="303"/>
      <c r="N49" s="305"/>
      <c r="O49" s="258"/>
      <c r="P49" s="259"/>
      <c r="Q49" s="260"/>
      <c r="R49" s="258"/>
      <c r="S49" s="259"/>
      <c r="T49" s="260"/>
      <c r="U49" s="258"/>
      <c r="V49" s="259"/>
      <c r="W49" s="260"/>
      <c r="X49" s="258" t="s">
        <v>1165</v>
      </c>
      <c r="Y49" s="303">
        <v>351.50799999999998</v>
      </c>
      <c r="Z49" s="305">
        <v>0.5</v>
      </c>
      <c r="AA49" s="258"/>
      <c r="AB49" s="259"/>
      <c r="AC49" s="260"/>
      <c r="AE49" s="321" t="s">
        <v>484</v>
      </c>
      <c r="AF49" s="321" t="str">
        <f>INDEX($AM:$AM,MATCH(AE49,$AL:$AL,0))</f>
        <v>2</v>
      </c>
      <c r="AG49" s="321" t="s">
        <v>693</v>
      </c>
      <c r="AH49" s="332">
        <f>SUMIFS($AP:$AP,$AL:$AL,$AE49)</f>
        <v>18795282.498769641</v>
      </c>
      <c r="AI49" s="337">
        <f>SUMIFS($AR:$AR,$AL:$AL,$AE49)/SUMIFS($AO:$AO,$AL:$AL,$AE49)</f>
        <v>1.214049857053876</v>
      </c>
      <c r="AL49" s="9" t="s">
        <v>419</v>
      </c>
      <c r="AM49" s="9" t="s">
        <v>378</v>
      </c>
      <c r="AN49" s="314">
        <v>0.91770968197388547</v>
      </c>
      <c r="AO49" s="101">
        <v>33610015.356969707</v>
      </c>
      <c r="AP49" s="101">
        <v>33224761.963168811</v>
      </c>
      <c r="AR49" s="304">
        <f t="shared" si="3"/>
        <v>30844236.504382078</v>
      </c>
    </row>
    <row r="50" spans="2:44" ht="16.5" x14ac:dyDescent="0.3">
      <c r="B50" s="364"/>
      <c r="C50" s="258"/>
      <c r="D50" s="303"/>
      <c r="E50" s="305"/>
      <c r="F50" s="258" t="s">
        <v>726</v>
      </c>
      <c r="G50" s="303">
        <v>620081.05273774196</v>
      </c>
      <c r="H50" s="305">
        <v>0.62306220469239781</v>
      </c>
      <c r="I50" s="258" t="s">
        <v>759</v>
      </c>
      <c r="J50" s="303">
        <v>2104289.4201490949</v>
      </c>
      <c r="K50" s="305">
        <v>0.80893595025369858</v>
      </c>
      <c r="L50" s="258"/>
      <c r="M50" s="303"/>
      <c r="N50" s="305"/>
      <c r="O50" s="258"/>
      <c r="P50" s="259"/>
      <c r="Q50" s="260"/>
      <c r="R50" s="258"/>
      <c r="S50" s="259"/>
      <c r="T50" s="260"/>
      <c r="U50" s="258"/>
      <c r="V50" s="259"/>
      <c r="W50" s="260"/>
      <c r="X50" s="258" t="s">
        <v>1197</v>
      </c>
      <c r="Y50" s="303">
        <v>272.80599999999998</v>
      </c>
      <c r="Z50" s="305">
        <v>0.5</v>
      </c>
      <c r="AA50" s="258"/>
      <c r="AB50" s="259"/>
      <c r="AC50" s="260"/>
      <c r="AE50" s="321" t="s">
        <v>417</v>
      </c>
      <c r="AF50" s="321" t="str">
        <f>INDEX($AM:$AM,MATCH(AE50,$AL:$AL,0))</f>
        <v>2</v>
      </c>
      <c r="AG50" s="321" t="s">
        <v>677</v>
      </c>
      <c r="AH50" s="332">
        <f>SUMIFS($AP:$AP,$AL:$AL,$AE50)</f>
        <v>17050550.661014199</v>
      </c>
      <c r="AI50" s="337">
        <f>SUMIFS($AR:$AR,$AL:$AL,$AE50)/SUMIFS($AO:$AO,$AL:$AL,$AE50)</f>
        <v>4.2875921142570643</v>
      </c>
      <c r="AL50" s="9" t="s">
        <v>471</v>
      </c>
      <c r="AM50" s="9" t="s">
        <v>378</v>
      </c>
      <c r="AN50" s="314">
        <v>0.67668562116937914</v>
      </c>
      <c r="AO50" s="101">
        <v>30971027.717855301</v>
      </c>
      <c r="AP50" s="101">
        <v>30719605.650325339</v>
      </c>
      <c r="AR50" s="304">
        <f t="shared" si="3"/>
        <v>20957649.129510973</v>
      </c>
    </row>
    <row r="51" spans="2:44" ht="16.5" x14ac:dyDescent="0.3">
      <c r="B51" s="364"/>
      <c r="C51" s="258"/>
      <c r="D51" s="303"/>
      <c r="E51" s="305"/>
      <c r="F51" s="258" t="s">
        <v>702</v>
      </c>
      <c r="G51" s="303">
        <v>528998.84251085634</v>
      </c>
      <c r="H51" s="305">
        <v>0.88532648968998284</v>
      </c>
      <c r="I51" s="258" t="s">
        <v>736</v>
      </c>
      <c r="J51" s="303">
        <v>2028505.2368971328</v>
      </c>
      <c r="K51" s="305">
        <v>0.71781662708139538</v>
      </c>
      <c r="L51" s="258"/>
      <c r="M51" s="303"/>
      <c r="N51" s="305"/>
      <c r="O51" s="258"/>
      <c r="P51" s="259"/>
      <c r="Q51" s="260"/>
      <c r="R51" s="258"/>
      <c r="S51" s="259"/>
      <c r="T51" s="260"/>
      <c r="U51" s="258"/>
      <c r="V51" s="259"/>
      <c r="W51" s="260"/>
      <c r="X51" s="258" t="s">
        <v>1202</v>
      </c>
      <c r="Y51" s="303">
        <v>198.73</v>
      </c>
      <c r="Z51" s="305">
        <v>0.5</v>
      </c>
      <c r="AA51" s="258"/>
      <c r="AB51" s="259"/>
      <c r="AC51" s="260"/>
      <c r="AE51" s="321" t="s">
        <v>381</v>
      </c>
      <c r="AF51" s="321" t="str">
        <f>INDEX($AM:$AM,MATCH(AE51,$AL:$AL,0))</f>
        <v>2</v>
      </c>
      <c r="AG51" s="321" t="s">
        <v>670</v>
      </c>
      <c r="AH51" s="332">
        <f>SUMIFS($AP:$AP,$AL:$AL,$AE51)</f>
        <v>9972156.297648862</v>
      </c>
      <c r="AI51" s="337">
        <f>SUMIFS($AR:$AR,$AL:$AL,$AE51)/SUMIFS($AO:$AO,$AL:$AL,$AE51)</f>
        <v>0.63422488308325986</v>
      </c>
      <c r="AL51" s="9" t="s">
        <v>436</v>
      </c>
      <c r="AM51" s="9" t="s">
        <v>378</v>
      </c>
      <c r="AN51" s="314">
        <v>0.98750204695646548</v>
      </c>
      <c r="AO51" s="101">
        <v>28538666.092489962</v>
      </c>
      <c r="AP51" s="101">
        <v>28172923.607455451</v>
      </c>
      <c r="AR51" s="304">
        <f t="shared" si="3"/>
        <v>28181991.18374091</v>
      </c>
    </row>
    <row r="52" spans="2:44" ht="16.5" x14ac:dyDescent="0.3">
      <c r="B52" s="364"/>
      <c r="C52" s="258"/>
      <c r="D52" s="303"/>
      <c r="E52" s="305"/>
      <c r="F52" s="258" t="s">
        <v>676</v>
      </c>
      <c r="G52" s="303">
        <v>435450.64839324832</v>
      </c>
      <c r="H52" s="305">
        <v>0.90509694285008502</v>
      </c>
      <c r="I52" s="258" t="s">
        <v>755</v>
      </c>
      <c r="J52" s="303">
        <v>1923004.0689006851</v>
      </c>
      <c r="K52" s="305">
        <v>0.59231454350433643</v>
      </c>
      <c r="L52" s="258"/>
      <c r="M52" s="303"/>
      <c r="N52" s="305"/>
      <c r="O52" s="258"/>
      <c r="P52" s="259"/>
      <c r="Q52" s="260"/>
      <c r="R52" s="258"/>
      <c r="S52" s="259"/>
      <c r="T52" s="260"/>
      <c r="U52" s="258"/>
      <c r="V52" s="259"/>
      <c r="W52" s="260"/>
      <c r="X52" s="258" t="s">
        <v>1199</v>
      </c>
      <c r="Y52" s="303">
        <v>172.732</v>
      </c>
      <c r="Z52" s="305">
        <v>0.5</v>
      </c>
      <c r="AA52" s="258"/>
      <c r="AB52" s="259"/>
      <c r="AC52" s="260"/>
      <c r="AE52" s="321" t="s">
        <v>621</v>
      </c>
      <c r="AF52" s="321" t="str">
        <f>INDEX($AM:$AM,MATCH(AE52,$AL:$AL,0))</f>
        <v>2</v>
      </c>
      <c r="AG52" s="321" t="s">
        <v>719</v>
      </c>
      <c r="AH52" s="332">
        <f>SUMIFS($AP:$AP,$AL:$AL,$AE52)</f>
        <v>6314600.9622450694</v>
      </c>
      <c r="AI52" s="337">
        <f>SUMIFS($AR:$AR,$AL:$AL,$AE52)/SUMIFS($AO:$AO,$AL:$AL,$AE52)</f>
        <v>0.59613588445353516</v>
      </c>
      <c r="AL52" s="9" t="s">
        <v>983</v>
      </c>
      <c r="AM52" s="9" t="s">
        <v>378</v>
      </c>
      <c r="AN52" s="314">
        <v>0.67238593213337428</v>
      </c>
      <c r="AO52" s="101">
        <v>14447645.925896849</v>
      </c>
      <c r="AP52" s="101">
        <v>14331309.40793691</v>
      </c>
      <c r="AR52" s="304">
        <f t="shared" si="3"/>
        <v>9714393.8730171006</v>
      </c>
    </row>
    <row r="53" spans="2:44" ht="16.5" x14ac:dyDescent="0.3">
      <c r="B53" s="364"/>
      <c r="C53" s="258"/>
      <c r="D53" s="303"/>
      <c r="E53" s="305"/>
      <c r="F53" s="258" t="s">
        <v>729</v>
      </c>
      <c r="G53" s="303">
        <v>406959.7942431522</v>
      </c>
      <c r="H53" s="305">
        <v>1.1978108773787131</v>
      </c>
      <c r="I53" s="258" t="s">
        <v>791</v>
      </c>
      <c r="J53" s="303">
        <v>1696381.0872925369</v>
      </c>
      <c r="K53" s="305">
        <v>0.72177617547476536</v>
      </c>
      <c r="L53" s="258"/>
      <c r="M53" s="303"/>
      <c r="N53" s="305"/>
      <c r="O53" s="258"/>
      <c r="P53" s="259"/>
      <c r="Q53" s="260"/>
      <c r="R53" s="258"/>
      <c r="S53" s="259"/>
      <c r="T53" s="260"/>
      <c r="U53" s="258"/>
      <c r="V53" s="259"/>
      <c r="W53" s="260"/>
      <c r="X53" s="258" t="s">
        <v>1162</v>
      </c>
      <c r="Y53" s="303">
        <v>111.727</v>
      </c>
      <c r="Z53" s="305">
        <v>0.5</v>
      </c>
      <c r="AA53" s="258"/>
      <c r="AB53" s="259"/>
      <c r="AC53" s="260"/>
      <c r="AE53" s="321" t="s">
        <v>379</v>
      </c>
      <c r="AF53" s="321" t="str">
        <f>INDEX($AM:$AM,MATCH(AE53,$AL:$AL,0))</f>
        <v>2</v>
      </c>
      <c r="AG53" s="321" t="s">
        <v>669</v>
      </c>
      <c r="AH53" s="332">
        <f>SUMIFS($AP:$AP,$AL:$AL,$AE53)</f>
        <v>6232503.1288381573</v>
      </c>
      <c r="AI53" s="337">
        <f>SUMIFS($AR:$AR,$AL:$AL,$AE53)/SUMIFS($AO:$AO,$AL:$AL,$AE53)</f>
        <v>0.51875772729950309</v>
      </c>
      <c r="AL53" s="9" t="s">
        <v>580</v>
      </c>
      <c r="AM53" s="9" t="s">
        <v>378</v>
      </c>
      <c r="AN53" s="314">
        <v>0.85791522171343659</v>
      </c>
      <c r="AO53" s="101">
        <v>10742839.874608951</v>
      </c>
      <c r="AP53" s="101">
        <v>10631285.70706691</v>
      </c>
      <c r="AR53" s="304">
        <f t="shared" si="3"/>
        <v>9216445.8528570849</v>
      </c>
    </row>
    <row r="54" spans="2:44" ht="16.5" x14ac:dyDescent="0.3">
      <c r="B54" s="364"/>
      <c r="C54" s="258"/>
      <c r="D54" s="303"/>
      <c r="E54" s="305"/>
      <c r="F54" s="258" t="s">
        <v>713</v>
      </c>
      <c r="G54" s="303">
        <v>370472.39509154746</v>
      </c>
      <c r="H54" s="305">
        <v>0.82891411107681467</v>
      </c>
      <c r="I54" s="258" t="s">
        <v>904</v>
      </c>
      <c r="J54" s="303">
        <v>1571476.6723282749</v>
      </c>
      <c r="K54" s="305">
        <v>0.56347718573128147</v>
      </c>
      <c r="L54" s="258"/>
      <c r="M54" s="303"/>
      <c r="N54" s="305"/>
      <c r="O54" s="258"/>
      <c r="P54" s="259"/>
      <c r="Q54" s="260"/>
      <c r="R54" s="258"/>
      <c r="S54" s="259"/>
      <c r="T54" s="260"/>
      <c r="U54" s="258"/>
      <c r="V54" s="259"/>
      <c r="W54" s="260"/>
      <c r="X54" s="258" t="s">
        <v>1195</v>
      </c>
      <c r="Y54" s="303">
        <v>99.596999999999994</v>
      </c>
      <c r="Z54" s="305">
        <v>0.5</v>
      </c>
      <c r="AA54" s="258"/>
      <c r="AB54" s="259"/>
      <c r="AC54" s="260"/>
      <c r="AE54" s="321" t="s">
        <v>492</v>
      </c>
      <c r="AF54" s="321" t="str">
        <f>INDEX($AM:$AM,MATCH(AE54,$AL:$AL,0))</f>
        <v>2</v>
      </c>
      <c r="AG54" s="321" t="s">
        <v>695</v>
      </c>
      <c r="AH54" s="332">
        <f>SUMIFS($AP:$AP,$AL:$AL,$AE54)</f>
        <v>5794005.1694818065</v>
      </c>
      <c r="AI54" s="337">
        <f>SUMIFS($AR:$AR,$AL:$AL,$AE54)/SUMIFS($AO:$AO,$AL:$AL,$AE54)</f>
        <v>1.1351368798442765</v>
      </c>
      <c r="AL54" s="9" t="s">
        <v>379</v>
      </c>
      <c r="AM54" s="9" t="s">
        <v>378</v>
      </c>
      <c r="AN54" s="314">
        <v>0.51262712995461457</v>
      </c>
      <c r="AO54" s="101">
        <v>9338152.4170272835</v>
      </c>
      <c r="AP54" s="101">
        <v>9284496.1288381573</v>
      </c>
      <c r="AR54" s="304">
        <f t="shared" si="3"/>
        <v>4786990.272619443</v>
      </c>
    </row>
    <row r="55" spans="2:44" ht="16.5" x14ac:dyDescent="0.3">
      <c r="B55" s="364"/>
      <c r="C55" s="258"/>
      <c r="D55" s="303"/>
      <c r="E55" s="305"/>
      <c r="F55" s="258" t="s">
        <v>698</v>
      </c>
      <c r="G55" s="303">
        <v>369028.36280623917</v>
      </c>
      <c r="H55" s="305">
        <v>0.57334441178513473</v>
      </c>
      <c r="I55" s="258" t="s">
        <v>800</v>
      </c>
      <c r="J55" s="303">
        <v>1284689.1278250511</v>
      </c>
      <c r="K55" s="305">
        <v>0.64657362095182114</v>
      </c>
      <c r="L55" s="258"/>
      <c r="M55" s="303"/>
      <c r="N55" s="305"/>
      <c r="O55" s="258"/>
      <c r="P55" s="259"/>
      <c r="Q55" s="260"/>
      <c r="R55" s="258"/>
      <c r="S55" s="259"/>
      <c r="T55" s="260"/>
      <c r="U55" s="258"/>
      <c r="V55" s="259"/>
      <c r="W55" s="260"/>
      <c r="X55" s="258" t="s">
        <v>1207</v>
      </c>
      <c r="Y55" s="303">
        <v>50.255000000000003</v>
      </c>
      <c r="Z55" s="305">
        <v>0.5</v>
      </c>
      <c r="AA55" s="258"/>
      <c r="AB55" s="259"/>
      <c r="AC55" s="260"/>
      <c r="AE55" s="321" t="s">
        <v>613</v>
      </c>
      <c r="AF55" s="321" t="str">
        <f>INDEX($AM:$AM,MATCH(AE55,$AL:$AL,0))</f>
        <v>2</v>
      </c>
      <c r="AG55" s="321" t="s">
        <v>717</v>
      </c>
      <c r="AH55" s="332">
        <f>SUMIFS($AP:$AP,$AL:$AL,$AE55)</f>
        <v>5265988.3183191866</v>
      </c>
      <c r="AI55" s="337">
        <f>SUMIFS($AR:$AR,$AL:$AL,$AE55)/SUMIFS($AO:$AO,$AL:$AL,$AE55)</f>
        <v>1.1978108773787131</v>
      </c>
      <c r="AL55" s="9" t="s">
        <v>541</v>
      </c>
      <c r="AM55" s="9" t="s">
        <v>378</v>
      </c>
      <c r="AN55" s="314">
        <v>1.720474445116899</v>
      </c>
      <c r="AO55" s="101">
        <v>6937036.8786020093</v>
      </c>
      <c r="AP55" s="101">
        <v>6789801.7889745682</v>
      </c>
      <c r="AR55" s="304">
        <f t="shared" si="3"/>
        <v>11934994.674468257</v>
      </c>
    </row>
    <row r="56" spans="2:44" ht="16.5" x14ac:dyDescent="0.3">
      <c r="B56" s="364"/>
      <c r="C56" s="258"/>
      <c r="D56" s="303"/>
      <c r="E56" s="305"/>
      <c r="F56" s="258" t="s">
        <v>715</v>
      </c>
      <c r="G56" s="303">
        <v>308135.86375617568</v>
      </c>
      <c r="H56" s="305">
        <v>0.70981802592840471</v>
      </c>
      <c r="I56" s="258" t="s">
        <v>776</v>
      </c>
      <c r="J56" s="303">
        <v>1281756.3626829078</v>
      </c>
      <c r="K56" s="305">
        <v>0.71870752078719324</v>
      </c>
      <c r="L56" s="258"/>
      <c r="M56" s="303"/>
      <c r="N56" s="305"/>
      <c r="O56" s="258"/>
      <c r="P56" s="259"/>
      <c r="Q56" s="260"/>
      <c r="R56" s="258"/>
      <c r="S56" s="259"/>
      <c r="T56" s="260"/>
      <c r="U56" s="258"/>
      <c r="V56" s="259"/>
      <c r="W56" s="260"/>
      <c r="X56" s="258" t="s">
        <v>1229</v>
      </c>
      <c r="Y56" s="303">
        <v>30.158999999999999</v>
      </c>
      <c r="Z56" s="305">
        <v>0.5</v>
      </c>
      <c r="AA56" s="258"/>
      <c r="AB56" s="259"/>
      <c r="AC56" s="260"/>
      <c r="AE56" s="321" t="s">
        <v>622</v>
      </c>
      <c r="AF56" s="321" t="str">
        <f>INDEX($AM:$AM,MATCH(AE56,$AL:$AL,0))</f>
        <v>2</v>
      </c>
      <c r="AG56" s="321" t="s">
        <v>720</v>
      </c>
      <c r="AH56" s="332">
        <f>SUMIFS($AP:$AP,$AL:$AL,$AE56)</f>
        <v>4740944.9124674406</v>
      </c>
      <c r="AI56" s="337">
        <f>SUMIFS($AR:$AR,$AL:$AL,$AE56)/SUMIFS($AO:$AO,$AL:$AL,$AE56)</f>
        <v>1.0326378599722339</v>
      </c>
      <c r="AL56" s="9" t="s">
        <v>622</v>
      </c>
      <c r="AM56" s="9" t="s">
        <v>378</v>
      </c>
      <c r="AN56" s="314">
        <v>0.91945442290322787</v>
      </c>
      <c r="AO56" s="101">
        <v>6108311.4194488497</v>
      </c>
      <c r="AP56" s="101">
        <v>6038936.9124674406</v>
      </c>
      <c r="AR56" s="304">
        <f t="shared" si="3"/>
        <v>5616313.9510825388</v>
      </c>
    </row>
    <row r="57" spans="2:44" ht="16.5" x14ac:dyDescent="0.3">
      <c r="B57" s="364"/>
      <c r="C57" s="258"/>
      <c r="D57" s="303"/>
      <c r="E57" s="305"/>
      <c r="F57" s="258" t="s">
        <v>727</v>
      </c>
      <c r="G57" s="303">
        <v>297846.6832401508</v>
      </c>
      <c r="H57" s="305">
        <v>0.63146746557997857</v>
      </c>
      <c r="I57" s="258" t="s">
        <v>900</v>
      </c>
      <c r="J57" s="303">
        <v>1261675.655050009</v>
      </c>
      <c r="K57" s="305">
        <v>0.71738701393062376</v>
      </c>
      <c r="L57" s="258"/>
      <c r="M57" s="303"/>
      <c r="N57" s="305"/>
      <c r="O57" s="258"/>
      <c r="P57" s="259"/>
      <c r="Q57" s="260"/>
      <c r="R57" s="258"/>
      <c r="S57" s="259"/>
      <c r="T57" s="260"/>
      <c r="U57" s="258"/>
      <c r="V57" s="259"/>
      <c r="W57" s="260"/>
      <c r="X57" s="258" t="s">
        <v>1182</v>
      </c>
      <c r="Y57" s="303">
        <v>3.0249999999999999</v>
      </c>
      <c r="Z57" s="305">
        <v>0.5</v>
      </c>
      <c r="AA57" s="258"/>
      <c r="AB57" s="259"/>
      <c r="AC57" s="260"/>
      <c r="AE57" s="321" t="s">
        <v>397</v>
      </c>
      <c r="AF57" s="321" t="str">
        <f>INDEX($AM:$AM,MATCH(AE57,$AL:$AL,0))</f>
        <v>2</v>
      </c>
      <c r="AG57" s="321" t="s">
        <v>672</v>
      </c>
      <c r="AH57" s="332">
        <f>SUMIFS($AP:$AP,$AL:$AL,$AE57)</f>
        <v>3567496.7568857102</v>
      </c>
      <c r="AI57" s="337">
        <f>SUMIFS($AR:$AR,$AL:$AL,$AE57)/SUMIFS($AO:$AO,$AL:$AL,$AE57)</f>
        <v>0.52076178961536412</v>
      </c>
      <c r="AL57" s="9" t="s">
        <v>397</v>
      </c>
      <c r="AM57" s="9" t="s">
        <v>378</v>
      </c>
      <c r="AN57" s="314">
        <v>0.5139907304635648</v>
      </c>
      <c r="AO57" s="101">
        <v>5339710.2498107981</v>
      </c>
      <c r="AP57" s="101">
        <v>5308940.7568857102</v>
      </c>
      <c r="AR57" s="304">
        <f t="shared" si="3"/>
        <v>2744561.5717640361</v>
      </c>
    </row>
    <row r="58" spans="2:44" ht="16.5" x14ac:dyDescent="0.3">
      <c r="B58" s="364"/>
      <c r="C58" s="258"/>
      <c r="D58" s="303"/>
      <c r="E58" s="305"/>
      <c r="F58" s="258" t="s">
        <v>730</v>
      </c>
      <c r="G58" s="303">
        <v>143612.59474919239</v>
      </c>
      <c r="H58" s="305">
        <v>1.1978108773787131</v>
      </c>
      <c r="I58" s="258" t="s">
        <v>803</v>
      </c>
      <c r="J58" s="303">
        <v>1181087.419364213</v>
      </c>
      <c r="K58" s="305">
        <v>1.3308422204218762</v>
      </c>
      <c r="L58" s="258"/>
      <c r="M58" s="303"/>
      <c r="N58" s="305"/>
      <c r="O58" s="258"/>
      <c r="P58" s="259"/>
      <c r="Q58" s="260"/>
      <c r="R58" s="258"/>
      <c r="S58" s="259"/>
      <c r="T58" s="260"/>
      <c r="U58" s="258"/>
      <c r="V58" s="259"/>
      <c r="W58" s="260"/>
      <c r="X58" s="258" t="s">
        <v>1184</v>
      </c>
      <c r="Y58" s="303">
        <v>5.5E-2</v>
      </c>
      <c r="Z58" s="305">
        <v>0.5</v>
      </c>
      <c r="AA58" s="258"/>
      <c r="AB58" s="259"/>
      <c r="AC58" s="260"/>
      <c r="AE58" s="321" t="s">
        <v>986</v>
      </c>
      <c r="AF58" s="321" t="str">
        <f>INDEX($AM:$AM,MATCH(AE58,$AL:$AL,0))</f>
        <v>2</v>
      </c>
      <c r="AG58" s="321" t="s">
        <v>1010</v>
      </c>
      <c r="AH58" s="332">
        <f>SUMIFS($AP:$AP,$AL:$AL,$AE58)</f>
        <v>3212958.0345526962</v>
      </c>
      <c r="AI58" s="337">
        <f>SUMIFS($AR:$AR,$AL:$AL,$AE58)/SUMIFS($AO:$AO,$AL:$AL,$AE58)</f>
        <v>0.67238593213337428</v>
      </c>
      <c r="AL58" s="9" t="s">
        <v>492</v>
      </c>
      <c r="AM58" s="9" t="s">
        <v>378</v>
      </c>
      <c r="AN58" s="314">
        <v>1.1978108773787131</v>
      </c>
      <c r="AO58" s="101">
        <v>5350740.1115353722</v>
      </c>
      <c r="AP58" s="101">
        <v>5266005.1694818065</v>
      </c>
      <c r="AR58" s="304">
        <f t="shared" si="3"/>
        <v>6409174.7076236568</v>
      </c>
    </row>
    <row r="59" spans="2:44" ht="16.5" x14ac:dyDescent="0.3">
      <c r="B59" s="364"/>
      <c r="C59" s="258"/>
      <c r="D59" s="303"/>
      <c r="E59" s="305"/>
      <c r="F59" s="258" t="s">
        <v>671</v>
      </c>
      <c r="G59" s="303">
        <v>139245.73439870143</v>
      </c>
      <c r="H59" s="305">
        <v>1.0253491329378785</v>
      </c>
      <c r="I59" s="258" t="s">
        <v>866</v>
      </c>
      <c r="J59" s="303">
        <v>1046923.6923068691</v>
      </c>
      <c r="K59" s="305">
        <v>0.86146198943275321</v>
      </c>
      <c r="L59" s="258"/>
      <c r="M59" s="303"/>
      <c r="N59" s="305"/>
      <c r="O59" s="258"/>
      <c r="P59" s="259"/>
      <c r="Q59" s="260"/>
      <c r="R59" s="258"/>
      <c r="S59" s="259"/>
      <c r="T59" s="260"/>
      <c r="U59" s="258"/>
      <c r="V59" s="259"/>
      <c r="W59" s="260"/>
      <c r="X59" s="258" t="s">
        <v>1205</v>
      </c>
      <c r="Y59" s="303">
        <v>-15.515000000000001</v>
      </c>
      <c r="Z59" s="305">
        <v>0.5</v>
      </c>
      <c r="AA59" s="258"/>
      <c r="AB59" s="259"/>
      <c r="AC59" s="260"/>
      <c r="AE59" s="321" t="s">
        <v>1128</v>
      </c>
      <c r="AF59" s="321" t="str">
        <f>INDEX($AM:$AM,MATCH(AE59,$AL:$AL,0))</f>
        <v>2</v>
      </c>
      <c r="AG59" s="321" t="s">
        <v>1243</v>
      </c>
      <c r="AH59" s="332">
        <f>SUMIFS($AP:$AP,$AL:$AL,$AE59)</f>
        <v>2389800</v>
      </c>
      <c r="AI59" s="337">
        <f>SUMIFS($AR:$AR,$AL:$AL,$AE59)/SUMIFS($AO:$AO,$AL:$AL,$AE59)</f>
        <v>0.5</v>
      </c>
      <c r="AL59" s="9" t="s">
        <v>613</v>
      </c>
      <c r="AM59" s="9" t="s">
        <v>378</v>
      </c>
      <c r="AN59" s="314">
        <v>1.1978108773787131</v>
      </c>
      <c r="AO59" s="101">
        <v>5350722.9892218066</v>
      </c>
      <c r="AP59" s="101">
        <v>5265988.3183191866</v>
      </c>
      <c r="AR59" s="304">
        <f t="shared" si="3"/>
        <v>6409154.1983302226</v>
      </c>
    </row>
    <row r="60" spans="2:44" ht="16.5" x14ac:dyDescent="0.3">
      <c r="B60" s="364"/>
      <c r="C60" s="258"/>
      <c r="D60" s="303"/>
      <c r="E60" s="305"/>
      <c r="F60" s="258" t="s">
        <v>723</v>
      </c>
      <c r="G60" s="303">
        <v>134483.51630789411</v>
      </c>
      <c r="H60" s="305">
        <v>0.72792348328198964</v>
      </c>
      <c r="I60" s="258" t="s">
        <v>895</v>
      </c>
      <c r="J60" s="303">
        <v>1046601.3529784322</v>
      </c>
      <c r="K60" s="305">
        <v>0.7275467516216485</v>
      </c>
      <c r="L60" s="258"/>
      <c r="M60" s="303"/>
      <c r="N60" s="305"/>
      <c r="O60" s="258"/>
      <c r="P60" s="259"/>
      <c r="Q60" s="260"/>
      <c r="R60" s="258"/>
      <c r="S60" s="259"/>
      <c r="T60" s="260"/>
      <c r="U60" s="258"/>
      <c r="V60" s="259"/>
      <c r="W60" s="260"/>
      <c r="X60" s="258" t="s">
        <v>1228</v>
      </c>
      <c r="Y60" s="303">
        <v>-45.37</v>
      </c>
      <c r="Z60" s="305">
        <v>0.5</v>
      </c>
      <c r="AA60" s="258"/>
      <c r="AB60" s="259"/>
      <c r="AC60" s="260"/>
      <c r="AE60" s="321" t="s">
        <v>634</v>
      </c>
      <c r="AF60" s="321" t="str">
        <f>INDEX($AM:$AM,MATCH(AE60,$AL:$AL,0))</f>
        <v>2</v>
      </c>
      <c r="AG60" s="321" t="s">
        <v>724</v>
      </c>
      <c r="AH60" s="332">
        <f>SUMIFS($AP:$AP,$AL:$AL,$AE60)</f>
        <v>2240413.9636052088</v>
      </c>
      <c r="AI60" s="337">
        <f>SUMIFS($AR:$AR,$AL:$AL,$AE60)/SUMIFS($AO:$AO,$AL:$AL,$AE60)</f>
        <v>0.84987689318819482</v>
      </c>
      <c r="AL60" s="9" t="s">
        <v>381</v>
      </c>
      <c r="AM60" s="9" t="s">
        <v>378</v>
      </c>
      <c r="AN60" s="314">
        <v>0.82331674929640131</v>
      </c>
      <c r="AO60" s="101">
        <v>4157109.2432761341</v>
      </c>
      <c r="AP60" s="101">
        <v>4115749.2976488611</v>
      </c>
      <c r="AR60" s="304">
        <f t="shared" si="3"/>
        <v>3422617.6686441293</v>
      </c>
    </row>
    <row r="61" spans="2:44" ht="16.5" x14ac:dyDescent="0.3">
      <c r="B61" s="364"/>
      <c r="C61" s="258"/>
      <c r="D61" s="303"/>
      <c r="E61" s="305"/>
      <c r="F61" s="258" t="s">
        <v>690</v>
      </c>
      <c r="G61" s="303">
        <v>133694.22166576452</v>
      </c>
      <c r="H61" s="305">
        <v>0.74020857394943385</v>
      </c>
      <c r="I61" s="258" t="s">
        <v>869</v>
      </c>
      <c r="J61" s="303">
        <v>1026499.4098608404</v>
      </c>
      <c r="K61" s="305">
        <v>0.69014029945624455</v>
      </c>
      <c r="L61" s="258"/>
      <c r="M61" s="303"/>
      <c r="N61" s="305"/>
      <c r="O61" s="258"/>
      <c r="P61" s="259"/>
      <c r="Q61" s="260"/>
      <c r="R61" s="258"/>
      <c r="S61" s="259"/>
      <c r="T61" s="260"/>
      <c r="U61" s="258"/>
      <c r="V61" s="259"/>
      <c r="W61" s="260"/>
      <c r="X61" s="258" t="s">
        <v>1160</v>
      </c>
      <c r="Y61" s="303">
        <v>-73.114000000000004</v>
      </c>
      <c r="Z61" s="305">
        <v>0.5</v>
      </c>
      <c r="AA61" s="258"/>
      <c r="AB61" s="259"/>
      <c r="AC61" s="260"/>
      <c r="AE61" s="321" t="s">
        <v>592</v>
      </c>
      <c r="AF61" s="321" t="str">
        <f>INDEX($AM:$AM,MATCH(AE61,$AL:$AL,0))</f>
        <v>2</v>
      </c>
      <c r="AG61" s="321" t="s">
        <v>707</v>
      </c>
      <c r="AH61" s="332">
        <f>SUMIFS($AP:$AP,$AL:$AL,$AE61)</f>
        <v>1975546.6878372801</v>
      </c>
      <c r="AI61" s="337">
        <f>SUMIFS($AR:$AR,$AL:$AL,$AE61)/SUMIFS($AO:$AO,$AL:$AL,$AE61)</f>
        <v>0.61166655682650817</v>
      </c>
      <c r="AL61" s="9" t="s">
        <v>986</v>
      </c>
      <c r="AM61" s="9" t="s">
        <v>378</v>
      </c>
      <c r="AN61" s="314">
        <v>0.67238593213337428</v>
      </c>
      <c r="AO61" s="101">
        <v>3239039.6953034061</v>
      </c>
      <c r="AP61" s="101">
        <v>3212958.0345526962</v>
      </c>
      <c r="AR61" s="304">
        <f t="shared" si="3"/>
        <v>2177884.7247435814</v>
      </c>
    </row>
    <row r="62" spans="2:44" ht="16.5" x14ac:dyDescent="0.3">
      <c r="B62" s="364"/>
      <c r="C62" s="258"/>
      <c r="D62" s="303"/>
      <c r="E62" s="305"/>
      <c r="F62" s="258" t="s">
        <v>683</v>
      </c>
      <c r="G62" s="303">
        <v>127625.94585775331</v>
      </c>
      <c r="H62" s="305">
        <v>0.93136029300184153</v>
      </c>
      <c r="I62" s="258" t="s">
        <v>746</v>
      </c>
      <c r="J62" s="303">
        <v>1013565.2976618295</v>
      </c>
      <c r="K62" s="305">
        <v>0.706389677800765</v>
      </c>
      <c r="L62" s="258"/>
      <c r="M62" s="303"/>
      <c r="N62" s="305"/>
      <c r="O62" s="258"/>
      <c r="P62" s="259"/>
      <c r="Q62" s="260"/>
      <c r="R62" s="258"/>
      <c r="S62" s="259"/>
      <c r="T62" s="260"/>
      <c r="U62" s="258"/>
      <c r="V62" s="259"/>
      <c r="W62" s="260"/>
      <c r="X62" s="258" t="s">
        <v>1201</v>
      </c>
      <c r="Y62" s="303">
        <v>-75.120999999999995</v>
      </c>
      <c r="Z62" s="305">
        <v>0.5</v>
      </c>
      <c r="AA62" s="258"/>
      <c r="AB62" s="259"/>
      <c r="AC62" s="260"/>
      <c r="AE62" s="321" t="s">
        <v>635</v>
      </c>
      <c r="AF62" s="321" t="str">
        <f>INDEX($AM:$AM,MATCH(AE62,$AL:$AL,0))</f>
        <v>2</v>
      </c>
      <c r="AG62" s="321" t="s">
        <v>725</v>
      </c>
      <c r="AH62" s="332">
        <f>SUMIFS($AP:$AP,$AL:$AL,$AE62)</f>
        <v>1918663.902570847</v>
      </c>
      <c r="AI62" s="337">
        <f>SUMIFS($AR:$AR,$AL:$AL,$AE62)/SUMIFS($AO:$AO,$AL:$AL,$AE62)</f>
        <v>1.0289175430198607</v>
      </c>
      <c r="AL62" s="9" t="s">
        <v>635</v>
      </c>
      <c r="AM62" s="9" t="s">
        <v>378</v>
      </c>
      <c r="AN62" s="314">
        <v>0.86268919197549276</v>
      </c>
      <c r="AO62" s="101">
        <v>2841304.6255521718</v>
      </c>
      <c r="AP62" s="101">
        <v>2811629.902570847</v>
      </c>
      <c r="AR62" s="304">
        <f t="shared" si="3"/>
        <v>2451162.7915738332</v>
      </c>
    </row>
    <row r="63" spans="2:44" ht="16.5" x14ac:dyDescent="0.3">
      <c r="B63" s="364"/>
      <c r="C63" s="258"/>
      <c r="D63" s="303"/>
      <c r="E63" s="305"/>
      <c r="F63" s="258" t="s">
        <v>728</v>
      </c>
      <c r="G63" s="303">
        <v>112865.04746037201</v>
      </c>
      <c r="H63" s="305">
        <v>0.86268919197549276</v>
      </c>
      <c r="I63" s="258" t="s">
        <v>777</v>
      </c>
      <c r="J63" s="303">
        <v>1009289.357633144</v>
      </c>
      <c r="K63" s="305">
        <v>0.71383814443115701</v>
      </c>
      <c r="L63" s="258"/>
      <c r="M63" s="303"/>
      <c r="N63" s="305"/>
      <c r="O63" s="258"/>
      <c r="P63" s="259"/>
      <c r="Q63" s="260"/>
      <c r="R63" s="258"/>
      <c r="S63" s="259"/>
      <c r="T63" s="260"/>
      <c r="U63" s="258"/>
      <c r="V63" s="259"/>
      <c r="W63" s="260"/>
      <c r="X63" s="258" t="s">
        <v>1233</v>
      </c>
      <c r="Y63" s="303">
        <v>-128.37299999999999</v>
      </c>
      <c r="Z63" s="305">
        <v>0.5</v>
      </c>
      <c r="AA63" s="258"/>
      <c r="AB63" s="259"/>
      <c r="AC63" s="260"/>
      <c r="AE63" s="321" t="s">
        <v>550</v>
      </c>
      <c r="AF63" s="321" t="str">
        <f>INDEX($AM:$AM,MATCH(AE63,$AL:$AL,0))</f>
        <v>2</v>
      </c>
      <c r="AG63" s="321" t="s">
        <v>701</v>
      </c>
      <c r="AH63" s="332">
        <f>SUMIFS($AP:$AP,$AL:$AL,$AE63)</f>
        <v>990126.34965798876</v>
      </c>
      <c r="AI63" s="337">
        <f>SUMIFS($AR:$AR,$AL:$AL,$AE63)/SUMIFS($AO:$AO,$AL:$AL,$AE63)</f>
        <v>0.52218886311272095</v>
      </c>
      <c r="AL63" s="9" t="s">
        <v>634</v>
      </c>
      <c r="AM63" s="9" t="s">
        <v>378</v>
      </c>
      <c r="AN63" s="314">
        <v>0.86268919197549288</v>
      </c>
      <c r="AO63" s="101">
        <v>2183266.100391597</v>
      </c>
      <c r="AP63" s="101">
        <v>2160463.9636052088</v>
      </c>
      <c r="AR63" s="304">
        <f t="shared" si="3"/>
        <v>1883480.0680143121</v>
      </c>
    </row>
    <row r="64" spans="2:44" ht="16.5" x14ac:dyDescent="0.3">
      <c r="B64" s="364"/>
      <c r="C64" s="258"/>
      <c r="D64" s="303"/>
      <c r="E64" s="305"/>
      <c r="F64" s="258" t="s">
        <v>1020</v>
      </c>
      <c r="G64" s="303">
        <v>92531.710243191221</v>
      </c>
      <c r="H64" s="305">
        <v>0.72063848034367617</v>
      </c>
      <c r="I64" s="258" t="s">
        <v>764</v>
      </c>
      <c r="J64" s="303">
        <v>905518.55024942895</v>
      </c>
      <c r="K64" s="305">
        <v>0.9774992245855012</v>
      </c>
      <c r="L64" s="258"/>
      <c r="M64" s="303"/>
      <c r="N64" s="305"/>
      <c r="O64" s="258"/>
      <c r="P64" s="259"/>
      <c r="Q64" s="260"/>
      <c r="R64" s="258"/>
      <c r="S64" s="259"/>
      <c r="T64" s="260"/>
      <c r="U64" s="258"/>
      <c r="V64" s="259"/>
      <c r="W64" s="260"/>
      <c r="X64" s="258" t="s">
        <v>1194</v>
      </c>
      <c r="Y64" s="303">
        <v>-137.37100000000001</v>
      </c>
      <c r="Z64" s="305">
        <v>0.5</v>
      </c>
      <c r="AA64" s="258"/>
      <c r="AB64" s="259"/>
      <c r="AC64" s="260"/>
      <c r="AE64" s="321" t="s">
        <v>1079</v>
      </c>
      <c r="AF64" s="321" t="str">
        <f>INDEX($AM:$AM,MATCH(AE64,$AL:$AL,0))</f>
        <v>2</v>
      </c>
      <c r="AG64" s="321" t="s">
        <v>1196</v>
      </c>
      <c r="AH64" s="332">
        <f>SUMIFS($AP:$AP,$AL:$AL,$AE64)</f>
        <v>628255</v>
      </c>
      <c r="AI64" s="337">
        <f>SUMIFS($AR:$AR,$AL:$AL,$AE64)/SUMIFS($AO:$AO,$AL:$AL,$AE64)</f>
        <v>0.5</v>
      </c>
      <c r="AL64" s="9" t="s">
        <v>621</v>
      </c>
      <c r="AM64" s="9" t="s">
        <v>378</v>
      </c>
      <c r="AN64" s="314">
        <v>0.86268919197549288</v>
      </c>
      <c r="AO64" s="101">
        <v>1678420.4668081501</v>
      </c>
      <c r="AP64" s="101">
        <v>1660890.9622450699</v>
      </c>
      <c r="AR64" s="304">
        <f t="shared" si="3"/>
        <v>1447955.1963058526</v>
      </c>
    </row>
    <row r="65" spans="2:44" ht="16.5" x14ac:dyDescent="0.3">
      <c r="B65" s="364"/>
      <c r="C65" s="258"/>
      <c r="D65" s="303"/>
      <c r="E65" s="305"/>
      <c r="F65" s="258" t="s">
        <v>668</v>
      </c>
      <c r="G65" s="303">
        <v>70885.86558999127</v>
      </c>
      <c r="H65" s="305">
        <v>1.080103410548017</v>
      </c>
      <c r="I65" s="258" t="s">
        <v>1237</v>
      </c>
      <c r="J65" s="303">
        <v>900007.55900000001</v>
      </c>
      <c r="K65" s="305">
        <v>0.5</v>
      </c>
      <c r="L65" s="258"/>
      <c r="M65" s="303"/>
      <c r="N65" s="305"/>
      <c r="O65" s="258"/>
      <c r="P65" s="259"/>
      <c r="Q65" s="260"/>
      <c r="R65" s="258"/>
      <c r="S65" s="259"/>
      <c r="T65" s="260"/>
      <c r="U65" s="258"/>
      <c r="V65" s="259"/>
      <c r="W65" s="260"/>
      <c r="X65" s="258" t="s">
        <v>1223</v>
      </c>
      <c r="Y65" s="303">
        <v>-533.78</v>
      </c>
      <c r="Z65" s="305">
        <v>0.5</v>
      </c>
      <c r="AA65" s="258"/>
      <c r="AB65" s="259"/>
      <c r="AC65" s="260"/>
      <c r="AE65" s="321" t="s">
        <v>1055</v>
      </c>
      <c r="AF65" s="321" t="str">
        <f>INDEX($AM:$AM,MATCH(AE65,$AL:$AL,0))</f>
        <v>2</v>
      </c>
      <c r="AG65" s="321" t="s">
        <v>732</v>
      </c>
      <c r="AH65" s="332">
        <f>SUMIFS($AP:$AP,$AL:$AL,$AE65)</f>
        <v>321245</v>
      </c>
      <c r="AI65" s="337">
        <f>SUMIFS($AR:$AR,$AL:$AL,$AE65)/SUMIFS($AO:$AO,$AL:$AL,$AE65)</f>
        <v>0.5</v>
      </c>
      <c r="AL65" s="9" t="s">
        <v>592</v>
      </c>
      <c r="AM65" s="9" t="s">
        <v>378</v>
      </c>
      <c r="AN65" s="314">
        <v>0.67238593213337428</v>
      </c>
      <c r="AO65" s="101">
        <v>1286411.2337461549</v>
      </c>
      <c r="AP65" s="101">
        <v>1276052.6878372801</v>
      </c>
      <c r="AR65" s="304">
        <f t="shared" si="3"/>
        <v>864964.81650925241</v>
      </c>
    </row>
    <row r="66" spans="2:44" ht="16.5" x14ac:dyDescent="0.3">
      <c r="B66" s="364"/>
      <c r="C66" s="258"/>
      <c r="D66" s="303"/>
      <c r="E66" s="305"/>
      <c r="F66" s="258" t="s">
        <v>1009</v>
      </c>
      <c r="G66" s="303">
        <v>70073.794277948371</v>
      </c>
      <c r="H66" s="305">
        <v>0.67815303694506524</v>
      </c>
      <c r="I66" s="258" t="s">
        <v>885</v>
      </c>
      <c r="J66" s="303">
        <v>834500.3452797425</v>
      </c>
      <c r="K66" s="305">
        <v>0.7300380246039605</v>
      </c>
      <c r="L66" s="258"/>
      <c r="M66" s="303"/>
      <c r="N66" s="305"/>
      <c r="O66" s="258"/>
      <c r="P66" s="259"/>
      <c r="Q66" s="260"/>
      <c r="R66" s="258"/>
      <c r="S66" s="259"/>
      <c r="T66" s="260"/>
      <c r="U66" s="258"/>
      <c r="V66" s="259"/>
      <c r="W66" s="260"/>
      <c r="X66" s="258" t="s">
        <v>1187</v>
      </c>
      <c r="Y66" s="303">
        <v>-1013.346</v>
      </c>
      <c r="Z66" s="305">
        <v>0.5</v>
      </c>
      <c r="AA66" s="258"/>
      <c r="AB66" s="259"/>
      <c r="AC66" s="260"/>
      <c r="AE66" s="321" t="s">
        <v>1153</v>
      </c>
      <c r="AF66" s="321" t="str">
        <f>INDEX($AM:$AM,MATCH(AE66,$AL:$AL,0))</f>
        <v>2</v>
      </c>
      <c r="AG66" s="321" t="s">
        <v>1175</v>
      </c>
      <c r="AH66" s="332">
        <f>SUMIFS($AP:$AP,$AL:$AL,$AE66)</f>
        <v>41948</v>
      </c>
      <c r="AI66" s="337">
        <f>SUMIFS($AR:$AR,$AL:$AL,$AE66)/SUMIFS($AO:$AO,$AL:$AL,$AE66)</f>
        <v>0.5</v>
      </c>
      <c r="AL66" s="9" t="s">
        <v>477</v>
      </c>
      <c r="AM66" s="9" t="s">
        <v>378</v>
      </c>
      <c r="AN66" s="314">
        <v>0.88470103602307115</v>
      </c>
      <c r="AO66" s="101">
        <v>706352.11978860619</v>
      </c>
      <c r="AP66" s="101">
        <v>698495.94883576967</v>
      </c>
      <c r="AR66" s="304">
        <f t="shared" si="3"/>
        <v>624910.45217407239</v>
      </c>
    </row>
    <row r="67" spans="2:44" ht="16.5" x14ac:dyDescent="0.3">
      <c r="B67" s="364"/>
      <c r="C67" s="258"/>
      <c r="D67" s="303"/>
      <c r="E67" s="305"/>
      <c r="F67" s="258" t="s">
        <v>704</v>
      </c>
      <c r="G67" s="303">
        <v>63459.852768389283</v>
      </c>
      <c r="H67" s="305">
        <v>0.74806849909551076</v>
      </c>
      <c r="I67" s="258" t="s">
        <v>793</v>
      </c>
      <c r="J67" s="303">
        <v>802759.38310778083</v>
      </c>
      <c r="K67" s="305">
        <v>0.74833132296572047</v>
      </c>
      <c r="L67" s="258"/>
      <c r="M67" s="303"/>
      <c r="N67" s="305"/>
      <c r="O67" s="258"/>
      <c r="P67" s="259"/>
      <c r="Q67" s="260"/>
      <c r="R67" s="258"/>
      <c r="S67" s="259"/>
      <c r="T67" s="260"/>
      <c r="U67" s="258"/>
      <c r="V67" s="259"/>
      <c r="W67" s="260"/>
      <c r="X67" s="258" t="s">
        <v>1180</v>
      </c>
      <c r="Y67" s="303">
        <v>-1368.65</v>
      </c>
      <c r="Z67" s="305">
        <v>0.5</v>
      </c>
      <c r="AA67" s="258"/>
      <c r="AB67" s="259"/>
      <c r="AC67" s="260"/>
      <c r="AE67" s="321" t="s">
        <v>1093</v>
      </c>
      <c r="AF67" s="321" t="str">
        <f>INDEX($AM:$AM,MATCH(AE67,$AL:$AL,0))</f>
        <v>2</v>
      </c>
      <c r="AG67" s="321" t="s">
        <v>1209</v>
      </c>
      <c r="AH67" s="332">
        <f>SUMIFS($AP:$AP,$AL:$AL,$AE67)</f>
        <v>7335</v>
      </c>
      <c r="AI67" s="337">
        <f>SUMIFS($AR:$AR,$AL:$AL,$AE67)/SUMIFS($AO:$AO,$AL:$AL,$AE67)</f>
        <v>0.5</v>
      </c>
      <c r="AL67" s="9" t="s">
        <v>620</v>
      </c>
      <c r="AM67" s="9" t="s">
        <v>378</v>
      </c>
      <c r="AN67" s="314">
        <v>1.1978108773787131</v>
      </c>
      <c r="AO67" s="101">
        <v>642086.75870661682</v>
      </c>
      <c r="AP67" s="101">
        <v>631918.59819830256</v>
      </c>
      <c r="AR67" s="304">
        <f t="shared" si="3"/>
        <v>769098.50379962672</v>
      </c>
    </row>
    <row r="68" spans="2:44" ht="16.5" x14ac:dyDescent="0.3">
      <c r="B68" s="364"/>
      <c r="C68" s="258"/>
      <c r="D68" s="303"/>
      <c r="E68" s="305"/>
      <c r="F68" s="258" t="s">
        <v>706</v>
      </c>
      <c r="G68" s="303">
        <v>61686.392816653984</v>
      </c>
      <c r="H68" s="305">
        <v>0.91877580683476201</v>
      </c>
      <c r="I68" s="258" t="s">
        <v>918</v>
      </c>
      <c r="J68" s="303">
        <v>781508.97980419733</v>
      </c>
      <c r="K68" s="305">
        <v>0.71273634282419118</v>
      </c>
      <c r="L68" s="258"/>
      <c r="M68" s="303"/>
      <c r="N68" s="305"/>
      <c r="O68" s="258"/>
      <c r="P68" s="259"/>
      <c r="Q68" s="260"/>
      <c r="R68" s="258"/>
      <c r="S68" s="259"/>
      <c r="T68" s="260"/>
      <c r="U68" s="258"/>
      <c r="V68" s="259"/>
      <c r="W68" s="260"/>
      <c r="X68" s="258" t="s">
        <v>1177</v>
      </c>
      <c r="Y68" s="303">
        <v>-2442.384</v>
      </c>
      <c r="Z68" s="305">
        <v>0.5</v>
      </c>
      <c r="AA68" s="258"/>
      <c r="AB68" s="259"/>
      <c r="AC68" s="260"/>
      <c r="AE68" s="321" t="s">
        <v>609</v>
      </c>
      <c r="AF68" s="321" t="str">
        <f>INDEX($AM:$AM,MATCH(AE68,$AL:$AL,0))</f>
        <v>2</v>
      </c>
      <c r="AG68" s="321" t="s">
        <v>716</v>
      </c>
      <c r="AH68" s="332">
        <f>SUMIFS($AP:$AP,$AL:$AL,$AE68)</f>
        <v>57.292640857755693</v>
      </c>
      <c r="AI68" s="337">
        <f>SUMIFS($AR:$AR,$AL:$AL,$AE68)/SUMIFS($AO:$AO,$AL:$AL,$AE68)</f>
        <v>0.72063848034367606</v>
      </c>
      <c r="AL68" s="9" t="s">
        <v>588</v>
      </c>
      <c r="AM68" s="9" t="s">
        <v>378</v>
      </c>
      <c r="AN68" s="314">
        <v>1.213141027648535</v>
      </c>
      <c r="AO68" s="101">
        <v>439747.85759765451</v>
      </c>
      <c r="AP68" s="101">
        <v>433218.22121118498</v>
      </c>
      <c r="AR68" s="304">
        <f t="shared" si="3"/>
        <v>533476.16787226021</v>
      </c>
    </row>
    <row r="69" spans="2:44" ht="16.5" x14ac:dyDescent="0.3">
      <c r="B69" s="364"/>
      <c r="C69" s="258"/>
      <c r="D69" s="303"/>
      <c r="E69" s="305"/>
      <c r="F69" s="258" t="s">
        <v>1208</v>
      </c>
      <c r="G69" s="303">
        <v>47619.921000000002</v>
      </c>
      <c r="H69" s="305">
        <v>0.5</v>
      </c>
      <c r="I69" s="258" t="s">
        <v>781</v>
      </c>
      <c r="J69" s="303">
        <v>772167.87861817004</v>
      </c>
      <c r="K69" s="305">
        <v>0.69589172445191583</v>
      </c>
      <c r="L69" s="258"/>
      <c r="M69" s="303"/>
      <c r="N69" s="305"/>
      <c r="O69" s="258"/>
      <c r="P69" s="259"/>
      <c r="Q69" s="260"/>
      <c r="R69" s="258"/>
      <c r="S69" s="259"/>
      <c r="T69" s="260"/>
      <c r="U69" s="258"/>
      <c r="V69" s="259"/>
      <c r="W69" s="260"/>
      <c r="X69" s="258" t="s">
        <v>1167</v>
      </c>
      <c r="Y69" s="303">
        <v>-3435.0189999999998</v>
      </c>
      <c r="Z69" s="305">
        <v>0.5</v>
      </c>
      <c r="AA69" s="258"/>
      <c r="AB69" s="259"/>
      <c r="AC69" s="260"/>
      <c r="AE69" s="321" t="s">
        <v>1068</v>
      </c>
      <c r="AF69" s="321" t="str">
        <f>INDEX($AM:$AM,MATCH(AE69,$AL:$AL,0))</f>
        <v>2</v>
      </c>
      <c r="AG69" s="321" t="s">
        <v>677</v>
      </c>
      <c r="AH69" s="332">
        <f>SUMIFS($AP:$AP,$AL:$AL,$AE69)</f>
        <v>-448</v>
      </c>
      <c r="AI69" s="337">
        <f>SUMIFS($AR:$AR,$AL:$AL,$AE69)/SUMIFS($AO:$AO,$AL:$AL,$AE69)</f>
        <v>0.5</v>
      </c>
      <c r="AL69" s="9" t="s">
        <v>550</v>
      </c>
      <c r="AM69" s="9" t="s">
        <v>378</v>
      </c>
      <c r="AN69" s="314">
        <v>0.86268919197549288</v>
      </c>
      <c r="AO69" s="101">
        <v>60613.398929088187</v>
      </c>
      <c r="AP69" s="101">
        <v>59980.34965798878</v>
      </c>
      <c r="AR69" s="304">
        <f t="shared" si="3"/>
        <v>52290.524145023293</v>
      </c>
    </row>
    <row r="70" spans="2:44" ht="16.5" x14ac:dyDescent="0.3">
      <c r="B70" s="364"/>
      <c r="C70" s="258"/>
      <c r="D70" s="303"/>
      <c r="E70" s="305"/>
      <c r="F70" s="258" t="s">
        <v>697</v>
      </c>
      <c r="G70" s="303">
        <v>38495.622254592345</v>
      </c>
      <c r="H70" s="305">
        <v>0.80918634038429349</v>
      </c>
      <c r="I70" s="258" t="s">
        <v>902</v>
      </c>
      <c r="J70" s="303">
        <v>643201.02901119587</v>
      </c>
      <c r="K70" s="305">
        <v>0.71715606416222566</v>
      </c>
      <c r="L70" s="258"/>
      <c r="M70" s="303"/>
      <c r="N70" s="305"/>
      <c r="O70" s="258"/>
      <c r="P70" s="259"/>
      <c r="Q70" s="260"/>
      <c r="R70" s="258"/>
      <c r="S70" s="259"/>
      <c r="T70" s="260"/>
      <c r="U70" s="258"/>
      <c r="V70" s="259"/>
      <c r="W70" s="260"/>
      <c r="X70" s="258" t="s">
        <v>1174</v>
      </c>
      <c r="Y70" s="303">
        <v>-4480.384</v>
      </c>
      <c r="Z70" s="305">
        <v>0.5</v>
      </c>
      <c r="AA70" s="258"/>
      <c r="AB70" s="259"/>
      <c r="AC70" s="260"/>
      <c r="AE70" s="321" t="s">
        <v>477</v>
      </c>
      <c r="AF70" s="321" t="str">
        <f>INDEX($AM:$AM,MATCH(AE70,$AL:$AL,0))</f>
        <v>2</v>
      </c>
      <c r="AG70" s="321" t="s">
        <v>692</v>
      </c>
      <c r="AH70" s="332">
        <f>SUMIFS($AP:$AP,$AL:$AL,$AE70)</f>
        <v>-1012224.0511642303</v>
      </c>
      <c r="AI70" s="337">
        <f>SUMIFS($AR:$AR,$AL:$AL,$AE70)/SUMIFS($AO:$AO,$AL:$AL,$AE70)</f>
        <v>0.22944734928940963</v>
      </c>
      <c r="AL70" s="9" t="s">
        <v>609</v>
      </c>
      <c r="AM70" s="9" t="s">
        <v>378</v>
      </c>
      <c r="AN70" s="314">
        <v>0.72063848034367606</v>
      </c>
      <c r="AO70" s="101">
        <v>57.76971242500759</v>
      </c>
      <c r="AP70" s="101">
        <v>57.292640857755693</v>
      </c>
      <c r="AR70" s="304">
        <f t="shared" ref="AR70:AR133" si="8">AO70*AN70</f>
        <v>41.631077771848652</v>
      </c>
    </row>
    <row r="71" spans="2:44" ht="16.5" x14ac:dyDescent="0.3">
      <c r="B71" s="364"/>
      <c r="C71" s="258"/>
      <c r="D71" s="303"/>
      <c r="E71" s="305"/>
      <c r="F71" s="258" t="s">
        <v>682</v>
      </c>
      <c r="G71" s="303">
        <v>35032.886607455446</v>
      </c>
      <c r="H71" s="305">
        <v>0.8930281622247227</v>
      </c>
      <c r="I71" s="258" t="s">
        <v>843</v>
      </c>
      <c r="J71" s="303">
        <v>616057.46580384136</v>
      </c>
      <c r="K71" s="305">
        <v>0.60411909461582369</v>
      </c>
      <c r="L71" s="258"/>
      <c r="M71" s="303"/>
      <c r="N71" s="305"/>
      <c r="O71" s="258"/>
      <c r="P71" s="259"/>
      <c r="Q71" s="260"/>
      <c r="R71" s="258"/>
      <c r="S71" s="259"/>
      <c r="T71" s="260"/>
      <c r="U71" s="258"/>
      <c r="V71" s="259"/>
      <c r="W71" s="260"/>
      <c r="X71" s="258" t="s">
        <v>1016</v>
      </c>
      <c r="Y71" s="303">
        <v>-9580.6473606892396</v>
      </c>
      <c r="Z71" s="305">
        <v>0.49563226878119532</v>
      </c>
      <c r="AA71" s="258"/>
      <c r="AB71" s="259"/>
      <c r="AC71" s="260"/>
      <c r="AE71" s="321" t="s">
        <v>588</v>
      </c>
      <c r="AF71" s="321" t="str">
        <f>INDEX($AM:$AM,MATCH(AE71,$AL:$AL,0))</f>
        <v>2</v>
      </c>
      <c r="AG71" s="321" t="s">
        <v>705</v>
      </c>
      <c r="AH71" s="332">
        <f>SUMIFS($AP:$AP,$AL:$AL,$AE71)</f>
        <v>-1954868.778788815</v>
      </c>
      <c r="AI71" s="337">
        <f>SUMIFS($AR:$AR,$AL:$AL,$AE71)/SUMIFS($AO:$AO,$AL:$AL,$AE71)</f>
        <v>0.33904124685050752</v>
      </c>
      <c r="AL71" s="9" t="s">
        <v>518</v>
      </c>
      <c r="AM71" s="9" t="s">
        <v>378</v>
      </c>
      <c r="AN71" s="314">
        <v>4.2515103237311096E-3</v>
      </c>
      <c r="AO71" s="101">
        <v>-2484003.3597680829</v>
      </c>
      <c r="AP71" s="101">
        <v>-2484860.2285006661</v>
      </c>
      <c r="AR71" s="304">
        <f t="shared" si="8"/>
        <v>-10560.765928236766</v>
      </c>
    </row>
    <row r="72" spans="2:44" ht="16.5" x14ac:dyDescent="0.3">
      <c r="B72" s="364"/>
      <c r="C72" s="258"/>
      <c r="D72" s="303"/>
      <c r="E72" s="305"/>
      <c r="F72" s="258" t="s">
        <v>679</v>
      </c>
      <c r="G72" s="303">
        <v>34597.357963168812</v>
      </c>
      <c r="H72" s="305">
        <v>0.90132020684899905</v>
      </c>
      <c r="I72" s="258" t="s">
        <v>932</v>
      </c>
      <c r="J72" s="303">
        <v>615055.20460860373</v>
      </c>
      <c r="K72" s="305">
        <v>0.71425508118774084</v>
      </c>
      <c r="L72" s="258"/>
      <c r="M72" s="303"/>
      <c r="N72" s="305"/>
      <c r="O72" s="258"/>
      <c r="P72" s="259"/>
      <c r="Q72" s="260"/>
      <c r="R72" s="258"/>
      <c r="S72" s="259"/>
      <c r="T72" s="260"/>
      <c r="U72" s="258"/>
      <c r="V72" s="259"/>
      <c r="W72" s="260"/>
      <c r="X72" s="258" t="s">
        <v>949</v>
      </c>
      <c r="Y72" s="303">
        <v>-16419.455000000002</v>
      </c>
      <c r="Z72" s="305">
        <v>0.5</v>
      </c>
      <c r="AA72" s="258"/>
      <c r="AB72" s="259"/>
      <c r="AC72" s="260"/>
      <c r="AE72" s="321" t="s">
        <v>1090</v>
      </c>
      <c r="AF72" s="321" t="str">
        <f>INDEX($AM:$AM,MATCH(AE72,$AL:$AL,0))</f>
        <v>2</v>
      </c>
      <c r="AG72" s="321" t="s">
        <v>1206</v>
      </c>
      <c r="AH72" s="332">
        <f>SUMIFS($AP:$AP,$AL:$AL,$AE72)</f>
        <v>-3766413</v>
      </c>
      <c r="AI72" s="337">
        <f>SUMIFS($AR:$AR,$AL:$AL,$AE72)/SUMIFS($AO:$AO,$AL:$AL,$AE72)</f>
        <v>0.5</v>
      </c>
      <c r="AL72" s="9" t="s">
        <v>594</v>
      </c>
      <c r="AM72" s="9" t="s">
        <v>378</v>
      </c>
      <c r="AN72" s="314">
        <v>0.38945305140922482</v>
      </c>
      <c r="AO72" s="101">
        <v>-5916555.7674877951</v>
      </c>
      <c r="AP72" s="101">
        <v>-5889952.9845559066</v>
      </c>
      <c r="AR72" s="304">
        <f t="shared" si="8"/>
        <v>-2304220.6974809701</v>
      </c>
    </row>
    <row r="73" spans="2:44" ht="16.5" x14ac:dyDescent="0.3">
      <c r="B73" s="364"/>
      <c r="C73" s="258"/>
      <c r="D73" s="303"/>
      <c r="E73" s="305"/>
      <c r="F73" s="258" t="s">
        <v>722</v>
      </c>
      <c r="G73" s="303">
        <v>32168.94764208257</v>
      </c>
      <c r="H73" s="305">
        <v>0.55492946243564045</v>
      </c>
      <c r="I73" s="258" t="s">
        <v>740</v>
      </c>
      <c r="J73" s="303">
        <v>609073.65817118762</v>
      </c>
      <c r="K73" s="305">
        <v>1.1758925885654603</v>
      </c>
      <c r="L73" s="258"/>
      <c r="M73" s="303"/>
      <c r="N73" s="305"/>
      <c r="O73" s="258"/>
      <c r="P73" s="259"/>
      <c r="Q73" s="260"/>
      <c r="R73" s="258"/>
      <c r="S73" s="259"/>
      <c r="T73" s="260"/>
      <c r="U73" s="258"/>
      <c r="V73" s="259"/>
      <c r="W73" s="260"/>
      <c r="X73" s="258" t="s">
        <v>1170</v>
      </c>
      <c r="Y73" s="303">
        <v>-49952.154999999999</v>
      </c>
      <c r="Z73" s="305">
        <v>0.5</v>
      </c>
      <c r="AA73" s="258"/>
      <c r="AB73" s="259"/>
      <c r="AC73" s="260"/>
      <c r="AE73" s="321" t="s">
        <v>983</v>
      </c>
      <c r="AF73" s="321" t="str">
        <f>INDEX($AM:$AM,MATCH(AE73,$AL:$AL,0))</f>
        <v>2</v>
      </c>
      <c r="AG73" s="321" t="s">
        <v>1007</v>
      </c>
      <c r="AH73" s="332">
        <f>SUMIFS($AP:$AP,$AL:$AL,$AE73)</f>
        <v>-6260146.5920630898</v>
      </c>
      <c r="AI73" s="337">
        <f>SUMIFS($AR:$AR,$AL:$AL,$AE73)/SUMIFS($AO:$AO,$AL:$AL,$AE73)</f>
        <v>9.4621109697594338E-2</v>
      </c>
      <c r="AL73" s="9" t="s">
        <v>599</v>
      </c>
      <c r="AM73" s="9" t="s">
        <v>378</v>
      </c>
      <c r="AN73" s="314">
        <v>0.54456472214666796</v>
      </c>
      <c r="AO73" s="101">
        <v>-31966418.484660149</v>
      </c>
      <c r="AP73" s="101">
        <v>-31760369.26305642</v>
      </c>
      <c r="AR73" s="304">
        <f t="shared" si="8"/>
        <v>-17407783.800123066</v>
      </c>
    </row>
    <row r="74" spans="2:44" ht="16.5" x14ac:dyDescent="0.3">
      <c r="B74" s="364"/>
      <c r="C74" s="258"/>
      <c r="D74" s="303"/>
      <c r="E74" s="305"/>
      <c r="F74" s="258" t="s">
        <v>691</v>
      </c>
      <c r="G74" s="303">
        <v>31054.351650325338</v>
      </c>
      <c r="H74" s="305">
        <v>0.67479635928826387</v>
      </c>
      <c r="I74" s="258" t="s">
        <v>790</v>
      </c>
      <c r="J74" s="303">
        <v>606741.8090402541</v>
      </c>
      <c r="K74" s="305">
        <v>0.72403740114964432</v>
      </c>
      <c r="L74" s="258"/>
      <c r="M74" s="303"/>
      <c r="N74" s="305"/>
      <c r="O74" s="258"/>
      <c r="P74" s="259"/>
      <c r="Q74" s="260"/>
      <c r="R74" s="258"/>
      <c r="S74" s="259"/>
      <c r="T74" s="260"/>
      <c r="U74" s="258"/>
      <c r="V74" s="259"/>
      <c r="W74" s="260"/>
      <c r="X74" s="258" t="s">
        <v>1221</v>
      </c>
      <c r="Y74" s="303">
        <v>-76929.512000000002</v>
      </c>
      <c r="Z74" s="305">
        <v>0.5</v>
      </c>
      <c r="AA74" s="258"/>
      <c r="AB74" s="259"/>
      <c r="AC74" s="260"/>
      <c r="AE74" s="321" t="s">
        <v>444</v>
      </c>
      <c r="AF74" s="321" t="str">
        <f>INDEX($AM:$AM,MATCH(AE74,$AL:$AL,0))</f>
        <v>2</v>
      </c>
      <c r="AG74" s="321" t="s">
        <v>685</v>
      </c>
      <c r="AH74" s="332">
        <f>SUMIFS($AP:$AP,$AL:$AL,$AE74)</f>
        <v>-9923554.3393404782</v>
      </c>
      <c r="AI74" s="337">
        <f>SUMIFS($AR:$AR,$AL:$AL,$AE74)/SUMIFS($AO:$AO,$AL:$AL,$AE74)</f>
        <v>-2.1842311079610042</v>
      </c>
      <c r="AL74" s="9" t="s">
        <v>406</v>
      </c>
      <c r="AM74" s="9" t="s">
        <v>370</v>
      </c>
      <c r="AN74" s="314">
        <v>0.78328889334869312</v>
      </c>
      <c r="AO74" s="101">
        <v>321319330148.1377</v>
      </c>
      <c r="AP74" s="101">
        <v>318159873942.72772</v>
      </c>
      <c r="AR74" s="304">
        <f t="shared" si="8"/>
        <v>251685862523.27814</v>
      </c>
    </row>
    <row r="75" spans="2:44" ht="16.5" x14ac:dyDescent="0.3">
      <c r="B75" s="364"/>
      <c r="C75" s="258"/>
      <c r="D75" s="303"/>
      <c r="E75" s="305"/>
      <c r="F75" s="258" t="s">
        <v>1242</v>
      </c>
      <c r="G75" s="303">
        <v>27714.363000000001</v>
      </c>
      <c r="H75" s="305">
        <v>0.5</v>
      </c>
      <c r="I75" s="258" t="s">
        <v>830</v>
      </c>
      <c r="J75" s="303">
        <v>600011.40807102562</v>
      </c>
      <c r="K75" s="305">
        <v>0.51016070388941592</v>
      </c>
      <c r="L75" s="258"/>
      <c r="M75" s="303"/>
      <c r="N75" s="305"/>
      <c r="O75" s="258"/>
      <c r="P75" s="259"/>
      <c r="Q75" s="260"/>
      <c r="R75" s="258"/>
      <c r="S75" s="259"/>
      <c r="T75" s="260"/>
      <c r="U75" s="258"/>
      <c r="V75" s="259"/>
      <c r="W75" s="260"/>
      <c r="X75" s="258" t="s">
        <v>945</v>
      </c>
      <c r="Y75" s="303">
        <v>-129255.32647894371</v>
      </c>
      <c r="Z75" s="305">
        <v>0.51727731148265588</v>
      </c>
      <c r="AA75" s="258"/>
      <c r="AB75" s="259"/>
      <c r="AC75" s="260"/>
      <c r="AE75" s="321" t="s">
        <v>546</v>
      </c>
      <c r="AF75" s="321" t="str">
        <f>INDEX($AM:$AM,MATCH(AE75,$AL:$AL,0))</f>
        <v>2</v>
      </c>
      <c r="AG75" s="321" t="s">
        <v>700</v>
      </c>
      <c r="AH75" s="332">
        <f>SUMIFS($AP:$AP,$AL:$AL,$AE75)</f>
        <v>-24951263.273022503</v>
      </c>
      <c r="AI75" s="337">
        <f>SUMIFS($AR:$AR,$AL:$AL,$AE75)/SUMIFS($AO:$AO,$AL:$AL,$AE75)</f>
        <v>-4.1283093018392121</v>
      </c>
      <c r="AL75" s="9" t="s">
        <v>394</v>
      </c>
      <c r="AM75" s="9" t="s">
        <v>370</v>
      </c>
      <c r="AN75" s="314">
        <v>0.54081076873930412</v>
      </c>
      <c r="AO75" s="101">
        <v>11325815241.04446</v>
      </c>
      <c r="AP75" s="101">
        <v>11250002651.33083</v>
      </c>
      <c r="AR75" s="304">
        <f t="shared" si="8"/>
        <v>6125122847.1085815</v>
      </c>
    </row>
    <row r="76" spans="2:44" ht="16.5" x14ac:dyDescent="0.3">
      <c r="B76" s="364"/>
      <c r="C76" s="258"/>
      <c r="D76" s="303"/>
      <c r="E76" s="305"/>
      <c r="F76" s="258" t="s">
        <v>721</v>
      </c>
      <c r="G76" s="303">
        <v>25960.205614574439</v>
      </c>
      <c r="H76" s="305">
        <v>0.91275092918326883</v>
      </c>
      <c r="I76" s="258" t="s">
        <v>804</v>
      </c>
      <c r="J76" s="303">
        <v>592621.22914341057</v>
      </c>
      <c r="K76" s="305">
        <v>0.89011021414522251</v>
      </c>
      <c r="L76" s="258"/>
      <c r="M76" s="303"/>
      <c r="N76" s="305"/>
      <c r="O76" s="258"/>
      <c r="P76" s="259"/>
      <c r="Q76" s="260"/>
      <c r="R76" s="258"/>
      <c r="S76" s="259"/>
      <c r="T76" s="260"/>
      <c r="U76" s="258"/>
      <c r="V76" s="259"/>
      <c r="W76" s="260"/>
      <c r="X76" s="258" t="s">
        <v>1168</v>
      </c>
      <c r="Y76" s="303">
        <v>-153223.40400000001</v>
      </c>
      <c r="Z76" s="305">
        <v>0.5</v>
      </c>
      <c r="AA76" s="258"/>
      <c r="AB76" s="259"/>
      <c r="AC76" s="260"/>
      <c r="AE76" s="321" t="s">
        <v>594</v>
      </c>
      <c r="AF76" s="321" t="str">
        <f>INDEX($AM:$AM,MATCH(AE76,$AL:$AL,0))</f>
        <v>2</v>
      </c>
      <c r="AG76" s="321" t="s">
        <v>708</v>
      </c>
      <c r="AH76" s="332">
        <f>SUMIFS($AP:$AP,$AL:$AL,$AE76)</f>
        <v>-26217585.984555908</v>
      </c>
      <c r="AI76" s="337">
        <f>SUMIFS($AR:$AR,$AL:$AL,$AE76)/SUMIFS($AO:$AO,$AL:$AL,$AE76)</f>
        <v>0.47507801852602138</v>
      </c>
      <c r="AL76" s="9" t="s">
        <v>525</v>
      </c>
      <c r="AM76" s="9" t="s">
        <v>370</v>
      </c>
      <c r="AN76" s="314">
        <v>0.86268919197549288</v>
      </c>
      <c r="AO76" s="101">
        <v>11091984754.64467</v>
      </c>
      <c r="AP76" s="101">
        <v>10972614754.37435</v>
      </c>
      <c r="AR76" s="304">
        <f t="shared" si="8"/>
        <v>9568935365.3888969</v>
      </c>
    </row>
    <row r="77" spans="2:44" ht="16.5" x14ac:dyDescent="0.3">
      <c r="B77" s="364"/>
      <c r="C77" s="258"/>
      <c r="D77" s="303"/>
      <c r="E77" s="305"/>
      <c r="F77" s="258" t="s">
        <v>718</v>
      </c>
      <c r="G77" s="303">
        <v>22620.377598198302</v>
      </c>
      <c r="H77" s="305">
        <v>0.51979868842862254</v>
      </c>
      <c r="I77" s="258" t="s">
        <v>733</v>
      </c>
      <c r="J77" s="303">
        <v>589360.25504585297</v>
      </c>
      <c r="K77" s="305">
        <v>0.71623235980070243</v>
      </c>
      <c r="L77" s="258"/>
      <c r="M77" s="303"/>
      <c r="N77" s="305"/>
      <c r="O77" s="258"/>
      <c r="P77" s="259"/>
      <c r="Q77" s="260"/>
      <c r="R77" s="258"/>
      <c r="S77" s="259"/>
      <c r="T77" s="260"/>
      <c r="U77" s="258"/>
      <c r="V77" s="259"/>
      <c r="W77" s="260"/>
      <c r="X77" s="258" t="s">
        <v>1159</v>
      </c>
      <c r="Y77" s="303">
        <v>-180082.88800000001</v>
      </c>
      <c r="Z77" s="305">
        <v>0.5</v>
      </c>
      <c r="AA77" s="258"/>
      <c r="AB77" s="259"/>
      <c r="AC77" s="260"/>
      <c r="AE77" s="321" t="s">
        <v>518</v>
      </c>
      <c r="AF77" s="321" t="str">
        <f>INDEX($AM:$AM,MATCH(AE77,$AL:$AL,0))</f>
        <v>2</v>
      </c>
      <c r="AG77" s="321" t="s">
        <v>696</v>
      </c>
      <c r="AH77" s="332">
        <f>SUMIFS($AP:$AP,$AL:$AL,$AE77)</f>
        <v>-27355061.228500664</v>
      </c>
      <c r="AI77" s="337">
        <f>SUMIFS($AR:$AR,$AL:$AL,$AE77)/SUMIFS($AO:$AO,$AL:$AL,$AE77)</f>
        <v>0.45498165847707939</v>
      </c>
      <c r="AL77" s="9" t="s">
        <v>474</v>
      </c>
      <c r="AM77" s="9" t="s">
        <v>370</v>
      </c>
      <c r="AN77" s="314">
        <v>0.86268927881645663</v>
      </c>
      <c r="AO77" s="101">
        <v>10953809857.23398</v>
      </c>
      <c r="AP77" s="101">
        <v>10835926842.85631</v>
      </c>
      <c r="AR77" s="304">
        <f t="shared" si="8"/>
        <v>9449734326.0297756</v>
      </c>
    </row>
    <row r="78" spans="2:44" ht="16.5" x14ac:dyDescent="0.3">
      <c r="B78" s="364"/>
      <c r="C78" s="258"/>
      <c r="D78" s="303"/>
      <c r="E78" s="305"/>
      <c r="F78" s="258" t="s">
        <v>694</v>
      </c>
      <c r="G78" s="303">
        <v>20795.216004163893</v>
      </c>
      <c r="H78" s="305">
        <v>1.2676481638692014</v>
      </c>
      <c r="I78" s="258" t="s">
        <v>773</v>
      </c>
      <c r="J78" s="303">
        <v>569205.6567801385</v>
      </c>
      <c r="K78" s="305">
        <v>0.51090538920126327</v>
      </c>
      <c r="L78" s="258"/>
      <c r="M78" s="303"/>
      <c r="N78" s="305"/>
      <c r="O78" s="258"/>
      <c r="P78" s="259"/>
      <c r="Q78" s="260"/>
      <c r="R78" s="258"/>
      <c r="S78" s="259"/>
      <c r="T78" s="260"/>
      <c r="U78" s="258"/>
      <c r="V78" s="259"/>
      <c r="W78" s="260"/>
      <c r="X78" s="258"/>
      <c r="Y78" s="303"/>
      <c r="Z78" s="305"/>
      <c r="AA78" s="258"/>
      <c r="AB78" s="259"/>
      <c r="AC78" s="260"/>
      <c r="AE78" s="321" t="s">
        <v>580</v>
      </c>
      <c r="AF78" s="321" t="str">
        <f>INDEX($AM:$AM,MATCH(AE78,$AL:$AL,0))</f>
        <v>2</v>
      </c>
      <c r="AG78" s="321" t="s">
        <v>703</v>
      </c>
      <c r="AH78" s="332">
        <f>SUMIFS($AP:$AP,$AL:$AL,$AE78)</f>
        <v>-43304091.292933092</v>
      </c>
      <c r="AI78" s="337">
        <f>SUMIFS($AR:$AR,$AL:$AL,$AE78)/SUMIFS($AO:$AO,$AL:$AL,$AE78)</f>
        <v>0.41097939200954503</v>
      </c>
      <c r="AL78" s="9" t="s">
        <v>526</v>
      </c>
      <c r="AM78" s="9" t="s">
        <v>370</v>
      </c>
      <c r="AN78" s="314">
        <v>0.49404599489668011</v>
      </c>
      <c r="AO78" s="101">
        <v>8112663149.4117184</v>
      </c>
      <c r="AP78" s="101">
        <v>8067004771.4149494</v>
      </c>
      <c r="AR78" s="304">
        <f t="shared" si="8"/>
        <v>4008028736.9127464</v>
      </c>
    </row>
    <row r="79" spans="2:44" ht="16.5" x14ac:dyDescent="0.3">
      <c r="B79" s="364"/>
      <c r="C79" s="258"/>
      <c r="D79" s="303"/>
      <c r="E79" s="305"/>
      <c r="F79" s="258" t="s">
        <v>693</v>
      </c>
      <c r="G79" s="303">
        <v>18795.28249876964</v>
      </c>
      <c r="H79" s="305">
        <v>1.214049857053876</v>
      </c>
      <c r="I79" s="258" t="s">
        <v>775</v>
      </c>
      <c r="J79" s="303">
        <v>561895.24440178135</v>
      </c>
      <c r="K79" s="305">
        <v>0.7564103371356784</v>
      </c>
      <c r="L79" s="258"/>
      <c r="M79" s="303"/>
      <c r="N79" s="305"/>
      <c r="O79" s="258"/>
      <c r="P79" s="259"/>
      <c r="Q79" s="260"/>
      <c r="R79" s="258"/>
      <c r="S79" s="259"/>
      <c r="T79" s="260"/>
      <c r="U79" s="258"/>
      <c r="V79" s="259"/>
      <c r="W79" s="260"/>
      <c r="X79" s="258"/>
      <c r="Y79" s="303"/>
      <c r="Z79" s="305"/>
      <c r="AA79" s="258"/>
      <c r="AB79" s="259"/>
      <c r="AC79" s="260"/>
      <c r="AE79" s="321" t="s">
        <v>596</v>
      </c>
      <c r="AF79" s="321" t="str">
        <f>INDEX($AM:$AM,MATCH(AE79,$AL:$AL,0))</f>
        <v>2</v>
      </c>
      <c r="AG79" s="321" t="s">
        <v>710</v>
      </c>
      <c r="AH79" s="332">
        <f>SUMIFS($AP:$AP,$AL:$AL,$AE79)</f>
        <v>-78754475.185449168</v>
      </c>
      <c r="AI79" s="337">
        <f>SUMIFS($AR:$AR,$AL:$AL,$AE79)/SUMIFS($AO:$AO,$AL:$AL,$AE79)</f>
        <v>0.2169410871299785</v>
      </c>
      <c r="AL79" s="9" t="s">
        <v>469</v>
      </c>
      <c r="AM79" s="9" t="s">
        <v>370</v>
      </c>
      <c r="AN79" s="314">
        <v>0.59824423752683054</v>
      </c>
      <c r="AO79" s="101">
        <v>4929265718.2197905</v>
      </c>
      <c r="AP79" s="101">
        <v>4892369030.6209497</v>
      </c>
      <c r="AR79" s="304">
        <f t="shared" si="8"/>
        <v>2948904811.1635432</v>
      </c>
    </row>
    <row r="80" spans="2:44" ht="16.5" x14ac:dyDescent="0.3">
      <c r="B80" s="364"/>
      <c r="C80" s="258"/>
      <c r="D80" s="303"/>
      <c r="E80" s="305"/>
      <c r="F80" s="258" t="s">
        <v>677</v>
      </c>
      <c r="G80" s="303">
        <v>17050.5506610142</v>
      </c>
      <c r="H80" s="305">
        <v>4.2875921142570643</v>
      </c>
      <c r="I80" s="258" t="s">
        <v>812</v>
      </c>
      <c r="J80" s="303">
        <v>557692.71131705004</v>
      </c>
      <c r="K80" s="305">
        <v>0.72929782343370719</v>
      </c>
      <c r="L80" s="258"/>
      <c r="M80" s="303"/>
      <c r="N80" s="305"/>
      <c r="O80" s="258"/>
      <c r="P80" s="259"/>
      <c r="Q80" s="260"/>
      <c r="R80" s="258"/>
      <c r="S80" s="259"/>
      <c r="T80" s="260"/>
      <c r="U80" s="258"/>
      <c r="V80" s="259"/>
      <c r="W80" s="260"/>
      <c r="X80" s="258"/>
      <c r="Y80" s="303"/>
      <c r="Z80" s="305"/>
      <c r="AA80" s="258"/>
      <c r="AB80" s="259"/>
      <c r="AC80" s="260"/>
      <c r="AE80" s="321" t="s">
        <v>541</v>
      </c>
      <c r="AF80" s="321" t="str">
        <f>INDEX($AM:$AM,MATCH(AE80,$AL:$AL,0))</f>
        <v>2</v>
      </c>
      <c r="AG80" s="321" t="s">
        <v>699</v>
      </c>
      <c r="AH80" s="332">
        <f>SUMIFS($AP:$AP,$AL:$AL,$AE80)</f>
        <v>-85324095.211025432</v>
      </c>
      <c r="AI80" s="337">
        <f>SUMIFS($AR:$AR,$AL:$AL,$AE80)/SUMIFS($AO:$AO,$AL:$AL,$AE80)</f>
        <v>0.40060121700775964</v>
      </c>
      <c r="AL80" s="9" t="s">
        <v>665</v>
      </c>
      <c r="AM80" s="9" t="s">
        <v>370</v>
      </c>
      <c r="AN80" s="314">
        <v>0.86268919197549288</v>
      </c>
      <c r="AO80" s="101">
        <v>4871274608.4225998</v>
      </c>
      <c r="AP80" s="101">
        <v>4817714253.8387861</v>
      </c>
      <c r="AR80" s="304">
        <f t="shared" si="8"/>
        <v>4202395955.8308282</v>
      </c>
    </row>
    <row r="81" spans="2:44" ht="16.5" x14ac:dyDescent="0.3">
      <c r="B81" s="364"/>
      <c r="C81" s="258"/>
      <c r="D81" s="303"/>
      <c r="E81" s="305"/>
      <c r="F81" s="258" t="s">
        <v>670</v>
      </c>
      <c r="G81" s="303">
        <v>9972.1562976488622</v>
      </c>
      <c r="H81" s="305">
        <v>0.63422488308325986</v>
      </c>
      <c r="I81" s="258" t="s">
        <v>903</v>
      </c>
      <c r="J81" s="303">
        <v>517964.15899218532</v>
      </c>
      <c r="K81" s="305">
        <v>0.71005088968276631</v>
      </c>
      <c r="L81" s="258"/>
      <c r="M81" s="303"/>
      <c r="N81" s="305"/>
      <c r="O81" s="258"/>
      <c r="P81" s="259"/>
      <c r="Q81" s="260"/>
      <c r="R81" s="258"/>
      <c r="S81" s="259"/>
      <c r="T81" s="260"/>
      <c r="U81" s="258"/>
      <c r="V81" s="259"/>
      <c r="W81" s="260"/>
      <c r="X81" s="258"/>
      <c r="Y81" s="303"/>
      <c r="Z81" s="305"/>
      <c r="AA81" s="258"/>
      <c r="AB81" s="259"/>
      <c r="AC81" s="260"/>
      <c r="AE81" s="321" t="s">
        <v>599</v>
      </c>
      <c r="AF81" s="321" t="str">
        <f>INDEX($AM:$AM,MATCH(AE81,$AL:$AL,0))</f>
        <v>2</v>
      </c>
      <c r="AG81" s="321" t="s">
        <v>712</v>
      </c>
      <c r="AH81" s="332">
        <f>SUMIFS($AP:$AP,$AL:$AL,$AE81)</f>
        <v>-107847751.26305643</v>
      </c>
      <c r="AI81" s="337">
        <f>SUMIFS($AR:$AR,$AL:$AL,$AE81)/SUMIFS($AO:$AO,$AL:$AL,$AE81)</f>
        <v>0.51318393755150915</v>
      </c>
      <c r="AL81" s="9" t="s">
        <v>425</v>
      </c>
      <c r="AM81" s="9" t="s">
        <v>370</v>
      </c>
      <c r="AN81" s="314">
        <v>0.77828234920687489</v>
      </c>
      <c r="AO81" s="101">
        <v>4445461269.2666092</v>
      </c>
      <c r="AP81" s="101">
        <v>4402970394.9426575</v>
      </c>
      <c r="AR81" s="304">
        <f t="shared" si="8"/>
        <v>3459824039.9529924</v>
      </c>
    </row>
    <row r="82" spans="2:44" ht="16.5" x14ac:dyDescent="0.3">
      <c r="B82" s="364"/>
      <c r="C82" s="258"/>
      <c r="D82" s="303"/>
      <c r="E82" s="305"/>
      <c r="F82" s="258" t="s">
        <v>719</v>
      </c>
      <c r="G82" s="303">
        <v>6314.6009622450692</v>
      </c>
      <c r="H82" s="305">
        <v>0.59613588445353516</v>
      </c>
      <c r="I82" s="258" t="s">
        <v>761</v>
      </c>
      <c r="J82" s="303">
        <v>501500.70170520188</v>
      </c>
      <c r="K82" s="305">
        <v>0.99057952088838563</v>
      </c>
      <c r="L82" s="258"/>
      <c r="M82" s="303"/>
      <c r="N82" s="305"/>
      <c r="O82" s="258"/>
      <c r="P82" s="259"/>
      <c r="Q82" s="260"/>
      <c r="R82" s="258"/>
      <c r="S82" s="259"/>
      <c r="T82" s="260"/>
      <c r="U82" s="258"/>
      <c r="V82" s="259"/>
      <c r="W82" s="260"/>
      <c r="X82" s="258"/>
      <c r="Y82" s="303"/>
      <c r="Z82" s="305"/>
      <c r="AA82" s="258"/>
      <c r="AB82" s="259"/>
      <c r="AC82" s="260"/>
      <c r="AE82" s="321" t="s">
        <v>451</v>
      </c>
      <c r="AF82" s="321" t="str">
        <f>INDEX($AM:$AM,MATCH(AE82,$AL:$AL,0))</f>
        <v>2</v>
      </c>
      <c r="AG82" s="321" t="s">
        <v>688</v>
      </c>
      <c r="AH82" s="332">
        <f>SUMIFS($AP:$AP,$AL:$AL,$AE82)</f>
        <v>-112364521.39122999</v>
      </c>
      <c r="AI82" s="337">
        <f>SUMIFS($AR:$AR,$AL:$AL,$AE82)/SUMIFS($AO:$AO,$AL:$AL,$AE82)</f>
        <v>0.28079913822455438</v>
      </c>
      <c r="AL82" s="9" t="s">
        <v>395</v>
      </c>
      <c r="AM82" s="9" t="s">
        <v>370</v>
      </c>
      <c r="AN82" s="314">
        <v>1.1475204253851741</v>
      </c>
      <c r="AO82" s="101">
        <v>4039475043.0930829</v>
      </c>
      <c r="AP82" s="101">
        <v>3977491779.1392341</v>
      </c>
      <c r="AR82" s="304">
        <f t="shared" si="8"/>
        <v>4635380119.7829685</v>
      </c>
    </row>
    <row r="83" spans="2:44" ht="16.5" x14ac:dyDescent="0.3">
      <c r="B83" s="364"/>
      <c r="C83" s="258"/>
      <c r="D83" s="303"/>
      <c r="E83" s="305"/>
      <c r="F83" s="258" t="s">
        <v>669</v>
      </c>
      <c r="G83" s="303">
        <v>6232.503128838157</v>
      </c>
      <c r="H83" s="305">
        <v>0.51875772729950309</v>
      </c>
      <c r="I83" s="258" t="s">
        <v>784</v>
      </c>
      <c r="J83" s="303">
        <v>497102.35206057335</v>
      </c>
      <c r="K83" s="305">
        <v>0.67735460524844671</v>
      </c>
      <c r="L83" s="258"/>
      <c r="M83" s="303"/>
      <c r="N83" s="305"/>
      <c r="O83" s="258"/>
      <c r="P83" s="259"/>
      <c r="Q83" s="260"/>
      <c r="R83" s="258"/>
      <c r="S83" s="259"/>
      <c r="T83" s="260"/>
      <c r="U83" s="258"/>
      <c r="V83" s="259"/>
      <c r="W83" s="260"/>
      <c r="X83" s="258"/>
      <c r="Y83" s="303"/>
      <c r="Z83" s="305"/>
      <c r="AA83" s="258"/>
      <c r="AB83" s="259"/>
      <c r="AC83" s="260"/>
      <c r="AE83" s="321" t="s">
        <v>406</v>
      </c>
      <c r="AF83" s="321" t="str">
        <f>INDEX($AM:$AM,MATCH(AE83,$AL:$AL,0))</f>
        <v>3</v>
      </c>
      <c r="AG83" s="321" t="s">
        <v>756</v>
      </c>
      <c r="AH83" s="332">
        <f>SUMIFS($AP:$AP,$AL:$AL,$AE83)</f>
        <v>306155404215.36859</v>
      </c>
      <c r="AI83" s="337">
        <f>SUMIFS($AR:$AR,$AL:$AL,$AE83)/SUMIFS($AO:$AO,$AL:$AL,$AE83)</f>
        <v>0.80807229265602643</v>
      </c>
      <c r="AL83" s="9" t="s">
        <v>408</v>
      </c>
      <c r="AM83" s="9" t="s">
        <v>370</v>
      </c>
      <c r="AN83" s="314">
        <v>0.77507841907094677</v>
      </c>
      <c r="AO83" s="101">
        <v>3639659938.980927</v>
      </c>
      <c r="AP83" s="101">
        <v>3604017887.0563779</v>
      </c>
      <c r="AR83" s="304">
        <f t="shared" si="8"/>
        <v>2821021871.4611955</v>
      </c>
    </row>
    <row r="84" spans="2:44" ht="16.5" x14ac:dyDescent="0.3">
      <c r="B84" s="364"/>
      <c r="C84" s="258"/>
      <c r="D84" s="303"/>
      <c r="E84" s="305"/>
      <c r="F84" s="258" t="s">
        <v>695</v>
      </c>
      <c r="G84" s="303">
        <v>5794.0051694818067</v>
      </c>
      <c r="H84" s="305">
        <v>1.1351368798442765</v>
      </c>
      <c r="I84" s="258" t="s">
        <v>905</v>
      </c>
      <c r="J84" s="303">
        <v>484214.73472272744</v>
      </c>
      <c r="K84" s="305">
        <v>0.79996190985965099</v>
      </c>
      <c r="L84" s="258"/>
      <c r="M84" s="303"/>
      <c r="N84" s="305"/>
      <c r="O84" s="258"/>
      <c r="P84" s="259"/>
      <c r="Q84" s="260"/>
      <c r="R84" s="258"/>
      <c r="S84" s="259"/>
      <c r="T84" s="260"/>
      <c r="U84" s="258"/>
      <c r="V84" s="259"/>
      <c r="W84" s="260"/>
      <c r="X84" s="258"/>
      <c r="Y84" s="303"/>
      <c r="Z84" s="305"/>
      <c r="AA84" s="258"/>
      <c r="AB84" s="259"/>
      <c r="AC84" s="260"/>
      <c r="AE84" s="321" t="s">
        <v>394</v>
      </c>
      <c r="AF84" s="321" t="str">
        <f>INDEX($AM:$AM,MATCH(AE84,$AL:$AL,0))</f>
        <v>3</v>
      </c>
      <c r="AG84" s="321" t="s">
        <v>747</v>
      </c>
      <c r="AH84" s="332">
        <f>SUMIFS($AP:$AP,$AL:$AL,$AE84)</f>
        <v>12813474820.33083</v>
      </c>
      <c r="AI84" s="337">
        <f>SUMIFS($AR:$AR,$AL:$AL,$AE84)/SUMIFS($AO:$AO,$AL:$AL,$AE84)</f>
        <v>0.53586041740570955</v>
      </c>
      <c r="AL84" s="9" t="s">
        <v>466</v>
      </c>
      <c r="AM84" s="9" t="s">
        <v>370</v>
      </c>
      <c r="AN84" s="314">
        <v>0.65936975850034452</v>
      </c>
      <c r="AO84" s="101">
        <v>3497992605.2930832</v>
      </c>
      <c r="AP84" s="101">
        <v>3470474803.4917421</v>
      </c>
      <c r="AR84" s="304">
        <f t="shared" si="8"/>
        <v>2306470539.3880911</v>
      </c>
    </row>
    <row r="85" spans="2:44" ht="16.5" x14ac:dyDescent="0.3">
      <c r="B85" s="364"/>
      <c r="C85" s="258"/>
      <c r="D85" s="303"/>
      <c r="E85" s="305"/>
      <c r="F85" s="258" t="s">
        <v>717</v>
      </c>
      <c r="G85" s="303">
        <v>5265.9883183191869</v>
      </c>
      <c r="H85" s="305">
        <v>1.1978108773787131</v>
      </c>
      <c r="I85" s="258" t="s">
        <v>770</v>
      </c>
      <c r="J85" s="303">
        <v>483522.47694645665</v>
      </c>
      <c r="K85" s="305">
        <v>0.6459397373187491</v>
      </c>
      <c r="L85" s="258"/>
      <c r="M85" s="303"/>
      <c r="N85" s="305"/>
      <c r="O85" s="258"/>
      <c r="P85" s="259"/>
      <c r="Q85" s="260"/>
      <c r="R85" s="258"/>
      <c r="S85" s="259"/>
      <c r="T85" s="260"/>
      <c r="U85" s="258"/>
      <c r="V85" s="259"/>
      <c r="W85" s="260"/>
      <c r="X85" s="258"/>
      <c r="Y85" s="303"/>
      <c r="Z85" s="305"/>
      <c r="AA85" s="258"/>
      <c r="AB85" s="259"/>
      <c r="AC85" s="260"/>
      <c r="AE85" s="321" t="s">
        <v>525</v>
      </c>
      <c r="AF85" s="321" t="str">
        <f>INDEX($AM:$AM,MATCH(AE85,$AL:$AL,0))</f>
        <v>3</v>
      </c>
      <c r="AG85" s="321" t="s">
        <v>841</v>
      </c>
      <c r="AH85" s="332">
        <f>SUMIFS($AP:$AP,$AL:$AL,$AE85)</f>
        <v>10891683968.37435</v>
      </c>
      <c r="AI85" s="337">
        <f>SUMIFS($AR:$AR,$AL:$AL,$AE85)/SUMIFS($AO:$AO,$AL:$AL,$AE85)</f>
        <v>0.86535494236268262</v>
      </c>
      <c r="AL85" s="9" t="s">
        <v>455</v>
      </c>
      <c r="AM85" s="9" t="s">
        <v>370</v>
      </c>
      <c r="AN85" s="314">
        <v>0.64913577929539845</v>
      </c>
      <c r="AO85" s="101">
        <v>2611660591.0143371</v>
      </c>
      <c r="AP85" s="101">
        <v>2591969415.9113531</v>
      </c>
      <c r="AR85" s="304">
        <f t="shared" si="8"/>
        <v>1695322333.0031726</v>
      </c>
    </row>
    <row r="86" spans="2:44" ht="16.5" x14ac:dyDescent="0.3">
      <c r="B86" s="364"/>
      <c r="C86" s="258"/>
      <c r="D86" s="303"/>
      <c r="E86" s="305"/>
      <c r="F86" s="258" t="s">
        <v>720</v>
      </c>
      <c r="G86" s="303">
        <v>4740.9449124674402</v>
      </c>
      <c r="H86" s="305">
        <v>1.0326378599722339</v>
      </c>
      <c r="I86" s="258" t="s">
        <v>763</v>
      </c>
      <c r="J86" s="303">
        <v>473532.61825580429</v>
      </c>
      <c r="K86" s="305">
        <v>0.58410355745869647</v>
      </c>
      <c r="L86" s="258"/>
      <c r="M86" s="303"/>
      <c r="N86" s="305"/>
      <c r="O86" s="258"/>
      <c r="P86" s="259"/>
      <c r="Q86" s="260"/>
      <c r="R86" s="258"/>
      <c r="S86" s="259"/>
      <c r="T86" s="260"/>
      <c r="U86" s="258"/>
      <c r="V86" s="259"/>
      <c r="W86" s="260"/>
      <c r="X86" s="258"/>
      <c r="Y86" s="303"/>
      <c r="Z86" s="305"/>
      <c r="AA86" s="258"/>
      <c r="AB86" s="259"/>
      <c r="AC86" s="260"/>
      <c r="AE86" s="321" t="s">
        <v>474</v>
      </c>
      <c r="AF86" s="321" t="str">
        <f>INDEX($AM:$AM,MATCH(AE86,$AL:$AL,0))</f>
        <v>3</v>
      </c>
      <c r="AG86" s="321" t="s">
        <v>798</v>
      </c>
      <c r="AH86" s="332">
        <f>SUMIFS($AP:$AP,$AL:$AL,$AE86)</f>
        <v>10829901146.85631</v>
      </c>
      <c r="AI86" s="337">
        <f>SUMIFS($AR:$AR,$AL:$AL,$AE86)/SUMIFS($AO:$AO,$AL:$AL,$AE86)</f>
        <v>0.86288890417483233</v>
      </c>
      <c r="AL86" s="9" t="s">
        <v>384</v>
      </c>
      <c r="AM86" s="9" t="s">
        <v>370</v>
      </c>
      <c r="AN86" s="314">
        <v>0.67921202533005487</v>
      </c>
      <c r="AO86" s="101">
        <v>2483003690.2877679</v>
      </c>
      <c r="AP86" s="101">
        <v>2462789463.232789</v>
      </c>
      <c r="AR86" s="304">
        <f t="shared" si="8"/>
        <v>1686485965.3823552</v>
      </c>
    </row>
    <row r="87" spans="2:44" ht="16.5" x14ac:dyDescent="0.3">
      <c r="B87" s="364"/>
      <c r="C87" s="258"/>
      <c r="D87" s="303"/>
      <c r="E87" s="305"/>
      <c r="F87" s="258" t="s">
        <v>672</v>
      </c>
      <c r="G87" s="303">
        <v>3567.4967568857101</v>
      </c>
      <c r="H87" s="305">
        <v>0.52076178961536412</v>
      </c>
      <c r="I87" s="258" t="s">
        <v>820</v>
      </c>
      <c r="J87" s="303">
        <v>461065.25081683026</v>
      </c>
      <c r="K87" s="305">
        <v>0.87273884553264969</v>
      </c>
      <c r="L87" s="258"/>
      <c r="M87" s="303"/>
      <c r="N87" s="305"/>
      <c r="O87" s="258"/>
      <c r="P87" s="259"/>
      <c r="Q87" s="260"/>
      <c r="R87" s="258"/>
      <c r="S87" s="259"/>
      <c r="T87" s="260"/>
      <c r="U87" s="258"/>
      <c r="V87" s="259"/>
      <c r="W87" s="260"/>
      <c r="X87" s="258"/>
      <c r="Y87" s="303"/>
      <c r="Z87" s="305"/>
      <c r="AA87" s="258"/>
      <c r="AB87" s="259"/>
      <c r="AC87" s="260"/>
      <c r="AE87" s="321" t="s">
        <v>395</v>
      </c>
      <c r="AF87" s="321" t="str">
        <f>INDEX($AM:$AM,MATCH(AE87,$AL:$AL,0))</f>
        <v>3</v>
      </c>
      <c r="AG87" s="321" t="s">
        <v>748</v>
      </c>
      <c r="AH87" s="332">
        <f>SUMIFS($AP:$AP,$AL:$AL,$AE87)</f>
        <v>7829311515.1392345</v>
      </c>
      <c r="AI87" s="337">
        <f>SUMIFS($AR:$AR,$AL:$AL,$AE87)/SUMIFS($AO:$AO,$AL:$AL,$AE87)</f>
        <v>0.8314592435662419</v>
      </c>
      <c r="AL87" s="9" t="s">
        <v>376</v>
      </c>
      <c r="AM87" s="9" t="s">
        <v>370</v>
      </c>
      <c r="AN87" s="314">
        <v>0.69246000579676092</v>
      </c>
      <c r="AO87" s="101">
        <v>2318739441.9381118</v>
      </c>
      <c r="AP87" s="101">
        <v>2298435951.8971329</v>
      </c>
      <c r="AR87" s="304">
        <f t="shared" si="8"/>
        <v>1605634327.405643</v>
      </c>
    </row>
    <row r="88" spans="2:44" ht="16.5" x14ac:dyDescent="0.3">
      <c r="B88" s="364"/>
      <c r="C88" s="258"/>
      <c r="D88" s="303"/>
      <c r="E88" s="305"/>
      <c r="F88" s="258" t="s">
        <v>1010</v>
      </c>
      <c r="G88" s="303">
        <v>3212.9580345526961</v>
      </c>
      <c r="H88" s="305">
        <v>0.67238593213337428</v>
      </c>
      <c r="I88" s="258" t="s">
        <v>893</v>
      </c>
      <c r="J88" s="303">
        <v>456260.05490290775</v>
      </c>
      <c r="K88" s="305">
        <v>0.67250305186655324</v>
      </c>
      <c r="L88" s="258"/>
      <c r="M88" s="303"/>
      <c r="N88" s="305"/>
      <c r="O88" s="258"/>
      <c r="P88" s="259"/>
      <c r="Q88" s="260"/>
      <c r="R88" s="258"/>
      <c r="S88" s="259"/>
      <c r="T88" s="260"/>
      <c r="U88" s="258"/>
      <c r="V88" s="259"/>
      <c r="W88" s="260"/>
      <c r="X88" s="258"/>
      <c r="Y88" s="303"/>
      <c r="Z88" s="305"/>
      <c r="AA88" s="258"/>
      <c r="AB88" s="259"/>
      <c r="AC88" s="260"/>
      <c r="AE88" s="321" t="s">
        <v>425</v>
      </c>
      <c r="AF88" s="321" t="str">
        <f>INDEX($AM:$AM,MATCH(AE88,$AL:$AL,0))</f>
        <v>3</v>
      </c>
      <c r="AG88" s="321" t="s">
        <v>766</v>
      </c>
      <c r="AH88" s="332">
        <f>SUMIFS($AP:$AP,$AL:$AL,$AE88)</f>
        <v>6466840077.9426575</v>
      </c>
      <c r="AI88" s="337">
        <f>SUMIFS($AR:$AR,$AL:$AL,$AE88)/SUMIFS($AO:$AO,$AL:$AL,$AE88)</f>
        <v>0.69004924075782637</v>
      </c>
      <c r="AL88" s="9" t="s">
        <v>410</v>
      </c>
      <c r="AM88" s="9" t="s">
        <v>370</v>
      </c>
      <c r="AN88" s="314">
        <v>0.82264278599599017</v>
      </c>
      <c r="AO88" s="101">
        <v>2034370406.060256</v>
      </c>
      <c r="AP88" s="101">
        <v>2014028701.1490951</v>
      </c>
      <c r="AR88" s="304">
        <f t="shared" si="8"/>
        <v>1673560138.5892029</v>
      </c>
    </row>
    <row r="89" spans="2:44" ht="16.5" x14ac:dyDescent="0.3">
      <c r="B89" s="364"/>
      <c r="C89" s="258"/>
      <c r="D89" s="303"/>
      <c r="E89" s="305"/>
      <c r="F89" s="258" t="s">
        <v>1243</v>
      </c>
      <c r="G89" s="303">
        <v>2389.8000000000002</v>
      </c>
      <c r="H89" s="305">
        <v>0.5</v>
      </c>
      <c r="I89" s="258" t="s">
        <v>739</v>
      </c>
      <c r="J89" s="303">
        <v>388118.33363337303</v>
      </c>
      <c r="K89" s="305">
        <v>1.1334440426134231</v>
      </c>
      <c r="L89" s="258"/>
      <c r="M89" s="303"/>
      <c r="N89" s="305"/>
      <c r="O89" s="258"/>
      <c r="P89" s="259"/>
      <c r="Q89" s="260"/>
      <c r="R89" s="258"/>
      <c r="S89" s="259"/>
      <c r="T89" s="260"/>
      <c r="U89" s="258"/>
      <c r="V89" s="259"/>
      <c r="W89" s="260"/>
      <c r="X89" s="258"/>
      <c r="Y89" s="303"/>
      <c r="Z89" s="305"/>
      <c r="AA89" s="258"/>
      <c r="AB89" s="259"/>
      <c r="AC89" s="260"/>
      <c r="AE89" s="321" t="s">
        <v>665</v>
      </c>
      <c r="AF89" s="321" t="str">
        <f>INDEX($AM:$AM,MATCH(AE89,$AL:$AL,0))</f>
        <v>3</v>
      </c>
      <c r="AG89" s="321" t="s">
        <v>940</v>
      </c>
      <c r="AH89" s="332">
        <f>SUMIFS($AP:$AP,$AL:$AL,$AE89)</f>
        <v>4817714253.8387861</v>
      </c>
      <c r="AI89" s="337">
        <f>SUMIFS($AR:$AR,$AL:$AL,$AE89)/SUMIFS($AO:$AO,$AL:$AL,$AE89)</f>
        <v>0.86268919197549288</v>
      </c>
      <c r="AL89" s="9" t="s">
        <v>482</v>
      </c>
      <c r="AM89" s="9" t="s">
        <v>370</v>
      </c>
      <c r="AN89" s="314">
        <v>1.0712098350448049</v>
      </c>
      <c r="AO89" s="101">
        <v>1752980695.2677851</v>
      </c>
      <c r="AP89" s="101">
        <v>1728881631.364213</v>
      </c>
      <c r="AR89" s="304">
        <f t="shared" si="8"/>
        <v>1877810161.4145315</v>
      </c>
    </row>
    <row r="90" spans="2:44" ht="16.5" x14ac:dyDescent="0.3">
      <c r="B90" s="364"/>
      <c r="C90" s="258"/>
      <c r="D90" s="303"/>
      <c r="E90" s="305"/>
      <c r="F90" s="258" t="s">
        <v>724</v>
      </c>
      <c r="G90" s="303">
        <v>2240.4139636052087</v>
      </c>
      <c r="H90" s="305">
        <v>0.84987689318819482</v>
      </c>
      <c r="I90" s="258" t="s">
        <v>842</v>
      </c>
      <c r="J90" s="303">
        <v>386877.6174149494</v>
      </c>
      <c r="K90" s="305">
        <v>0.38832643223800439</v>
      </c>
      <c r="L90" s="258"/>
      <c r="M90" s="303"/>
      <c r="N90" s="305"/>
      <c r="O90" s="258"/>
      <c r="P90" s="259"/>
      <c r="Q90" s="260"/>
      <c r="R90" s="258"/>
      <c r="S90" s="259"/>
      <c r="T90" s="260"/>
      <c r="U90" s="258"/>
      <c r="V90" s="259"/>
      <c r="W90" s="260"/>
      <c r="X90" s="258"/>
      <c r="Y90" s="303"/>
      <c r="Z90" s="305"/>
      <c r="AA90" s="258"/>
      <c r="AB90" s="259"/>
      <c r="AC90" s="260"/>
      <c r="AE90" s="321" t="s">
        <v>469</v>
      </c>
      <c r="AF90" s="321" t="str">
        <f>INDEX($AM:$AM,MATCH(AE90,$AL:$AL,0))</f>
        <v>3</v>
      </c>
      <c r="AG90" s="321" t="s">
        <v>795</v>
      </c>
      <c r="AH90" s="332">
        <f>SUMIFS($AP:$AP,$AL:$AL,$AE90)</f>
        <v>3952604682.6209497</v>
      </c>
      <c r="AI90" s="337">
        <f>SUMIFS($AR:$AR,$AL:$AL,$AE90)/SUMIFS($AO:$AO,$AL:$AL,$AE90)</f>
        <v>0.62138658622066556</v>
      </c>
      <c r="AL90" s="9" t="s">
        <v>496</v>
      </c>
      <c r="AM90" s="9" t="s">
        <v>370</v>
      </c>
      <c r="AN90" s="314">
        <v>0.84624057247732121</v>
      </c>
      <c r="AO90" s="101">
        <v>1600210900.5574479</v>
      </c>
      <c r="AP90" s="101">
        <v>1582945309.2093899</v>
      </c>
      <c r="AR90" s="304">
        <f t="shared" si="8"/>
        <v>1354163388.5721843</v>
      </c>
    </row>
    <row r="91" spans="2:44" ht="16.5" x14ac:dyDescent="0.3">
      <c r="B91" s="364"/>
      <c r="C91" s="258"/>
      <c r="D91" s="303"/>
      <c r="E91" s="305"/>
      <c r="F91" s="258" t="s">
        <v>707</v>
      </c>
      <c r="G91" s="303">
        <v>1975.5466878372802</v>
      </c>
      <c r="H91" s="305">
        <v>0.61166655682650817</v>
      </c>
      <c r="I91" s="258" t="s">
        <v>898</v>
      </c>
      <c r="J91" s="303">
        <v>351330.64027082478</v>
      </c>
      <c r="K91" s="305">
        <v>0.76748951231270279</v>
      </c>
      <c r="L91" s="258"/>
      <c r="M91" s="303"/>
      <c r="N91" s="305"/>
      <c r="O91" s="258"/>
      <c r="P91" s="259"/>
      <c r="Q91" s="260"/>
      <c r="R91" s="258"/>
      <c r="S91" s="259"/>
      <c r="T91" s="260"/>
      <c r="U91" s="258"/>
      <c r="V91" s="259"/>
      <c r="W91" s="260"/>
      <c r="X91" s="258"/>
      <c r="Y91" s="303"/>
      <c r="Z91" s="305"/>
      <c r="AA91" s="258"/>
      <c r="AB91" s="259"/>
      <c r="AC91" s="260"/>
      <c r="AE91" s="321" t="s">
        <v>466</v>
      </c>
      <c r="AF91" s="321" t="str">
        <f>INDEX($AM:$AM,MATCH(AE91,$AL:$AL,0))</f>
        <v>3</v>
      </c>
      <c r="AG91" s="321" t="s">
        <v>792</v>
      </c>
      <c r="AH91" s="332">
        <f>SUMIFS($AP:$AP,$AL:$AL,$AE91)</f>
        <v>3295055023.4917421</v>
      </c>
      <c r="AI91" s="337">
        <f>SUMIFS($AR:$AR,$AL:$AL,$AE91)/SUMIFS($AO:$AO,$AL:$AL,$AE91)</f>
        <v>0.66778390303375057</v>
      </c>
      <c r="AL91" s="9" t="s">
        <v>610</v>
      </c>
      <c r="AM91" s="9" t="s">
        <v>370</v>
      </c>
      <c r="AN91" s="314">
        <v>0.56347718573128147</v>
      </c>
      <c r="AO91" s="101">
        <v>1582512581.6838961</v>
      </c>
      <c r="AP91" s="101">
        <v>1571476672.328275</v>
      </c>
      <c r="AR91" s="304">
        <f t="shared" si="8"/>
        <v>891709735.9115864</v>
      </c>
    </row>
    <row r="92" spans="2:44" ht="16.5" x14ac:dyDescent="0.3">
      <c r="B92" s="364"/>
      <c r="C92" s="258"/>
      <c r="D92" s="303"/>
      <c r="E92" s="305"/>
      <c r="F92" s="258" t="s">
        <v>725</v>
      </c>
      <c r="G92" s="303">
        <v>1918.6639025708469</v>
      </c>
      <c r="H92" s="305">
        <v>1.0289175430198607</v>
      </c>
      <c r="I92" s="258" t="s">
        <v>802</v>
      </c>
      <c r="J92" s="303">
        <v>337714.73167569173</v>
      </c>
      <c r="K92" s="305">
        <v>0.70528092788845942</v>
      </c>
      <c r="L92" s="258"/>
      <c r="M92" s="303"/>
      <c r="N92" s="305"/>
      <c r="O92" s="258"/>
      <c r="P92" s="259"/>
      <c r="Q92" s="260"/>
      <c r="R92" s="258"/>
      <c r="S92" s="259"/>
      <c r="T92" s="260"/>
      <c r="U92" s="258"/>
      <c r="V92" s="259"/>
      <c r="W92" s="260"/>
      <c r="X92" s="258"/>
      <c r="Y92" s="303"/>
      <c r="Z92" s="305"/>
      <c r="AA92" s="258"/>
      <c r="AB92" s="259"/>
      <c r="AC92" s="260"/>
      <c r="AE92" s="321" t="s">
        <v>408</v>
      </c>
      <c r="AF92" s="321" t="str">
        <f>INDEX($AM:$AM,MATCH(AE92,$AL:$AL,0))</f>
        <v>3</v>
      </c>
      <c r="AG92" s="321" t="s">
        <v>758</v>
      </c>
      <c r="AH92" s="332">
        <f>SUMIFS($AP:$AP,$AL:$AL,$AE92)</f>
        <v>3079765885.0563779</v>
      </c>
      <c r="AI92" s="337">
        <f>SUMIFS($AR:$AR,$AL:$AL,$AE92)/SUMIFS($AO:$AO,$AL:$AL,$AE92)</f>
        <v>0.82136783439698269</v>
      </c>
      <c r="AL92" s="9" t="s">
        <v>405</v>
      </c>
      <c r="AM92" s="9" t="s">
        <v>370</v>
      </c>
      <c r="AN92" s="314">
        <v>0.61518730683708711</v>
      </c>
      <c r="AO92" s="101">
        <v>1551054823.790921</v>
      </c>
      <c r="AP92" s="101">
        <v>1538699401.9006851</v>
      </c>
      <c r="AR92" s="304">
        <f t="shared" si="8"/>
        <v>954189239.80460942</v>
      </c>
    </row>
    <row r="93" spans="2:44" ht="16.5" x14ac:dyDescent="0.3">
      <c r="B93" s="364"/>
      <c r="C93" s="258"/>
      <c r="D93" s="303"/>
      <c r="E93" s="305"/>
      <c r="F93" s="258" t="s">
        <v>701</v>
      </c>
      <c r="G93" s="303">
        <v>990.12634965798873</v>
      </c>
      <c r="H93" s="305">
        <v>0.52218886311272095</v>
      </c>
      <c r="I93" s="258" t="s">
        <v>822</v>
      </c>
      <c r="J93" s="303">
        <v>332056.74788620113</v>
      </c>
      <c r="K93" s="305">
        <v>0.57379792018031073</v>
      </c>
      <c r="L93" s="258"/>
      <c r="M93" s="303"/>
      <c r="N93" s="305"/>
      <c r="O93" s="258"/>
      <c r="P93" s="259"/>
      <c r="Q93" s="260"/>
      <c r="R93" s="258"/>
      <c r="S93" s="259"/>
      <c r="T93" s="260"/>
      <c r="U93" s="258"/>
      <c r="V93" s="259"/>
      <c r="W93" s="260"/>
      <c r="X93" s="258"/>
      <c r="Y93" s="303"/>
      <c r="Z93" s="305"/>
      <c r="AA93" s="258"/>
      <c r="AB93" s="259"/>
      <c r="AC93" s="260"/>
      <c r="AE93" s="321" t="s">
        <v>496</v>
      </c>
      <c r="AF93" s="321" t="str">
        <f>INDEX($AM:$AM,MATCH(AE93,$AL:$AL,0))</f>
        <v>3</v>
      </c>
      <c r="AG93" s="321" t="s">
        <v>814</v>
      </c>
      <c r="AH93" s="332">
        <f>SUMIFS($AP:$AP,$AL:$AL,$AE93)</f>
        <v>2426811085.2093897</v>
      </c>
      <c r="AI93" s="337">
        <f>SUMIFS($AR:$AR,$AL:$AL,$AE93)/SUMIFS($AO:$AO,$AL:$AL,$AE93)</f>
        <v>0.72669417191684305</v>
      </c>
      <c r="AL93" s="9" t="s">
        <v>590</v>
      </c>
      <c r="AM93" s="9" t="s">
        <v>370</v>
      </c>
      <c r="AN93" s="314">
        <v>0.65610492260385855</v>
      </c>
      <c r="AO93" s="101">
        <v>1381588078.543623</v>
      </c>
      <c r="AP93" s="101">
        <v>1370423109.5264289</v>
      </c>
      <c r="AR93" s="304">
        <f t="shared" si="8"/>
        <v>906466739.34327745</v>
      </c>
    </row>
    <row r="94" spans="2:44" ht="16.5" x14ac:dyDescent="0.3">
      <c r="B94" s="364"/>
      <c r="C94" s="258"/>
      <c r="D94" s="303"/>
      <c r="E94" s="305"/>
      <c r="F94" s="258" t="s">
        <v>1196</v>
      </c>
      <c r="G94" s="303">
        <v>628.255</v>
      </c>
      <c r="H94" s="305">
        <v>0.5</v>
      </c>
      <c r="I94" s="258" t="s">
        <v>765</v>
      </c>
      <c r="J94" s="303">
        <v>320046.21157504898</v>
      </c>
      <c r="K94" s="305">
        <v>0.66617472570378389</v>
      </c>
      <c r="L94" s="258"/>
      <c r="M94" s="303"/>
      <c r="N94" s="305"/>
      <c r="O94" s="258"/>
      <c r="P94" s="259"/>
      <c r="Q94" s="260"/>
      <c r="R94" s="258"/>
      <c r="S94" s="259"/>
      <c r="T94" s="260"/>
      <c r="U94" s="258"/>
      <c r="V94" s="259"/>
      <c r="W94" s="260"/>
      <c r="X94" s="258"/>
      <c r="Y94" s="303"/>
      <c r="Z94" s="305"/>
      <c r="AA94" s="258"/>
      <c r="AB94" s="259"/>
      <c r="AC94" s="260"/>
      <c r="AE94" s="321" t="s">
        <v>384</v>
      </c>
      <c r="AF94" s="321" t="str">
        <f>INDEX($AM:$AM,MATCH(AE94,$AL:$AL,0))</f>
        <v>3</v>
      </c>
      <c r="AG94" s="321" t="s">
        <v>738</v>
      </c>
      <c r="AH94" s="332">
        <f>SUMIFS($AP:$AP,$AL:$AL,$AE94)</f>
        <v>2297273446.9959598</v>
      </c>
      <c r="AI94" s="337">
        <f>SUMIFS($AR:$AR,$AL:$AL,$AE94)/SUMIFS($AO:$AO,$AL:$AL,$AE94)</f>
        <v>0.74630020220767812</v>
      </c>
      <c r="AL94" s="9" t="s">
        <v>453</v>
      </c>
      <c r="AM94" s="9" t="s">
        <v>370</v>
      </c>
      <c r="AN94" s="314">
        <v>0.61425079972785479</v>
      </c>
      <c r="AO94" s="101">
        <v>1341408471.2018571</v>
      </c>
      <c r="AP94" s="101">
        <v>1331220734.61817</v>
      </c>
      <c r="AR94" s="304">
        <f t="shared" si="8"/>
        <v>823961226.19745982</v>
      </c>
    </row>
    <row r="95" spans="2:44" ht="16.5" x14ac:dyDescent="0.3">
      <c r="B95" s="364"/>
      <c r="C95" s="258"/>
      <c r="D95" s="303"/>
      <c r="E95" s="305"/>
      <c r="F95" s="258" t="s">
        <v>732</v>
      </c>
      <c r="G95" s="303">
        <v>321.245</v>
      </c>
      <c r="H95" s="305">
        <v>0.5</v>
      </c>
      <c r="I95" s="258" t="s">
        <v>906</v>
      </c>
      <c r="J95" s="303">
        <v>306768.69504850544</v>
      </c>
      <c r="K95" s="305">
        <v>0.73664296372746796</v>
      </c>
      <c r="L95" s="258"/>
      <c r="M95" s="303"/>
      <c r="N95" s="305"/>
      <c r="O95" s="258"/>
      <c r="P95" s="259"/>
      <c r="Q95" s="260"/>
      <c r="R95" s="258"/>
      <c r="S95" s="259"/>
      <c r="T95" s="260"/>
      <c r="U95" s="258"/>
      <c r="V95" s="259"/>
      <c r="W95" s="260"/>
      <c r="X95" s="258"/>
      <c r="Y95" s="303"/>
      <c r="Z95" s="305"/>
      <c r="AA95" s="258"/>
      <c r="AB95" s="259"/>
      <c r="AC95" s="260"/>
      <c r="AE95" s="321" t="s">
        <v>455</v>
      </c>
      <c r="AF95" s="321" t="str">
        <f>INDEX($AM:$AM,MATCH(AE95,$AL:$AL,0))</f>
        <v>3</v>
      </c>
      <c r="AG95" s="321" t="s">
        <v>783</v>
      </c>
      <c r="AH95" s="332">
        <f>SUMIFS($AP:$AP,$AL:$AL,$AE95)</f>
        <v>2217965964.89358</v>
      </c>
      <c r="AI95" s="337">
        <f>SUMIFS($AR:$AR,$AL:$AL,$AE95)/SUMIFS($AO:$AO,$AL:$AL,$AE95)</f>
        <v>0.72509229069069181</v>
      </c>
      <c r="AL95" s="9" t="s">
        <v>604</v>
      </c>
      <c r="AM95" s="9" t="s">
        <v>370</v>
      </c>
      <c r="AN95" s="314">
        <v>0.7174026982484708</v>
      </c>
      <c r="AO95" s="101">
        <v>1272860828.6394639</v>
      </c>
      <c r="AP95" s="101">
        <v>1261583819.050009</v>
      </c>
      <c r="AR95" s="304">
        <f t="shared" si="8"/>
        <v>913153792.9607358</v>
      </c>
    </row>
    <row r="96" spans="2:44" ht="16.5" x14ac:dyDescent="0.3">
      <c r="B96" s="364"/>
      <c r="C96" s="258"/>
      <c r="D96" s="303"/>
      <c r="E96" s="305"/>
      <c r="F96" s="258" t="s">
        <v>1175</v>
      </c>
      <c r="G96" s="303">
        <v>41.948</v>
      </c>
      <c r="H96" s="305">
        <v>0.5</v>
      </c>
      <c r="I96" s="258" t="s">
        <v>788</v>
      </c>
      <c r="J96" s="303">
        <v>303327.39524303697</v>
      </c>
      <c r="K96" s="305">
        <v>0.85157628082575543</v>
      </c>
      <c r="L96" s="258"/>
      <c r="M96" s="303"/>
      <c r="N96" s="305"/>
      <c r="O96" s="258"/>
      <c r="P96" s="259"/>
      <c r="Q96" s="260"/>
      <c r="R96" s="258"/>
      <c r="S96" s="259"/>
      <c r="T96" s="260"/>
      <c r="U96" s="258"/>
      <c r="V96" s="259"/>
      <c r="W96" s="260"/>
      <c r="X96" s="258"/>
      <c r="Y96" s="303"/>
      <c r="Z96" s="305"/>
      <c r="AA96" s="258"/>
      <c r="AB96" s="259"/>
      <c r="AC96" s="260"/>
      <c r="AE96" s="321" t="s">
        <v>410</v>
      </c>
      <c r="AF96" s="321" t="str">
        <f>INDEX($AM:$AM,MATCH(AE96,$AL:$AL,0))</f>
        <v>3</v>
      </c>
      <c r="AG96" s="321" t="s">
        <v>759</v>
      </c>
      <c r="AH96" s="332">
        <f>SUMIFS($AP:$AP,$AL:$AL,$AE96)</f>
        <v>2104289420.1490951</v>
      </c>
      <c r="AI96" s="337">
        <f>SUMIFS($AR:$AR,$AL:$AL,$AE96)/SUMIFS($AO:$AO,$AL:$AL,$AE96)</f>
        <v>0.80893595025369858</v>
      </c>
      <c r="AL96" s="9" t="s">
        <v>465</v>
      </c>
      <c r="AM96" s="9" t="s">
        <v>370</v>
      </c>
      <c r="AN96" s="314">
        <v>0.81810751933742687</v>
      </c>
      <c r="AO96" s="101">
        <v>1190994430.965461</v>
      </c>
      <c r="AP96" s="101">
        <v>1179057286.292537</v>
      </c>
      <c r="AR96" s="304">
        <f t="shared" si="8"/>
        <v>974361499.46184361</v>
      </c>
    </row>
    <row r="97" spans="2:44" ht="16.5" x14ac:dyDescent="0.3">
      <c r="B97" s="364"/>
      <c r="C97" s="258"/>
      <c r="D97" s="303"/>
      <c r="E97" s="305"/>
      <c r="F97" s="258" t="s">
        <v>1209</v>
      </c>
      <c r="G97" s="303">
        <v>7.335</v>
      </c>
      <c r="H97" s="305">
        <v>0.5</v>
      </c>
      <c r="I97" s="258" t="s">
        <v>846</v>
      </c>
      <c r="J97" s="303">
        <v>289663.49199279584</v>
      </c>
      <c r="K97" s="305">
        <v>0.96728737955009014</v>
      </c>
      <c r="L97" s="258"/>
      <c r="M97" s="303"/>
      <c r="N97" s="305"/>
      <c r="O97" s="258"/>
      <c r="P97" s="259"/>
      <c r="Q97" s="260"/>
      <c r="R97" s="258"/>
      <c r="S97" s="259"/>
      <c r="T97" s="260"/>
      <c r="U97" s="258"/>
      <c r="V97" s="259"/>
      <c r="W97" s="260"/>
      <c r="X97" s="258"/>
      <c r="Y97" s="303"/>
      <c r="Z97" s="305"/>
      <c r="AA97" s="258"/>
      <c r="AB97" s="259"/>
      <c r="AC97" s="260"/>
      <c r="AE97" s="321" t="s">
        <v>376</v>
      </c>
      <c r="AF97" s="321" t="str">
        <f>INDEX($AM:$AM,MATCH(AE97,$AL:$AL,0))</f>
        <v>3</v>
      </c>
      <c r="AG97" s="321" t="s">
        <v>736</v>
      </c>
      <c r="AH97" s="332">
        <f>SUMIFS($AP:$AP,$AL:$AL,$AE97)</f>
        <v>2028505236.8971329</v>
      </c>
      <c r="AI97" s="337">
        <f>SUMIFS($AR:$AR,$AL:$AL,$AE97)/SUMIFS($AO:$AO,$AL:$AL,$AE97)</f>
        <v>0.71781662708139538</v>
      </c>
      <c r="AL97" s="9" t="s">
        <v>420</v>
      </c>
      <c r="AM97" s="9" t="s">
        <v>370</v>
      </c>
      <c r="AN97" s="314">
        <v>0.87239576239514205</v>
      </c>
      <c r="AO97" s="101">
        <v>1177860293.4659691</v>
      </c>
      <c r="AP97" s="101">
        <v>1164780112.249429</v>
      </c>
      <c r="AR97" s="304">
        <f t="shared" si="8"/>
        <v>1027560328.7132099</v>
      </c>
    </row>
    <row r="98" spans="2:44" ht="16.5" x14ac:dyDescent="0.3">
      <c r="B98" s="364"/>
      <c r="C98" s="258"/>
      <c r="D98" s="303"/>
      <c r="E98" s="305"/>
      <c r="F98" s="258" t="s">
        <v>716</v>
      </c>
      <c r="G98" s="303">
        <v>5.7292640857755692E-2</v>
      </c>
      <c r="H98" s="305">
        <v>0.72063848034367606</v>
      </c>
      <c r="I98" s="258" t="s">
        <v>922</v>
      </c>
      <c r="J98" s="303">
        <v>285633.8160471358</v>
      </c>
      <c r="K98" s="305">
        <v>0.71742902137792497</v>
      </c>
      <c r="L98" s="258"/>
      <c r="M98" s="303"/>
      <c r="N98" s="305"/>
      <c r="O98" s="258"/>
      <c r="P98" s="259"/>
      <c r="Q98" s="260"/>
      <c r="R98" s="258"/>
      <c r="S98" s="259"/>
      <c r="T98" s="260"/>
      <c r="U98" s="258"/>
      <c r="V98" s="259"/>
      <c r="W98" s="260"/>
      <c r="X98" s="258"/>
      <c r="Y98" s="303"/>
      <c r="Z98" s="305"/>
      <c r="AA98" s="258"/>
      <c r="AB98" s="259"/>
      <c r="AC98" s="260"/>
      <c r="AE98" s="321" t="s">
        <v>405</v>
      </c>
      <c r="AF98" s="321" t="str">
        <f>INDEX($AM:$AM,MATCH(AE98,$AL:$AL,0))</f>
        <v>3</v>
      </c>
      <c r="AG98" s="321" t="s">
        <v>755</v>
      </c>
      <c r="AH98" s="332">
        <f>SUMIFS($AP:$AP,$AL:$AL,$AE98)</f>
        <v>1923004068.9006851</v>
      </c>
      <c r="AI98" s="337">
        <f>SUMIFS($AR:$AR,$AL:$AL,$AE98)/SUMIFS($AO:$AO,$AL:$AL,$AE98)</f>
        <v>0.59231454350433643</v>
      </c>
      <c r="AL98" s="9" t="s">
        <v>556</v>
      </c>
      <c r="AM98" s="9" t="s">
        <v>370</v>
      </c>
      <c r="AN98" s="314">
        <v>0.83123504694016359</v>
      </c>
      <c r="AO98" s="101">
        <v>1155833442.8267729</v>
      </c>
      <c r="AP98" s="101">
        <v>1143579252.306869</v>
      </c>
      <c r="AR98" s="304">
        <f t="shared" si="8"/>
        <v>960769266.10312343</v>
      </c>
    </row>
    <row r="99" spans="2:44" ht="16.5" x14ac:dyDescent="0.3">
      <c r="B99" s="364"/>
      <c r="C99" s="258"/>
      <c r="D99" s="303"/>
      <c r="E99" s="305"/>
      <c r="F99" s="258" t="s">
        <v>677</v>
      </c>
      <c r="G99" s="303">
        <v>-0.44800000000000001</v>
      </c>
      <c r="H99" s="305">
        <v>0.5</v>
      </c>
      <c r="I99" s="258" t="s">
        <v>914</v>
      </c>
      <c r="J99" s="303">
        <v>282847.51021050167</v>
      </c>
      <c r="K99" s="305">
        <v>0.70643005630396605</v>
      </c>
      <c r="L99" s="258"/>
      <c r="M99" s="303"/>
      <c r="N99" s="305"/>
      <c r="O99" s="258"/>
      <c r="P99" s="259"/>
      <c r="Q99" s="260"/>
      <c r="R99" s="258"/>
      <c r="S99" s="259"/>
      <c r="T99" s="260"/>
      <c r="U99" s="258"/>
      <c r="V99" s="259"/>
      <c r="W99" s="260"/>
      <c r="X99" s="258"/>
      <c r="Y99" s="303"/>
      <c r="Z99" s="305"/>
      <c r="AA99" s="258"/>
      <c r="AB99" s="259"/>
      <c r="AC99" s="260"/>
      <c r="AE99" s="321" t="s">
        <v>465</v>
      </c>
      <c r="AF99" s="321" t="str">
        <f>INDEX($AM:$AM,MATCH(AE99,$AL:$AL,0))</f>
        <v>3</v>
      </c>
      <c r="AG99" s="321" t="s">
        <v>791</v>
      </c>
      <c r="AH99" s="332">
        <f>SUMIFS($AP:$AP,$AL:$AL,$AE99)</f>
        <v>1696381087.292537</v>
      </c>
      <c r="AI99" s="337">
        <f>SUMIFS($AR:$AR,$AL:$AL,$AE99)/SUMIFS($AO:$AO,$AL:$AL,$AE99)</f>
        <v>0.72177617547476536</v>
      </c>
      <c r="AL99" s="9" t="s">
        <v>443</v>
      </c>
      <c r="AM99" s="9" t="s">
        <v>370</v>
      </c>
      <c r="AN99" s="314">
        <v>0.70728617515200365</v>
      </c>
      <c r="AO99" s="101">
        <v>1050644634.531184</v>
      </c>
      <c r="AP99" s="101">
        <v>1041480954.633144</v>
      </c>
      <c r="AR99" s="304">
        <f t="shared" si="8"/>
        <v>743106425.00153589</v>
      </c>
    </row>
    <row r="100" spans="2:44" ht="16.5" x14ac:dyDescent="0.3">
      <c r="B100" s="364"/>
      <c r="C100" s="258"/>
      <c r="D100" s="303"/>
      <c r="E100" s="305"/>
      <c r="F100" s="258" t="s">
        <v>692</v>
      </c>
      <c r="G100" s="303">
        <v>-1012.2240511642303</v>
      </c>
      <c r="H100" s="305">
        <v>0.22944734928940963</v>
      </c>
      <c r="I100" s="258" t="s">
        <v>831</v>
      </c>
      <c r="J100" s="303">
        <v>282759.22348932206</v>
      </c>
      <c r="K100" s="305">
        <v>0.722952118700673</v>
      </c>
      <c r="L100" s="258"/>
      <c r="M100" s="303"/>
      <c r="N100" s="305"/>
      <c r="O100" s="258"/>
      <c r="P100" s="259"/>
      <c r="Q100" s="260"/>
      <c r="R100" s="258"/>
      <c r="S100" s="259"/>
      <c r="T100" s="260"/>
      <c r="U100" s="258"/>
      <c r="V100" s="259"/>
      <c r="W100" s="260"/>
      <c r="X100" s="258"/>
      <c r="Y100" s="303"/>
      <c r="Z100" s="305"/>
      <c r="AA100" s="258"/>
      <c r="AB100" s="259"/>
      <c r="AC100" s="260"/>
      <c r="AE100" s="321" t="s">
        <v>610</v>
      </c>
      <c r="AF100" s="321" t="str">
        <f>INDEX($AM:$AM,MATCH(AE100,$AL:$AL,0))</f>
        <v>3</v>
      </c>
      <c r="AG100" s="321" t="s">
        <v>904</v>
      </c>
      <c r="AH100" s="332">
        <f>SUMIFS($AP:$AP,$AL:$AL,$AE100)</f>
        <v>1571476672.328275</v>
      </c>
      <c r="AI100" s="337">
        <f>SUMIFS($AR:$AR,$AL:$AL,$AE100)/SUMIFS($AO:$AO,$AL:$AL,$AE100)</f>
        <v>0.56347718573128147</v>
      </c>
      <c r="AL100" s="9" t="s">
        <v>467</v>
      </c>
      <c r="AM100" s="9" t="s">
        <v>370</v>
      </c>
      <c r="AN100" s="314">
        <v>0.71016809417835203</v>
      </c>
      <c r="AO100" s="101">
        <v>958359268.54466176</v>
      </c>
      <c r="AP100" s="101">
        <v>950038766.10778081</v>
      </c>
      <c r="AR100" s="304">
        <f t="shared" si="8"/>
        <v>680596175.28052187</v>
      </c>
    </row>
    <row r="101" spans="2:44" ht="16.5" x14ac:dyDescent="0.3">
      <c r="B101" s="364"/>
      <c r="C101" s="258"/>
      <c r="D101" s="303"/>
      <c r="E101" s="305"/>
      <c r="F101" s="258" t="s">
        <v>705</v>
      </c>
      <c r="G101" s="303">
        <v>-1954.868778788815</v>
      </c>
      <c r="H101" s="305">
        <v>0.33904124685050752</v>
      </c>
      <c r="I101" s="258" t="s">
        <v>848</v>
      </c>
      <c r="J101" s="303">
        <v>280564.93652040925</v>
      </c>
      <c r="K101" s="305">
        <v>0.88090629549392441</v>
      </c>
      <c r="L101" s="258"/>
      <c r="M101" s="303"/>
      <c r="N101" s="305"/>
      <c r="O101" s="258"/>
      <c r="P101" s="259"/>
      <c r="Q101" s="260"/>
      <c r="R101" s="258"/>
      <c r="S101" s="259"/>
      <c r="T101" s="260"/>
      <c r="U101" s="258"/>
      <c r="V101" s="259"/>
      <c r="W101" s="260"/>
      <c r="X101" s="258"/>
      <c r="Y101" s="303"/>
      <c r="Z101" s="305"/>
      <c r="AA101" s="258"/>
      <c r="AB101" s="259"/>
      <c r="AC101" s="260"/>
      <c r="AE101" s="321" t="s">
        <v>479</v>
      </c>
      <c r="AF101" s="321" t="str">
        <f>INDEX($AM:$AM,MATCH(AE101,$AL:$AL,0))</f>
        <v>3</v>
      </c>
      <c r="AG101" s="321" t="s">
        <v>800</v>
      </c>
      <c r="AH101" s="332">
        <f>SUMIFS($AP:$AP,$AL:$AL,$AE101)</f>
        <v>1284689127.8250511</v>
      </c>
      <c r="AI101" s="337">
        <f>SUMIFS($AR:$AR,$AL:$AL,$AE101)/SUMIFS($AO:$AO,$AL:$AL,$AE101)</f>
        <v>0.64657362095182114</v>
      </c>
      <c r="AL101" s="9" t="s">
        <v>479</v>
      </c>
      <c r="AM101" s="9" t="s">
        <v>370</v>
      </c>
      <c r="AN101" s="314">
        <v>0.70269536366240049</v>
      </c>
      <c r="AO101" s="101">
        <v>934855998.34682214</v>
      </c>
      <c r="AP101" s="101">
        <v>926741036.82505107</v>
      </c>
      <c r="AR101" s="304">
        <f t="shared" si="8"/>
        <v>656918975.73029661</v>
      </c>
    </row>
    <row r="102" spans="2:44" ht="16.5" x14ac:dyDescent="0.3">
      <c r="B102" s="364"/>
      <c r="C102" s="258"/>
      <c r="D102" s="303"/>
      <c r="E102" s="305"/>
      <c r="F102" s="258" t="s">
        <v>1206</v>
      </c>
      <c r="G102" s="303">
        <v>-3766.413</v>
      </c>
      <c r="H102" s="305">
        <v>0.5</v>
      </c>
      <c r="I102" s="258" t="s">
        <v>1022</v>
      </c>
      <c r="J102" s="303">
        <v>278606.9125576762</v>
      </c>
      <c r="K102" s="305">
        <v>0.72409932172481806</v>
      </c>
      <c r="L102" s="258"/>
      <c r="M102" s="303"/>
      <c r="N102" s="305"/>
      <c r="O102" s="258"/>
      <c r="P102" s="259"/>
      <c r="Q102" s="260"/>
      <c r="R102" s="258"/>
      <c r="S102" s="259"/>
      <c r="T102" s="260"/>
      <c r="U102" s="258"/>
      <c r="V102" s="259"/>
      <c r="W102" s="260"/>
      <c r="X102" s="258"/>
      <c r="Y102" s="303"/>
      <c r="Z102" s="305"/>
      <c r="AA102" s="258"/>
      <c r="AB102" s="259"/>
      <c r="AC102" s="260"/>
      <c r="AE102" s="321" t="s">
        <v>442</v>
      </c>
      <c r="AF102" s="321" t="str">
        <f>INDEX($AM:$AM,MATCH(AE102,$AL:$AL,0))</f>
        <v>3</v>
      </c>
      <c r="AG102" s="321" t="s">
        <v>776</v>
      </c>
      <c r="AH102" s="332">
        <f>SUMIFS($AP:$AP,$AL:$AL,$AE102)</f>
        <v>1281756362.6829078</v>
      </c>
      <c r="AI102" s="337">
        <f>SUMIFS($AR:$AR,$AL:$AL,$AE102)/SUMIFS($AO:$AO,$AL:$AL,$AE102)</f>
        <v>0.71870752078719324</v>
      </c>
      <c r="AL102" s="9" t="s">
        <v>386</v>
      </c>
      <c r="AM102" s="9" t="s">
        <v>370</v>
      </c>
      <c r="AN102" s="314">
        <v>0.95633391577930393</v>
      </c>
      <c r="AO102" s="101">
        <v>919313507.18946624</v>
      </c>
      <c r="AP102" s="101">
        <v>907705803.17118764</v>
      </c>
      <c r="AR102" s="304">
        <f t="shared" si="8"/>
        <v>879170686.15930748</v>
      </c>
    </row>
    <row r="103" spans="2:44" ht="16.5" x14ac:dyDescent="0.3">
      <c r="B103" s="364"/>
      <c r="C103" s="258"/>
      <c r="D103" s="303"/>
      <c r="E103" s="305"/>
      <c r="F103" s="258" t="s">
        <v>1007</v>
      </c>
      <c r="G103" s="303">
        <v>-6260.1465920630899</v>
      </c>
      <c r="H103" s="305">
        <v>9.4621109697594338E-2</v>
      </c>
      <c r="I103" s="258" t="s">
        <v>921</v>
      </c>
      <c r="J103" s="303">
        <v>271221.07532391237</v>
      </c>
      <c r="K103" s="305">
        <v>0.71380341902907041</v>
      </c>
      <c r="L103" s="258"/>
      <c r="M103" s="303"/>
      <c r="N103" s="305"/>
      <c r="O103" s="258"/>
      <c r="P103" s="259"/>
      <c r="Q103" s="260"/>
      <c r="R103" s="258"/>
      <c r="S103" s="259"/>
      <c r="T103" s="260"/>
      <c r="U103" s="258"/>
      <c r="V103" s="259"/>
      <c r="W103" s="260"/>
      <c r="X103" s="258"/>
      <c r="Y103" s="303"/>
      <c r="Z103" s="305"/>
      <c r="AA103" s="258"/>
      <c r="AB103" s="259"/>
      <c r="AC103" s="260"/>
      <c r="AE103" s="321" t="s">
        <v>604</v>
      </c>
      <c r="AF103" s="321" t="str">
        <f>INDEX($AM:$AM,MATCH(AE103,$AL:$AL,0))</f>
        <v>3</v>
      </c>
      <c r="AG103" s="321" t="s">
        <v>900</v>
      </c>
      <c r="AH103" s="332">
        <f>SUMIFS($AP:$AP,$AL:$AL,$AE103)</f>
        <v>1261675655.050009</v>
      </c>
      <c r="AI103" s="337">
        <f>SUMIFS($AR:$AR,$AL:$AL,$AE103)/SUMIFS($AO:$AO,$AL:$AL,$AE103)</f>
        <v>0.71738701393062376</v>
      </c>
      <c r="AL103" s="9" t="s">
        <v>412</v>
      </c>
      <c r="AM103" s="9" t="s">
        <v>370</v>
      </c>
      <c r="AN103" s="314">
        <v>0.78205524437833884</v>
      </c>
      <c r="AO103" s="101">
        <v>887609567.80197716</v>
      </c>
      <c r="AP103" s="101">
        <v>878785392.70520186</v>
      </c>
      <c r="AR103" s="304">
        <f t="shared" si="8"/>
        <v>694159717.45992696</v>
      </c>
    </row>
    <row r="104" spans="2:44" ht="16.5" x14ac:dyDescent="0.3">
      <c r="B104" s="364"/>
      <c r="C104" s="258"/>
      <c r="D104" s="303"/>
      <c r="E104" s="305"/>
      <c r="F104" s="258" t="s">
        <v>685</v>
      </c>
      <c r="G104" s="303">
        <v>-9923.5543393404787</v>
      </c>
      <c r="H104" s="305">
        <v>-2.1842311079610042</v>
      </c>
      <c r="I104" s="258" t="s">
        <v>923</v>
      </c>
      <c r="J104" s="303">
        <v>259168.08513153662</v>
      </c>
      <c r="K104" s="305">
        <v>0.71496564158946141</v>
      </c>
      <c r="L104" s="258"/>
      <c r="M104" s="303"/>
      <c r="N104" s="305"/>
      <c r="O104" s="258"/>
      <c r="P104" s="259"/>
      <c r="Q104" s="260"/>
      <c r="R104" s="258"/>
      <c r="S104" s="259"/>
      <c r="T104" s="260"/>
      <c r="U104" s="258"/>
      <c r="V104" s="259"/>
      <c r="W104" s="260"/>
      <c r="X104" s="258"/>
      <c r="Y104" s="303"/>
      <c r="Z104" s="305"/>
      <c r="AA104" s="258"/>
      <c r="AB104" s="259"/>
      <c r="AC104" s="260"/>
      <c r="AE104" s="321" t="s">
        <v>482</v>
      </c>
      <c r="AF104" s="321" t="str">
        <f>INDEX($AM:$AM,MATCH(AE104,$AL:$AL,0))</f>
        <v>3</v>
      </c>
      <c r="AG104" s="321" t="s">
        <v>803</v>
      </c>
      <c r="AH104" s="332">
        <f>SUMIFS($AP:$AP,$AL:$AL,$AE104)</f>
        <v>1181087419.364213</v>
      </c>
      <c r="AI104" s="337">
        <f>SUMIFS($AR:$AR,$AL:$AL,$AE104)/SUMIFS($AO:$AO,$AL:$AL,$AE104)</f>
        <v>1.3308422204218762</v>
      </c>
      <c r="AL104" s="9" t="s">
        <v>442</v>
      </c>
      <c r="AM104" s="9" t="s">
        <v>370</v>
      </c>
      <c r="AN104" s="314">
        <v>0.64771237584187547</v>
      </c>
      <c r="AO104" s="101">
        <v>881711926.33257723</v>
      </c>
      <c r="AP104" s="101">
        <v>874679905.81260955</v>
      </c>
      <c r="AR104" s="304">
        <f t="shared" si="8"/>
        <v>571095726.61299026</v>
      </c>
    </row>
    <row r="105" spans="2:44" ht="16.5" x14ac:dyDescent="0.3">
      <c r="B105" s="364"/>
      <c r="C105" s="258"/>
      <c r="D105" s="303"/>
      <c r="E105" s="305"/>
      <c r="F105" s="258" t="s">
        <v>700</v>
      </c>
      <c r="G105" s="303">
        <v>-24951.263273022501</v>
      </c>
      <c r="H105" s="305">
        <v>-4.1283093018392121</v>
      </c>
      <c r="I105" s="258" t="s">
        <v>919</v>
      </c>
      <c r="J105" s="303">
        <v>259046.24980450491</v>
      </c>
      <c r="K105" s="305">
        <v>0.71710043759844699</v>
      </c>
      <c r="L105" s="258"/>
      <c r="M105" s="303"/>
      <c r="N105" s="305"/>
      <c r="O105" s="258"/>
      <c r="P105" s="259"/>
      <c r="Q105" s="260"/>
      <c r="R105" s="258"/>
      <c r="S105" s="259"/>
      <c r="T105" s="260"/>
      <c r="U105" s="258"/>
      <c r="V105" s="259"/>
      <c r="W105" s="260"/>
      <c r="X105" s="258"/>
      <c r="Y105" s="303"/>
      <c r="Z105" s="305"/>
      <c r="AA105" s="258"/>
      <c r="AB105" s="259"/>
      <c r="AC105" s="260"/>
      <c r="AE105" s="321" t="s">
        <v>556</v>
      </c>
      <c r="AF105" s="321" t="str">
        <f>INDEX($AM:$AM,MATCH(AE105,$AL:$AL,0))</f>
        <v>3</v>
      </c>
      <c r="AG105" s="321" t="s">
        <v>866</v>
      </c>
      <c r="AH105" s="332">
        <f>SUMIFS($AP:$AP,$AL:$AL,$AE105)</f>
        <v>1046923692.306869</v>
      </c>
      <c r="AI105" s="337">
        <f>SUMIFS($AR:$AR,$AL:$AL,$AE105)/SUMIFS($AO:$AO,$AL:$AL,$AE105)</f>
        <v>0.86146198943275321</v>
      </c>
      <c r="AL105" s="9" t="s">
        <v>416</v>
      </c>
      <c r="AM105" s="9" t="s">
        <v>370</v>
      </c>
      <c r="AN105" s="314">
        <v>0.54767131495066479</v>
      </c>
      <c r="AO105" s="101">
        <v>844923165.75056267</v>
      </c>
      <c r="AP105" s="101">
        <v>839539082.2558043</v>
      </c>
      <c r="AR105" s="304">
        <f t="shared" si="8"/>
        <v>462740181.21888918</v>
      </c>
    </row>
    <row r="106" spans="2:44" ht="16.5" x14ac:dyDescent="0.3">
      <c r="B106" s="364"/>
      <c r="C106" s="258"/>
      <c r="D106" s="303"/>
      <c r="E106" s="305"/>
      <c r="F106" s="258" t="s">
        <v>708</v>
      </c>
      <c r="G106" s="303">
        <v>-26217.585984555906</v>
      </c>
      <c r="H106" s="305">
        <v>0.47507801852602138</v>
      </c>
      <c r="I106" s="258" t="s">
        <v>815</v>
      </c>
      <c r="J106" s="303">
        <v>236708.0077352919</v>
      </c>
      <c r="K106" s="305">
        <v>0.77157239813408218</v>
      </c>
      <c r="L106" s="258"/>
      <c r="M106" s="303"/>
      <c r="N106" s="305"/>
      <c r="O106" s="258"/>
      <c r="P106" s="259"/>
      <c r="Q106" s="260"/>
      <c r="R106" s="258"/>
      <c r="S106" s="259"/>
      <c r="T106" s="260"/>
      <c r="U106" s="258"/>
      <c r="V106" s="259"/>
      <c r="W106" s="260"/>
      <c r="X106" s="258"/>
      <c r="Y106" s="303"/>
      <c r="Z106" s="305"/>
      <c r="AA106" s="258"/>
      <c r="AB106" s="259"/>
      <c r="AC106" s="260"/>
      <c r="AE106" s="321" t="s">
        <v>590</v>
      </c>
      <c r="AF106" s="321" t="str">
        <f>INDEX($AM:$AM,MATCH(AE106,$AL:$AL,0))</f>
        <v>3</v>
      </c>
      <c r="AG106" s="321" t="s">
        <v>895</v>
      </c>
      <c r="AH106" s="332">
        <f>SUMIFS($AP:$AP,$AL:$AL,$AE106)</f>
        <v>1046601352.9784322</v>
      </c>
      <c r="AI106" s="337">
        <f>SUMIFS($AR:$AR,$AL:$AL,$AE106)/SUMIFS($AO:$AO,$AL:$AL,$AE106)</f>
        <v>0.7275467516216485</v>
      </c>
      <c r="AL106" s="9" t="s">
        <v>576</v>
      </c>
      <c r="AM106" s="9" t="s">
        <v>370</v>
      </c>
      <c r="AN106" s="314">
        <v>0.72945005874304536</v>
      </c>
      <c r="AO106" s="101">
        <v>844261964.82926905</v>
      </c>
      <c r="AP106" s="101">
        <v>836658237.27974248</v>
      </c>
      <c r="AR106" s="304">
        <f t="shared" si="8"/>
        <v>615846939.83922923</v>
      </c>
    </row>
    <row r="107" spans="2:44" ht="16.5" x14ac:dyDescent="0.3">
      <c r="B107" s="364"/>
      <c r="C107" s="258"/>
      <c r="D107" s="303"/>
      <c r="E107" s="305"/>
      <c r="F107" s="258" t="s">
        <v>696</v>
      </c>
      <c r="G107" s="303">
        <v>-27355.061228500665</v>
      </c>
      <c r="H107" s="305">
        <v>0.45498165847707939</v>
      </c>
      <c r="I107" s="258" t="s">
        <v>762</v>
      </c>
      <c r="J107" s="303">
        <v>203515.98019618279</v>
      </c>
      <c r="K107" s="305">
        <v>0.72825251214693243</v>
      </c>
      <c r="L107" s="258"/>
      <c r="M107" s="303"/>
      <c r="N107" s="305"/>
      <c r="O107" s="258"/>
      <c r="P107" s="259"/>
      <c r="Q107" s="260"/>
      <c r="R107" s="258"/>
      <c r="S107" s="259"/>
      <c r="T107" s="260"/>
      <c r="U107" s="258"/>
      <c r="V107" s="259"/>
      <c r="W107" s="260"/>
      <c r="X107" s="258"/>
      <c r="Y107" s="303"/>
      <c r="Z107" s="305"/>
      <c r="AA107" s="258"/>
      <c r="AB107" s="259"/>
      <c r="AC107" s="260"/>
      <c r="AE107" s="321" t="s">
        <v>559</v>
      </c>
      <c r="AF107" s="321" t="str">
        <f>INDEX($AM:$AM,MATCH(AE107,$AL:$AL,0))</f>
        <v>3</v>
      </c>
      <c r="AG107" s="321" t="s">
        <v>869</v>
      </c>
      <c r="AH107" s="332">
        <f>SUMIFS($AP:$AP,$AL:$AL,$AE107)</f>
        <v>1026499409.8608404</v>
      </c>
      <c r="AI107" s="337">
        <f>SUMIFS($AR:$AR,$AL:$AL,$AE107)/SUMIFS($AO:$AO,$AL:$AL,$AE107)</f>
        <v>0.69014029945624455</v>
      </c>
      <c r="AL107" s="9" t="s">
        <v>559</v>
      </c>
      <c r="AM107" s="9" t="s">
        <v>370</v>
      </c>
      <c r="AN107" s="314">
        <v>0.74883200781270065</v>
      </c>
      <c r="AO107" s="101">
        <v>789959228.64218557</v>
      </c>
      <c r="AP107" s="101">
        <v>782658115.86084044</v>
      </c>
      <c r="AR107" s="304">
        <f t="shared" si="8"/>
        <v>591546755.2743001</v>
      </c>
    </row>
    <row r="108" spans="2:44" ht="16.5" x14ac:dyDescent="0.3">
      <c r="B108" s="364"/>
      <c r="C108" s="258"/>
      <c r="D108" s="303"/>
      <c r="E108" s="305"/>
      <c r="F108" s="258" t="s">
        <v>703</v>
      </c>
      <c r="G108" s="303">
        <v>-43304.091292933088</v>
      </c>
      <c r="H108" s="305">
        <v>0.41097939200954503</v>
      </c>
      <c r="I108" s="258" t="s">
        <v>839</v>
      </c>
      <c r="J108" s="303">
        <v>201068.03953138692</v>
      </c>
      <c r="K108" s="305">
        <v>0.52128463734816477</v>
      </c>
      <c r="L108" s="258"/>
      <c r="M108" s="303"/>
      <c r="N108" s="305"/>
      <c r="O108" s="258"/>
      <c r="P108" s="259"/>
      <c r="Q108" s="260"/>
      <c r="R108" s="258"/>
      <c r="S108" s="259"/>
      <c r="T108" s="260"/>
      <c r="U108" s="258"/>
      <c r="V108" s="259"/>
      <c r="W108" s="260"/>
      <c r="X108" s="258"/>
      <c r="Y108" s="303"/>
      <c r="Z108" s="305"/>
      <c r="AA108" s="258"/>
      <c r="AB108" s="259"/>
      <c r="AC108" s="260"/>
      <c r="AE108" s="321" t="s">
        <v>393</v>
      </c>
      <c r="AF108" s="321" t="str">
        <f>INDEX($AM:$AM,MATCH(AE108,$AL:$AL,0))</f>
        <v>3</v>
      </c>
      <c r="AG108" s="321" t="s">
        <v>746</v>
      </c>
      <c r="AH108" s="332">
        <f>SUMIFS($AP:$AP,$AL:$AL,$AE108)</f>
        <v>1013565297.6618295</v>
      </c>
      <c r="AI108" s="337">
        <f>SUMIFS($AR:$AR,$AL:$AL,$AE108)/SUMIFS($AO:$AO,$AL:$AL,$AE108)</f>
        <v>0.706389677800765</v>
      </c>
      <c r="AL108" s="9" t="s">
        <v>516</v>
      </c>
      <c r="AM108" s="9" t="s">
        <v>370</v>
      </c>
      <c r="AN108" s="314">
        <v>0.50431193645765104</v>
      </c>
      <c r="AO108" s="101">
        <v>713234823.54209411</v>
      </c>
      <c r="AP108" s="101">
        <v>709117984.12774765</v>
      </c>
      <c r="AR108" s="304">
        <f t="shared" si="8"/>
        <v>359692835.00954449</v>
      </c>
    </row>
    <row r="109" spans="2:44" ht="16.5" x14ac:dyDescent="0.3">
      <c r="B109" s="364"/>
      <c r="C109" s="258"/>
      <c r="D109" s="303"/>
      <c r="E109" s="305"/>
      <c r="F109" s="258" t="s">
        <v>710</v>
      </c>
      <c r="G109" s="303">
        <v>-78754.475185449162</v>
      </c>
      <c r="H109" s="305">
        <v>0.2169410871299785</v>
      </c>
      <c r="I109" s="258" t="s">
        <v>826</v>
      </c>
      <c r="J109" s="303">
        <v>193403.73528259271</v>
      </c>
      <c r="K109" s="305">
        <v>0.71927443002140568</v>
      </c>
      <c r="L109" s="258"/>
      <c r="M109" s="303"/>
      <c r="N109" s="305"/>
      <c r="O109" s="258"/>
      <c r="P109" s="259"/>
      <c r="Q109" s="260"/>
      <c r="R109" s="258"/>
      <c r="S109" s="259"/>
      <c r="T109" s="260"/>
      <c r="U109" s="258"/>
      <c r="V109" s="259"/>
      <c r="W109" s="260"/>
      <c r="X109" s="258"/>
      <c r="Y109" s="303"/>
      <c r="Z109" s="305"/>
      <c r="AA109" s="258"/>
      <c r="AB109" s="259"/>
      <c r="AC109" s="260"/>
      <c r="AE109" s="321" t="s">
        <v>443</v>
      </c>
      <c r="AF109" s="321" t="str">
        <f>INDEX($AM:$AM,MATCH(AE109,$AL:$AL,0))</f>
        <v>3</v>
      </c>
      <c r="AG109" s="321" t="s">
        <v>777</v>
      </c>
      <c r="AH109" s="332">
        <f>SUMIFS($AP:$AP,$AL:$AL,$AE109)</f>
        <v>1009289357.633144</v>
      </c>
      <c r="AI109" s="337">
        <f>SUMIFS($AR:$AR,$AL:$AL,$AE109)/SUMIFS($AO:$AO,$AL:$AL,$AE109)</f>
        <v>0.71383814443115701</v>
      </c>
      <c r="AL109" s="9" t="s">
        <v>373</v>
      </c>
      <c r="AM109" s="9" t="s">
        <v>370</v>
      </c>
      <c r="AN109" s="314">
        <v>0.68040472887113523</v>
      </c>
      <c r="AO109" s="101">
        <v>713200139.30759501</v>
      </c>
      <c r="AP109" s="101">
        <v>707530687.04585302</v>
      </c>
      <c r="AR109" s="304">
        <f t="shared" si="8"/>
        <v>485264747.41644007</v>
      </c>
    </row>
    <row r="110" spans="2:44" ht="16.5" x14ac:dyDescent="0.3">
      <c r="B110" s="364"/>
      <c r="C110" s="258"/>
      <c r="D110" s="303"/>
      <c r="E110" s="305"/>
      <c r="F110" s="258" t="s">
        <v>699</v>
      </c>
      <c r="G110" s="303">
        <v>-85324.095211025429</v>
      </c>
      <c r="H110" s="305">
        <v>0.40060121700775964</v>
      </c>
      <c r="I110" s="258" t="s">
        <v>744</v>
      </c>
      <c r="J110" s="303">
        <v>187234.90128514159</v>
      </c>
      <c r="K110" s="305">
        <v>0.66165919092798109</v>
      </c>
      <c r="L110" s="258"/>
      <c r="M110" s="303"/>
      <c r="N110" s="305"/>
      <c r="O110" s="258"/>
      <c r="P110" s="259"/>
      <c r="Q110" s="260"/>
      <c r="R110" s="258"/>
      <c r="S110" s="259"/>
      <c r="T110" s="260"/>
      <c r="U110" s="258"/>
      <c r="V110" s="259"/>
      <c r="W110" s="260"/>
      <c r="X110" s="258"/>
      <c r="Y110" s="303"/>
      <c r="Z110" s="305"/>
      <c r="AA110" s="258"/>
      <c r="AB110" s="259"/>
      <c r="AC110" s="260"/>
      <c r="AE110" s="321" t="s">
        <v>420</v>
      </c>
      <c r="AF110" s="321" t="str">
        <f>INDEX($AM:$AM,MATCH(AE110,$AL:$AL,0))</f>
        <v>3</v>
      </c>
      <c r="AG110" s="321" t="s">
        <v>764</v>
      </c>
      <c r="AH110" s="332">
        <f>SUMIFS($AP:$AP,$AL:$AL,$AE110)</f>
        <v>905518550.24942899</v>
      </c>
      <c r="AI110" s="337">
        <f>SUMIFS($AR:$AR,$AL:$AL,$AE110)/SUMIFS($AO:$AO,$AL:$AL,$AE110)</f>
        <v>0.9774992245855012</v>
      </c>
      <c r="AL110" s="9" t="s">
        <v>483</v>
      </c>
      <c r="AM110" s="9" t="s">
        <v>370</v>
      </c>
      <c r="AN110" s="314">
        <v>0.8296360971877409</v>
      </c>
      <c r="AO110" s="101">
        <v>710436481.86147618</v>
      </c>
      <c r="AP110" s="101">
        <v>702751693.14341056</v>
      </c>
      <c r="AR110" s="304">
        <f t="shared" si="8"/>
        <v>589403750.11134434</v>
      </c>
    </row>
    <row r="111" spans="2:44" ht="16.5" x14ac:dyDescent="0.3">
      <c r="B111" s="364"/>
      <c r="C111" s="258"/>
      <c r="D111" s="303"/>
      <c r="E111" s="305"/>
      <c r="F111" s="258" t="s">
        <v>712</v>
      </c>
      <c r="G111" s="303">
        <v>-107847.75126305643</v>
      </c>
      <c r="H111" s="305">
        <v>0.51318393755150915</v>
      </c>
      <c r="I111" s="258" t="s">
        <v>834</v>
      </c>
      <c r="J111" s="303">
        <v>181778.62323618447</v>
      </c>
      <c r="K111" s="305">
        <v>0.80180175347789084</v>
      </c>
      <c r="L111" s="258"/>
      <c r="M111" s="303"/>
      <c r="N111" s="305"/>
      <c r="O111" s="258"/>
      <c r="P111" s="259"/>
      <c r="Q111" s="260"/>
      <c r="R111" s="258"/>
      <c r="S111" s="259"/>
      <c r="T111" s="260"/>
      <c r="U111" s="258"/>
      <c r="V111" s="259"/>
      <c r="W111" s="260"/>
      <c r="X111" s="258"/>
      <c r="Y111" s="303"/>
      <c r="Z111" s="305"/>
      <c r="AA111" s="258"/>
      <c r="AB111" s="259"/>
      <c r="AC111" s="260"/>
      <c r="AE111" s="321" t="s">
        <v>1122</v>
      </c>
      <c r="AF111" s="321" t="str">
        <f>INDEX($AM:$AM,MATCH(AE111,$AL:$AL,0))</f>
        <v>3</v>
      </c>
      <c r="AG111" s="321" t="s">
        <v>1237</v>
      </c>
      <c r="AH111" s="332">
        <f>SUMIFS($AP:$AP,$AL:$AL,$AE111)</f>
        <v>900007559</v>
      </c>
      <c r="AI111" s="337">
        <f>SUMIFS($AR:$AR,$AL:$AL,$AE111)/SUMIFS($AO:$AO,$AL:$AL,$AE111)</f>
        <v>0.5</v>
      </c>
      <c r="AL111" s="9" t="s">
        <v>457</v>
      </c>
      <c r="AM111" s="9" t="s">
        <v>370</v>
      </c>
      <c r="AN111" s="314">
        <v>0.62896093045968027</v>
      </c>
      <c r="AO111" s="101">
        <v>690558617.37625289</v>
      </c>
      <c r="AP111" s="101">
        <v>685530891.06057334</v>
      </c>
      <c r="AR111" s="304">
        <f t="shared" si="8"/>
        <v>434334390.52191836</v>
      </c>
    </row>
    <row r="112" spans="2:44" ht="16.5" x14ac:dyDescent="0.3">
      <c r="B112" s="364"/>
      <c r="C112" s="258"/>
      <c r="D112" s="303"/>
      <c r="E112" s="305"/>
      <c r="F112" s="258" t="s">
        <v>688</v>
      </c>
      <c r="G112" s="303">
        <v>-112364.52139122998</v>
      </c>
      <c r="H112" s="305">
        <v>0.28079913822455438</v>
      </c>
      <c r="I112" s="258" t="s">
        <v>894</v>
      </c>
      <c r="J112" s="303">
        <v>180660.72804480969</v>
      </c>
      <c r="K112" s="305">
        <v>0.81894950364123487</v>
      </c>
      <c r="L112" s="258"/>
      <c r="M112" s="303"/>
      <c r="N112" s="305"/>
      <c r="O112" s="258"/>
      <c r="P112" s="259"/>
      <c r="Q112" s="260"/>
      <c r="R112" s="258"/>
      <c r="S112" s="259"/>
      <c r="T112" s="260"/>
      <c r="U112" s="258"/>
      <c r="V112" s="259"/>
      <c r="W112" s="260"/>
      <c r="X112" s="258"/>
      <c r="Y112" s="303"/>
      <c r="Z112" s="305"/>
      <c r="AA112" s="258"/>
      <c r="AB112" s="259"/>
      <c r="AC112" s="260"/>
      <c r="AE112" s="321" t="s">
        <v>576</v>
      </c>
      <c r="AF112" s="321" t="str">
        <f>INDEX($AM:$AM,MATCH(AE112,$AL:$AL,0))</f>
        <v>3</v>
      </c>
      <c r="AG112" s="321" t="s">
        <v>885</v>
      </c>
      <c r="AH112" s="332">
        <f>SUMIFS($AP:$AP,$AL:$AL,$AE112)</f>
        <v>834500345.27974248</v>
      </c>
      <c r="AI112" s="337">
        <f>SUMIFS($AR:$AR,$AL:$AL,$AE112)/SUMIFS($AO:$AO,$AL:$AL,$AE112)</f>
        <v>0.7300380246039605</v>
      </c>
      <c r="AL112" s="9" t="s">
        <v>437</v>
      </c>
      <c r="AM112" s="9" t="s">
        <v>370</v>
      </c>
      <c r="AN112" s="314">
        <v>0.50944020124183675</v>
      </c>
      <c r="AO112" s="101">
        <v>662200680.67781103</v>
      </c>
      <c r="AP112" s="101">
        <v>658175288.78013849</v>
      </c>
      <c r="AR112" s="304">
        <f t="shared" si="8"/>
        <v>337351648.02698535</v>
      </c>
    </row>
    <row r="113" spans="2:44" ht="16.5" x14ac:dyDescent="0.3">
      <c r="B113" s="364"/>
      <c r="C113" s="258"/>
      <c r="D113" s="303"/>
      <c r="E113" s="305"/>
      <c r="F113" s="258"/>
      <c r="G113" s="303"/>
      <c r="H113" s="305"/>
      <c r="I113" s="258" t="s">
        <v>883</v>
      </c>
      <c r="J113" s="303">
        <v>172769.15074413843</v>
      </c>
      <c r="K113" s="305">
        <v>0.64884848851379684</v>
      </c>
      <c r="L113" s="258"/>
      <c r="M113" s="303"/>
      <c r="N113" s="305"/>
      <c r="O113" s="258"/>
      <c r="P113" s="259"/>
      <c r="Q113" s="260"/>
      <c r="R113" s="258"/>
      <c r="S113" s="259"/>
      <c r="T113" s="260"/>
      <c r="U113" s="258"/>
      <c r="V113" s="259"/>
      <c r="W113" s="260"/>
      <c r="X113" s="258"/>
      <c r="Y113" s="303"/>
      <c r="Z113" s="305"/>
      <c r="AA113" s="258"/>
      <c r="AB113" s="259"/>
      <c r="AC113" s="260"/>
      <c r="AE113" s="321" t="s">
        <v>467</v>
      </c>
      <c r="AF113" s="321" t="str">
        <f>INDEX($AM:$AM,MATCH(AE113,$AL:$AL,0))</f>
        <v>3</v>
      </c>
      <c r="AG113" s="321" t="s">
        <v>793</v>
      </c>
      <c r="AH113" s="332">
        <f>SUMIFS($AP:$AP,$AL:$AL,$AE113)</f>
        <v>802759383.10778081</v>
      </c>
      <c r="AI113" s="337">
        <f>SUMIFS($AR:$AR,$AL:$AL,$AE113)/SUMIFS($AO:$AO,$AL:$AL,$AE113)</f>
        <v>0.74833132296572047</v>
      </c>
      <c r="AL113" s="9" t="s">
        <v>633</v>
      </c>
      <c r="AM113" s="9" t="s">
        <v>370</v>
      </c>
      <c r="AN113" s="314">
        <v>0.72598561742705381</v>
      </c>
      <c r="AO113" s="101">
        <v>656560391.25783789</v>
      </c>
      <c r="AP113" s="101">
        <v>650683241.07900655</v>
      </c>
      <c r="AR113" s="304">
        <f t="shared" si="8"/>
        <v>476653401.02546948</v>
      </c>
    </row>
    <row r="114" spans="2:44" ht="16.5" x14ac:dyDescent="0.3">
      <c r="B114" s="364"/>
      <c r="C114" s="258"/>
      <c r="D114" s="303"/>
      <c r="E114" s="305"/>
      <c r="F114" s="258"/>
      <c r="G114" s="303"/>
      <c r="H114" s="305"/>
      <c r="I114" s="258" t="s">
        <v>889</v>
      </c>
      <c r="J114" s="303">
        <v>172573.42051750558</v>
      </c>
      <c r="K114" s="305">
        <v>0.50041440026405082</v>
      </c>
      <c r="L114" s="258"/>
      <c r="M114" s="303"/>
      <c r="N114" s="305"/>
      <c r="O114" s="258"/>
      <c r="P114" s="259"/>
      <c r="Q114" s="260"/>
      <c r="R114" s="258"/>
      <c r="S114" s="259"/>
      <c r="T114" s="260"/>
      <c r="U114" s="258"/>
      <c r="V114" s="259"/>
      <c r="W114" s="260"/>
      <c r="X114" s="258"/>
      <c r="Y114" s="303"/>
      <c r="Z114" s="305"/>
      <c r="AA114" s="258"/>
      <c r="AB114" s="259"/>
      <c r="AC114" s="260"/>
      <c r="AE114" s="321" t="s">
        <v>633</v>
      </c>
      <c r="AF114" s="321" t="str">
        <f>INDEX($AM:$AM,MATCH(AE114,$AL:$AL,0))</f>
        <v>3</v>
      </c>
      <c r="AG114" s="321" t="s">
        <v>918</v>
      </c>
      <c r="AH114" s="332">
        <f>SUMIFS($AP:$AP,$AL:$AL,$AE114)</f>
        <v>781508979.80419731</v>
      </c>
      <c r="AI114" s="337">
        <f>SUMIFS($AR:$AR,$AL:$AL,$AE114)/SUMIFS($AO:$AO,$AL:$AL,$AE114)</f>
        <v>0.71273634282419118</v>
      </c>
      <c r="AL114" s="9" t="s">
        <v>606</v>
      </c>
      <c r="AM114" s="9" t="s">
        <v>370</v>
      </c>
      <c r="AN114" s="314">
        <v>0.72235861066884732</v>
      </c>
      <c r="AO114" s="101">
        <v>633483551.89147496</v>
      </c>
      <c r="AP114" s="101">
        <v>628024259.0111959</v>
      </c>
      <c r="AR114" s="304">
        <f t="shared" si="8"/>
        <v>457602298.42589253</v>
      </c>
    </row>
    <row r="115" spans="2:44" ht="16.5" x14ac:dyDescent="0.3">
      <c r="B115" s="364"/>
      <c r="C115" s="258"/>
      <c r="D115" s="303"/>
      <c r="E115" s="305"/>
      <c r="F115" s="258"/>
      <c r="G115" s="303"/>
      <c r="H115" s="305"/>
      <c r="I115" s="258" t="s">
        <v>1014</v>
      </c>
      <c r="J115" s="303">
        <v>172131.02200180662</v>
      </c>
      <c r="K115" s="305">
        <v>0.50070413363653343</v>
      </c>
      <c r="L115" s="258"/>
      <c r="M115" s="303"/>
      <c r="N115" s="305"/>
      <c r="O115" s="258"/>
      <c r="P115" s="259"/>
      <c r="Q115" s="260"/>
      <c r="R115" s="258"/>
      <c r="S115" s="259"/>
      <c r="T115" s="260"/>
      <c r="U115" s="258"/>
      <c r="V115" s="259"/>
      <c r="W115" s="260"/>
      <c r="X115" s="258"/>
      <c r="Y115" s="303"/>
      <c r="Z115" s="305"/>
      <c r="AA115" s="258"/>
      <c r="AB115" s="259"/>
      <c r="AC115" s="260"/>
      <c r="AE115" s="321" t="s">
        <v>453</v>
      </c>
      <c r="AF115" s="321" t="str">
        <f>INDEX($AM:$AM,MATCH(AE115,$AL:$AL,0))</f>
        <v>3</v>
      </c>
      <c r="AG115" s="321" t="s">
        <v>781</v>
      </c>
      <c r="AH115" s="332">
        <f>SUMIFS($AP:$AP,$AL:$AL,$AE115)</f>
        <v>772167878.61817002</v>
      </c>
      <c r="AI115" s="337">
        <f>SUMIFS($AR:$AR,$AL:$AL,$AE115)/SUMIFS($AO:$AO,$AL:$AL,$AE115)</f>
        <v>0.69589172445191583</v>
      </c>
      <c r="AL115" s="9" t="s">
        <v>440</v>
      </c>
      <c r="AM115" s="9" t="s">
        <v>370</v>
      </c>
      <c r="AN115" s="314">
        <v>0.73523240065850615</v>
      </c>
      <c r="AO115" s="101">
        <v>618802584.10710406</v>
      </c>
      <c r="AP115" s="101">
        <v>613004579.40178132</v>
      </c>
      <c r="AR115" s="304">
        <f t="shared" si="8"/>
        <v>454963709.44675326</v>
      </c>
    </row>
    <row r="116" spans="2:44" ht="16.5" x14ac:dyDescent="0.3">
      <c r="B116" s="364"/>
      <c r="C116" s="258"/>
      <c r="D116" s="303"/>
      <c r="E116" s="305"/>
      <c r="F116" s="258"/>
      <c r="G116" s="303"/>
      <c r="H116" s="305"/>
      <c r="I116" s="258" t="s">
        <v>877</v>
      </c>
      <c r="J116" s="303">
        <v>168916.56843505902</v>
      </c>
      <c r="K116" s="305">
        <v>1.1911271823022302</v>
      </c>
      <c r="L116" s="258"/>
      <c r="M116" s="303"/>
      <c r="N116" s="305"/>
      <c r="O116" s="258"/>
      <c r="P116" s="259"/>
      <c r="Q116" s="260"/>
      <c r="R116" s="258"/>
      <c r="S116" s="259"/>
      <c r="T116" s="260"/>
      <c r="U116" s="258"/>
      <c r="V116" s="259"/>
      <c r="W116" s="260"/>
      <c r="X116" s="258"/>
      <c r="Y116" s="303"/>
      <c r="Z116" s="305"/>
      <c r="AA116" s="258"/>
      <c r="AB116" s="259"/>
      <c r="AC116" s="260"/>
      <c r="AE116" s="321" t="s">
        <v>606</v>
      </c>
      <c r="AF116" s="321" t="str">
        <f>INDEX($AM:$AM,MATCH(AE116,$AL:$AL,0))</f>
        <v>3</v>
      </c>
      <c r="AG116" s="321" t="s">
        <v>902</v>
      </c>
      <c r="AH116" s="332">
        <f>SUMIFS($AP:$AP,$AL:$AL,$AE116)</f>
        <v>643201029.0111959</v>
      </c>
      <c r="AI116" s="337">
        <f>SUMIFS($AR:$AR,$AL:$AL,$AE116)/SUMIFS($AO:$AO,$AL:$AL,$AE116)</f>
        <v>0.71715606416222566</v>
      </c>
      <c r="AL116" s="9" t="s">
        <v>393</v>
      </c>
      <c r="AM116" s="9" t="s">
        <v>370</v>
      </c>
      <c r="AN116" s="314">
        <v>0.84453711553614175</v>
      </c>
      <c r="AO116" s="101">
        <v>611241646.03212762</v>
      </c>
      <c r="AP116" s="101">
        <v>604429200.66182947</v>
      </c>
      <c r="AR116" s="304">
        <f t="shared" si="8"/>
        <v>516216256.63553643</v>
      </c>
    </row>
    <row r="117" spans="2:44" ht="16.5" x14ac:dyDescent="0.3">
      <c r="B117" s="364"/>
      <c r="C117" s="258"/>
      <c r="D117" s="303"/>
      <c r="E117" s="305"/>
      <c r="F117" s="258"/>
      <c r="G117" s="303"/>
      <c r="H117" s="305"/>
      <c r="I117" s="258" t="s">
        <v>805</v>
      </c>
      <c r="J117" s="303">
        <v>167130.37440293012</v>
      </c>
      <c r="K117" s="305">
        <v>0.72063848034367606</v>
      </c>
      <c r="L117" s="258"/>
      <c r="M117" s="303"/>
      <c r="N117" s="305"/>
      <c r="O117" s="258"/>
      <c r="P117" s="259"/>
      <c r="Q117" s="260"/>
      <c r="R117" s="258"/>
      <c r="S117" s="259"/>
      <c r="T117" s="260"/>
      <c r="U117" s="258"/>
      <c r="V117" s="259"/>
      <c r="W117" s="260"/>
      <c r="X117" s="258"/>
      <c r="Y117" s="303"/>
      <c r="Z117" s="305"/>
      <c r="AA117" s="258"/>
      <c r="AB117" s="259"/>
      <c r="AC117" s="260"/>
      <c r="AE117" s="321" t="s">
        <v>527</v>
      </c>
      <c r="AF117" s="321" t="str">
        <f>INDEX($AM:$AM,MATCH(AE117,$AL:$AL,0))</f>
        <v>3</v>
      </c>
      <c r="AG117" s="321" t="s">
        <v>843</v>
      </c>
      <c r="AH117" s="332">
        <f>SUMIFS($AP:$AP,$AL:$AL,$AE117)</f>
        <v>616057465.80384135</v>
      </c>
      <c r="AI117" s="337">
        <f>SUMIFS($AR:$AR,$AL:$AL,$AE117)/SUMIFS($AO:$AO,$AL:$AL,$AE117)</f>
        <v>0.60411909461582369</v>
      </c>
      <c r="AL117" s="9" t="s">
        <v>464</v>
      </c>
      <c r="AM117" s="9" t="s">
        <v>370</v>
      </c>
      <c r="AN117" s="314">
        <v>0.73872544629368664</v>
      </c>
      <c r="AO117" s="101">
        <v>574326074.75089478</v>
      </c>
      <c r="AP117" s="101">
        <v>569088599.04025412</v>
      </c>
      <c r="AR117" s="304">
        <f t="shared" si="8"/>
        <v>424269285.88845599</v>
      </c>
    </row>
    <row r="118" spans="2:44" ht="16.5" x14ac:dyDescent="0.3">
      <c r="B118" s="364"/>
      <c r="C118" s="258"/>
      <c r="D118" s="303"/>
      <c r="E118" s="305"/>
      <c r="F118" s="258"/>
      <c r="G118" s="303"/>
      <c r="H118" s="305"/>
      <c r="I118" s="258" t="s">
        <v>939</v>
      </c>
      <c r="J118" s="303">
        <v>160083.49089053899</v>
      </c>
      <c r="K118" s="305">
        <v>0.86890219743294128</v>
      </c>
      <c r="L118" s="258"/>
      <c r="M118" s="303"/>
      <c r="N118" s="305"/>
      <c r="O118" s="258"/>
      <c r="P118" s="259"/>
      <c r="Q118" s="260"/>
      <c r="R118" s="258"/>
      <c r="S118" s="259"/>
      <c r="T118" s="260"/>
      <c r="U118" s="258"/>
      <c r="V118" s="259"/>
      <c r="W118" s="260"/>
      <c r="X118" s="258"/>
      <c r="Y118" s="303"/>
      <c r="Z118" s="305"/>
      <c r="AA118" s="258"/>
      <c r="AB118" s="259"/>
      <c r="AC118" s="260"/>
      <c r="AE118" s="321" t="s">
        <v>650</v>
      </c>
      <c r="AF118" s="321" t="str">
        <f>INDEX($AM:$AM,MATCH(AE118,$AL:$AL,0))</f>
        <v>3</v>
      </c>
      <c r="AG118" s="321" t="s">
        <v>932</v>
      </c>
      <c r="AH118" s="332">
        <f>SUMIFS($AP:$AP,$AL:$AL,$AE118)</f>
        <v>615055204.60860372</v>
      </c>
      <c r="AI118" s="337">
        <f>SUMIFS($AR:$AR,$AL:$AL,$AE118)/SUMIFS($AO:$AO,$AL:$AL,$AE118)</f>
        <v>0.71425508118774084</v>
      </c>
      <c r="AL118" s="9" t="s">
        <v>494</v>
      </c>
      <c r="AM118" s="9" t="s">
        <v>370</v>
      </c>
      <c r="AN118" s="314">
        <v>0.72929782343370719</v>
      </c>
      <c r="AO118" s="101">
        <v>562904349.98079848</v>
      </c>
      <c r="AP118" s="101">
        <v>557692711.31704998</v>
      </c>
      <c r="AR118" s="304">
        <f t="shared" si="8"/>
        <v>410524917.24236208</v>
      </c>
    </row>
    <row r="119" spans="2:44" ht="16.5" x14ac:dyDescent="0.3">
      <c r="B119" s="364"/>
      <c r="C119" s="258"/>
      <c r="D119" s="303"/>
      <c r="E119" s="305"/>
      <c r="F119" s="258"/>
      <c r="G119" s="303"/>
      <c r="H119" s="305"/>
      <c r="I119" s="258" t="s">
        <v>850</v>
      </c>
      <c r="J119" s="303">
        <v>156914.15713823881</v>
      </c>
      <c r="K119" s="305">
        <v>0.6366420979256453</v>
      </c>
      <c r="L119" s="258"/>
      <c r="M119" s="303"/>
      <c r="N119" s="305"/>
      <c r="O119" s="258"/>
      <c r="P119" s="259"/>
      <c r="Q119" s="260"/>
      <c r="R119" s="258"/>
      <c r="S119" s="259"/>
      <c r="T119" s="260"/>
      <c r="U119" s="258"/>
      <c r="V119" s="259"/>
      <c r="W119" s="260"/>
      <c r="X119" s="258"/>
      <c r="Y119" s="303"/>
      <c r="Z119" s="305"/>
      <c r="AA119" s="258"/>
      <c r="AB119" s="259"/>
      <c r="AC119" s="260"/>
      <c r="AE119" s="321" t="s">
        <v>386</v>
      </c>
      <c r="AF119" s="321" t="str">
        <f>INDEX($AM:$AM,MATCH(AE119,$AL:$AL,0))</f>
        <v>3</v>
      </c>
      <c r="AG119" s="321" t="s">
        <v>740</v>
      </c>
      <c r="AH119" s="332">
        <f>SUMIFS($AP:$AP,$AL:$AL,$AE119)</f>
        <v>609073658.17118764</v>
      </c>
      <c r="AI119" s="337">
        <f>SUMIFS($AR:$AR,$AL:$AL,$AE119)/SUMIFS($AO:$AO,$AL:$AL,$AE119)</f>
        <v>1.1758925885654603</v>
      </c>
      <c r="AL119" s="9" t="s">
        <v>586</v>
      </c>
      <c r="AM119" s="9" t="s">
        <v>370</v>
      </c>
      <c r="AN119" s="314">
        <v>0.64723509876891983</v>
      </c>
      <c r="AO119" s="101">
        <v>539433466.53245986</v>
      </c>
      <c r="AP119" s="101">
        <v>535275349.90290773</v>
      </c>
      <c r="AR119" s="304">
        <f t="shared" si="8"/>
        <v>349140272.99039745</v>
      </c>
    </row>
    <row r="120" spans="2:44" ht="16.5" x14ac:dyDescent="0.3">
      <c r="B120" s="364"/>
      <c r="C120" s="258"/>
      <c r="D120" s="303"/>
      <c r="E120" s="305"/>
      <c r="F120" s="258"/>
      <c r="G120" s="303"/>
      <c r="H120" s="305"/>
      <c r="I120" s="258" t="s">
        <v>827</v>
      </c>
      <c r="J120" s="303">
        <v>147648.31815362081</v>
      </c>
      <c r="K120" s="305">
        <v>0.88033369172474896</v>
      </c>
      <c r="L120" s="258"/>
      <c r="M120" s="303"/>
      <c r="N120" s="305"/>
      <c r="O120" s="258"/>
      <c r="P120" s="259"/>
      <c r="Q120" s="260"/>
      <c r="R120" s="258"/>
      <c r="S120" s="259"/>
      <c r="T120" s="260"/>
      <c r="U120" s="258"/>
      <c r="V120" s="259"/>
      <c r="W120" s="260"/>
      <c r="X120" s="258"/>
      <c r="Y120" s="303"/>
      <c r="Z120" s="305"/>
      <c r="AA120" s="258"/>
      <c r="AB120" s="259"/>
      <c r="AC120" s="260"/>
      <c r="AE120" s="321" t="s">
        <v>464</v>
      </c>
      <c r="AF120" s="321" t="str">
        <f>INDEX($AM:$AM,MATCH(AE120,$AL:$AL,0))</f>
        <v>3</v>
      </c>
      <c r="AG120" s="321" t="s">
        <v>790</v>
      </c>
      <c r="AH120" s="332">
        <f>SUMIFS($AP:$AP,$AL:$AL,$AE120)</f>
        <v>606741809.04025412</v>
      </c>
      <c r="AI120" s="337">
        <f>SUMIFS($AR:$AR,$AL:$AL,$AE120)/SUMIFS($AO:$AO,$AL:$AL,$AE120)</f>
        <v>0.72403740114964432</v>
      </c>
      <c r="AL120" s="9" t="s">
        <v>432</v>
      </c>
      <c r="AM120" s="9" t="s">
        <v>370</v>
      </c>
      <c r="AN120" s="314">
        <v>0.64054828096573257</v>
      </c>
      <c r="AO120" s="101">
        <v>506212054.11202699</v>
      </c>
      <c r="AP120" s="101">
        <v>502223484.94645667</v>
      </c>
      <c r="AR120" s="304">
        <f t="shared" si="8"/>
        <v>324253261.06559128</v>
      </c>
    </row>
    <row r="121" spans="2:44" ht="16.5" x14ac:dyDescent="0.3">
      <c r="B121" s="364"/>
      <c r="C121" s="258"/>
      <c r="D121" s="303"/>
      <c r="E121" s="305"/>
      <c r="F121" s="258"/>
      <c r="G121" s="303"/>
      <c r="H121" s="305"/>
      <c r="I121" s="258" t="s">
        <v>870</v>
      </c>
      <c r="J121" s="303">
        <v>142932.6866427433</v>
      </c>
      <c r="K121" s="305">
        <v>0.67778376264378382</v>
      </c>
      <c r="L121" s="258"/>
      <c r="M121" s="303"/>
      <c r="N121" s="305"/>
      <c r="O121" s="258"/>
      <c r="P121" s="259"/>
      <c r="Q121" s="260"/>
      <c r="R121" s="258"/>
      <c r="S121" s="259"/>
      <c r="T121" s="260"/>
      <c r="U121" s="258"/>
      <c r="V121" s="259"/>
      <c r="W121" s="260"/>
      <c r="X121" s="258"/>
      <c r="Y121" s="303"/>
      <c r="Z121" s="305"/>
      <c r="AA121" s="258"/>
      <c r="AB121" s="259"/>
      <c r="AC121" s="260"/>
      <c r="AE121" s="321" t="s">
        <v>513</v>
      </c>
      <c r="AF121" s="321" t="str">
        <f>INDEX($AM:$AM,MATCH(AE121,$AL:$AL,0))</f>
        <v>3</v>
      </c>
      <c r="AG121" s="321" t="s">
        <v>830</v>
      </c>
      <c r="AH121" s="332">
        <f>SUMIFS($AP:$AP,$AL:$AL,$AE121)</f>
        <v>600011408.07102561</v>
      </c>
      <c r="AI121" s="337">
        <f>SUMIFS($AR:$AR,$AL:$AL,$AE121)/SUMIFS($AO:$AO,$AL:$AL,$AE121)</f>
        <v>0.51016070388941592</v>
      </c>
      <c r="AL121" s="9" t="s">
        <v>607</v>
      </c>
      <c r="AM121" s="9" t="s">
        <v>370</v>
      </c>
      <c r="AN121" s="314">
        <v>0.72211497184016171</v>
      </c>
      <c r="AO121" s="101">
        <v>493862511.4588238</v>
      </c>
      <c r="AP121" s="101">
        <v>489599613.99218529</v>
      </c>
      <c r="AR121" s="304">
        <f t="shared" si="8"/>
        <v>356625513.55500007</v>
      </c>
    </row>
    <row r="122" spans="2:44" ht="16.5" x14ac:dyDescent="0.3">
      <c r="B122" s="364"/>
      <c r="C122" s="258"/>
      <c r="D122" s="303"/>
      <c r="E122" s="305"/>
      <c r="F122" s="258"/>
      <c r="G122" s="303"/>
      <c r="H122" s="305"/>
      <c r="I122" s="258" t="s">
        <v>864</v>
      </c>
      <c r="J122" s="303">
        <v>142213.18678851964</v>
      </c>
      <c r="K122" s="305">
        <v>0.50791047924244292</v>
      </c>
      <c r="L122" s="258"/>
      <c r="M122" s="303"/>
      <c r="N122" s="305"/>
      <c r="O122" s="258"/>
      <c r="P122" s="259"/>
      <c r="Q122" s="260"/>
      <c r="R122" s="258"/>
      <c r="S122" s="259"/>
      <c r="T122" s="260"/>
      <c r="U122" s="258"/>
      <c r="V122" s="259"/>
      <c r="W122" s="260"/>
      <c r="X122" s="258"/>
      <c r="Y122" s="303"/>
      <c r="Z122" s="305"/>
      <c r="AA122" s="258"/>
      <c r="AB122" s="259"/>
      <c r="AC122" s="260"/>
      <c r="AE122" s="321" t="s">
        <v>483</v>
      </c>
      <c r="AF122" s="321" t="str">
        <f>INDEX($AM:$AM,MATCH(AE122,$AL:$AL,0))</f>
        <v>3</v>
      </c>
      <c r="AG122" s="321" t="s">
        <v>804</v>
      </c>
      <c r="AH122" s="332">
        <f>SUMIFS($AP:$AP,$AL:$AL,$AE122)</f>
        <v>592621229.14341056</v>
      </c>
      <c r="AI122" s="337">
        <f>SUMIFS($AR:$AR,$AL:$AL,$AE122)/SUMIFS($AO:$AO,$AL:$AL,$AE122)</f>
        <v>0.89011021414522251</v>
      </c>
      <c r="AL122" s="9" t="s">
        <v>611</v>
      </c>
      <c r="AM122" s="9" t="s">
        <v>370</v>
      </c>
      <c r="AN122" s="314">
        <v>0.79996190985965099</v>
      </c>
      <c r="AO122" s="101">
        <v>489195689.73356438</v>
      </c>
      <c r="AP122" s="101">
        <v>484214734.72272742</v>
      </c>
      <c r="AR122" s="304">
        <f t="shared" si="8"/>
        <v>391337918.2543714</v>
      </c>
    </row>
    <row r="123" spans="2:44" ht="16.5" x14ac:dyDescent="0.3">
      <c r="B123" s="364"/>
      <c r="C123" s="258"/>
      <c r="D123" s="303"/>
      <c r="E123" s="305"/>
      <c r="F123" s="258"/>
      <c r="G123" s="303"/>
      <c r="H123" s="305"/>
      <c r="I123" s="258" t="s">
        <v>819</v>
      </c>
      <c r="J123" s="303">
        <v>140536.90043181978</v>
      </c>
      <c r="K123" s="305">
        <v>0.89342057319896895</v>
      </c>
      <c r="L123" s="258"/>
      <c r="M123" s="303"/>
      <c r="N123" s="305"/>
      <c r="O123" s="258"/>
      <c r="P123" s="259"/>
      <c r="Q123" s="260"/>
      <c r="R123" s="258"/>
      <c r="S123" s="259"/>
      <c r="T123" s="260"/>
      <c r="U123" s="258"/>
      <c r="V123" s="259"/>
      <c r="W123" s="260"/>
      <c r="X123" s="258"/>
      <c r="Y123" s="303"/>
      <c r="Z123" s="305"/>
      <c r="AA123" s="258"/>
      <c r="AB123" s="259"/>
      <c r="AC123" s="260"/>
      <c r="AE123" s="321" t="s">
        <v>373</v>
      </c>
      <c r="AF123" s="321" t="str">
        <f>INDEX($AM:$AM,MATCH(AE123,$AL:$AL,0))</f>
        <v>3</v>
      </c>
      <c r="AG123" s="321" t="s">
        <v>733</v>
      </c>
      <c r="AH123" s="332">
        <f>SUMIFS($AP:$AP,$AL:$AL,$AE123)</f>
        <v>589360255.04585302</v>
      </c>
      <c r="AI123" s="337">
        <f>SUMIFS($AR:$AR,$AL:$AL,$AE123)/SUMIFS($AO:$AO,$AL:$AL,$AE123)</f>
        <v>0.71623235980070243</v>
      </c>
      <c r="AL123" s="9" t="s">
        <v>481</v>
      </c>
      <c r="AM123" s="9" t="s">
        <v>370</v>
      </c>
      <c r="AN123" s="314">
        <v>0.6513334070863307</v>
      </c>
      <c r="AO123" s="101">
        <v>462844038.41128159</v>
      </c>
      <c r="AP123" s="101">
        <v>459349452.67569172</v>
      </c>
      <c r="AR123" s="304">
        <f t="shared" si="8"/>
        <v>301465784.48801655</v>
      </c>
    </row>
    <row r="124" spans="2:44" ht="16.5" x14ac:dyDescent="0.3">
      <c r="B124" s="364"/>
      <c r="C124" s="258"/>
      <c r="D124" s="303"/>
      <c r="E124" s="305"/>
      <c r="F124" s="258"/>
      <c r="G124" s="303"/>
      <c r="H124" s="305"/>
      <c r="I124" s="258" t="s">
        <v>742</v>
      </c>
      <c r="J124" s="303">
        <v>140416.36071524498</v>
      </c>
      <c r="K124" s="305">
        <v>0.50573714496523969</v>
      </c>
      <c r="L124" s="258"/>
      <c r="M124" s="303"/>
      <c r="N124" s="305"/>
      <c r="O124" s="258"/>
      <c r="P124" s="259"/>
      <c r="Q124" s="260"/>
      <c r="R124" s="258"/>
      <c r="S124" s="259"/>
      <c r="T124" s="260"/>
      <c r="U124" s="258"/>
      <c r="V124" s="259"/>
      <c r="W124" s="260"/>
      <c r="X124" s="258"/>
      <c r="Y124" s="303"/>
      <c r="Z124" s="305"/>
      <c r="AA124" s="258"/>
      <c r="AB124" s="259"/>
      <c r="AC124" s="260"/>
      <c r="AE124" s="321" t="s">
        <v>437</v>
      </c>
      <c r="AF124" s="321" t="str">
        <f>INDEX($AM:$AM,MATCH(AE124,$AL:$AL,0))</f>
        <v>3</v>
      </c>
      <c r="AG124" s="321" t="s">
        <v>773</v>
      </c>
      <c r="AH124" s="332">
        <f>SUMIFS($AP:$AP,$AL:$AL,$AE124)</f>
        <v>569205656.78013849</v>
      </c>
      <c r="AI124" s="337">
        <f>SUMIFS($AR:$AR,$AL:$AL,$AE124)/SUMIFS($AO:$AO,$AL:$AL,$AE124)</f>
        <v>0.51090538920126327</v>
      </c>
      <c r="AL124" s="9" t="s">
        <v>530</v>
      </c>
      <c r="AM124" s="9" t="s">
        <v>370</v>
      </c>
      <c r="AN124" s="314">
        <v>0.81532572111461277</v>
      </c>
      <c r="AO124" s="101">
        <v>435860772.19804561</v>
      </c>
      <c r="AP124" s="101">
        <v>431405230.99279583</v>
      </c>
      <c r="AR124" s="304">
        <f t="shared" si="8"/>
        <v>355368498.3979435</v>
      </c>
    </row>
    <row r="125" spans="2:44" ht="16.5" x14ac:dyDescent="0.3">
      <c r="B125" s="364"/>
      <c r="C125" s="258"/>
      <c r="D125" s="303"/>
      <c r="E125" s="305"/>
      <c r="F125" s="258"/>
      <c r="G125" s="303"/>
      <c r="H125" s="305"/>
      <c r="I125" s="258" t="s">
        <v>811</v>
      </c>
      <c r="J125" s="303">
        <v>140340.72755608254</v>
      </c>
      <c r="K125" s="305">
        <v>0.57216718608125039</v>
      </c>
      <c r="L125" s="258"/>
      <c r="M125" s="303"/>
      <c r="N125" s="305"/>
      <c r="O125" s="258"/>
      <c r="P125" s="259"/>
      <c r="Q125" s="260"/>
      <c r="R125" s="258"/>
      <c r="S125" s="259"/>
      <c r="T125" s="260"/>
      <c r="U125" s="258"/>
      <c r="V125" s="259"/>
      <c r="W125" s="260"/>
      <c r="X125" s="258"/>
      <c r="Y125" s="303"/>
      <c r="Z125" s="305"/>
      <c r="AA125" s="258"/>
      <c r="AB125" s="259"/>
      <c r="AC125" s="260"/>
      <c r="AE125" s="321" t="s">
        <v>440</v>
      </c>
      <c r="AF125" s="321" t="str">
        <f>INDEX($AM:$AM,MATCH(AE125,$AL:$AL,0))</f>
        <v>3</v>
      </c>
      <c r="AG125" s="321" t="s">
        <v>775</v>
      </c>
      <c r="AH125" s="332">
        <f>SUMIFS($AP:$AP,$AL:$AL,$AE125)</f>
        <v>561895244.40178132</v>
      </c>
      <c r="AI125" s="337">
        <f>SUMIFS($AR:$AR,$AL:$AL,$AE125)/SUMIFS($AO:$AO,$AL:$AL,$AE125)</f>
        <v>0.7564103371356784</v>
      </c>
      <c r="AL125" s="9" t="s">
        <v>407</v>
      </c>
      <c r="AM125" s="9" t="s">
        <v>370</v>
      </c>
      <c r="AN125" s="314">
        <v>0.9574966690314981</v>
      </c>
      <c r="AO125" s="101">
        <v>426120369.8921231</v>
      </c>
      <c r="AP125" s="101">
        <v>420878111.93855608</v>
      </c>
      <c r="AR125" s="304">
        <f t="shared" si="8"/>
        <v>408008834.77817774</v>
      </c>
    </row>
    <row r="126" spans="2:44" ht="16.5" x14ac:dyDescent="0.3">
      <c r="B126" s="364"/>
      <c r="C126" s="258"/>
      <c r="D126" s="303"/>
      <c r="E126" s="305"/>
      <c r="F126" s="258"/>
      <c r="G126" s="303"/>
      <c r="H126" s="305"/>
      <c r="I126" s="258" t="s">
        <v>936</v>
      </c>
      <c r="J126" s="303">
        <v>139594.92755982131</v>
      </c>
      <c r="K126" s="305">
        <v>0.72063848034367606</v>
      </c>
      <c r="L126" s="258"/>
      <c r="M126" s="303"/>
      <c r="N126" s="305"/>
      <c r="O126" s="258"/>
      <c r="P126" s="259"/>
      <c r="Q126" s="260"/>
      <c r="R126" s="258"/>
      <c r="S126" s="259"/>
      <c r="T126" s="260"/>
      <c r="U126" s="258"/>
      <c r="V126" s="259"/>
      <c r="W126" s="260"/>
      <c r="X126" s="258"/>
      <c r="Y126" s="303"/>
      <c r="Z126" s="305"/>
      <c r="AA126" s="258"/>
      <c r="AB126" s="259"/>
      <c r="AC126" s="260"/>
      <c r="AE126" s="321" t="s">
        <v>494</v>
      </c>
      <c r="AF126" s="321" t="str">
        <f>INDEX($AM:$AM,MATCH(AE126,$AL:$AL,0))</f>
        <v>3</v>
      </c>
      <c r="AG126" s="321" t="s">
        <v>812</v>
      </c>
      <c r="AH126" s="332">
        <f>SUMIFS($AP:$AP,$AL:$AL,$AE126)</f>
        <v>557692711.31704998</v>
      </c>
      <c r="AI126" s="337">
        <f>SUMIFS($AR:$AR,$AL:$AL,$AE126)/SUMIFS($AO:$AO,$AL:$AL,$AE126)</f>
        <v>0.72929782343370719</v>
      </c>
      <c r="AL126" s="9" t="s">
        <v>461</v>
      </c>
      <c r="AM126" s="9" t="s">
        <v>370</v>
      </c>
      <c r="AN126" s="314">
        <v>0.76078541290016755</v>
      </c>
      <c r="AO126" s="101">
        <v>414051640.90128279</v>
      </c>
      <c r="AP126" s="101">
        <v>410251866.24303699</v>
      </c>
      <c r="AR126" s="304">
        <f t="shared" si="8"/>
        <v>315004448.58507431</v>
      </c>
    </row>
    <row r="127" spans="2:44" ht="16.5" x14ac:dyDescent="0.3">
      <c r="B127" s="364"/>
      <c r="C127" s="258"/>
      <c r="D127" s="303"/>
      <c r="E127" s="305"/>
      <c r="F127" s="258"/>
      <c r="G127" s="303"/>
      <c r="H127" s="305"/>
      <c r="I127" s="258" t="s">
        <v>860</v>
      </c>
      <c r="J127" s="303">
        <v>131387.23844791172</v>
      </c>
      <c r="K127" s="305">
        <v>0.59282070284887267</v>
      </c>
      <c r="L127" s="258"/>
      <c r="M127" s="303"/>
      <c r="N127" s="305"/>
      <c r="O127" s="258"/>
      <c r="P127" s="259"/>
      <c r="Q127" s="260"/>
      <c r="R127" s="258"/>
      <c r="S127" s="259"/>
      <c r="T127" s="260"/>
      <c r="U127" s="258"/>
      <c r="V127" s="259"/>
      <c r="W127" s="260"/>
      <c r="X127" s="258"/>
      <c r="Y127" s="303"/>
      <c r="Z127" s="305"/>
      <c r="AA127" s="258"/>
      <c r="AB127" s="259"/>
      <c r="AC127" s="260"/>
      <c r="AE127" s="321" t="s">
        <v>607</v>
      </c>
      <c r="AF127" s="321" t="str">
        <f>INDEX($AM:$AM,MATCH(AE127,$AL:$AL,0))</f>
        <v>3</v>
      </c>
      <c r="AG127" s="321" t="s">
        <v>903</v>
      </c>
      <c r="AH127" s="332">
        <f>SUMIFS($AP:$AP,$AL:$AL,$AE127)</f>
        <v>517964158.99218529</v>
      </c>
      <c r="AI127" s="337">
        <f>SUMIFS($AR:$AR,$AL:$AL,$AE127)/SUMIFS($AO:$AO,$AL:$AL,$AE127)</f>
        <v>0.71005088968276631</v>
      </c>
      <c r="AL127" s="9" t="s">
        <v>385</v>
      </c>
      <c r="AM127" s="9" t="s">
        <v>370</v>
      </c>
      <c r="AN127" s="314">
        <v>1.126124966571475</v>
      </c>
      <c r="AO127" s="101">
        <v>398572369.36068392</v>
      </c>
      <c r="AP127" s="101">
        <v>392723604.63337302</v>
      </c>
      <c r="AR127" s="304">
        <f t="shared" si="8"/>
        <v>448842296.12261373</v>
      </c>
    </row>
    <row r="128" spans="2:44" ht="16.5" x14ac:dyDescent="0.3">
      <c r="B128" s="364"/>
      <c r="C128" s="258"/>
      <c r="D128" s="303"/>
      <c r="E128" s="305"/>
      <c r="F128" s="258"/>
      <c r="G128" s="303"/>
      <c r="H128" s="305"/>
      <c r="I128" s="258" t="s">
        <v>787</v>
      </c>
      <c r="J128" s="303">
        <v>129783.77791079129</v>
      </c>
      <c r="K128" s="305">
        <v>0.79624986783092533</v>
      </c>
      <c r="L128" s="258"/>
      <c r="M128" s="303"/>
      <c r="N128" s="305"/>
      <c r="O128" s="258"/>
      <c r="P128" s="259"/>
      <c r="Q128" s="260"/>
      <c r="R128" s="258"/>
      <c r="S128" s="259"/>
      <c r="T128" s="260"/>
      <c r="U128" s="258"/>
      <c r="V128" s="259"/>
      <c r="W128" s="260"/>
      <c r="X128" s="258"/>
      <c r="Y128" s="303"/>
      <c r="Z128" s="305"/>
      <c r="AA128" s="258"/>
      <c r="AB128" s="259"/>
      <c r="AC128" s="260"/>
      <c r="AE128" s="321" t="s">
        <v>412</v>
      </c>
      <c r="AF128" s="321" t="str">
        <f>INDEX($AM:$AM,MATCH(AE128,$AL:$AL,0))</f>
        <v>3</v>
      </c>
      <c r="AG128" s="321" t="s">
        <v>761</v>
      </c>
      <c r="AH128" s="332">
        <f>SUMIFS($AP:$AP,$AL:$AL,$AE128)</f>
        <v>501500701.70520186</v>
      </c>
      <c r="AI128" s="337">
        <f>SUMIFS($AR:$AR,$AL:$AL,$AE128)/SUMIFS($AO:$AO,$AL:$AL,$AE128)</f>
        <v>0.99057952088838563</v>
      </c>
      <c r="AL128" s="9" t="s">
        <v>424</v>
      </c>
      <c r="AM128" s="9" t="s">
        <v>370</v>
      </c>
      <c r="AN128" s="314">
        <v>0.64548011088567803</v>
      </c>
      <c r="AO128" s="101">
        <v>368810305.08607447</v>
      </c>
      <c r="AP128" s="101">
        <v>365976103.57504898</v>
      </c>
      <c r="AR128" s="304">
        <f t="shared" si="8"/>
        <v>238059716.62274009</v>
      </c>
    </row>
    <row r="129" spans="2:44" ht="16.5" x14ac:dyDescent="0.3">
      <c r="B129" s="364"/>
      <c r="C129" s="258"/>
      <c r="D129" s="303"/>
      <c r="E129" s="305"/>
      <c r="F129" s="258"/>
      <c r="G129" s="303"/>
      <c r="H129" s="305"/>
      <c r="I129" s="258" t="s">
        <v>871</v>
      </c>
      <c r="J129" s="303">
        <v>122497.97690722671</v>
      </c>
      <c r="K129" s="305">
        <v>1.0286776886222786</v>
      </c>
      <c r="L129" s="258"/>
      <c r="M129" s="303"/>
      <c r="N129" s="305"/>
      <c r="O129" s="258"/>
      <c r="P129" s="259"/>
      <c r="Q129" s="260"/>
      <c r="R129" s="258"/>
      <c r="S129" s="259"/>
      <c r="T129" s="260"/>
      <c r="U129" s="258"/>
      <c r="V129" s="259"/>
      <c r="W129" s="260"/>
      <c r="X129" s="258"/>
      <c r="Y129" s="303"/>
      <c r="Z129" s="305"/>
      <c r="AA129" s="258"/>
      <c r="AB129" s="259"/>
      <c r="AC129" s="260"/>
      <c r="AE129" s="321" t="s">
        <v>457</v>
      </c>
      <c r="AF129" s="321" t="str">
        <f>INDEX($AM:$AM,MATCH(AE129,$AL:$AL,0))</f>
        <v>3</v>
      </c>
      <c r="AG129" s="321" t="s">
        <v>784</v>
      </c>
      <c r="AH129" s="332">
        <f>SUMIFS($AP:$AP,$AL:$AL,$AE129)</f>
        <v>497102352.06057334</v>
      </c>
      <c r="AI129" s="337">
        <f>SUMIFS($AR:$AR,$AL:$AL,$AE129)/SUMIFS($AO:$AO,$AL:$AL,$AE129)</f>
        <v>0.67735460524844671</v>
      </c>
      <c r="AL129" s="9" t="s">
        <v>650</v>
      </c>
      <c r="AM129" s="9" t="s">
        <v>370</v>
      </c>
      <c r="AN129" s="314">
        <v>0.86268919197549276</v>
      </c>
      <c r="AO129" s="101">
        <v>365620336.01565361</v>
      </c>
      <c r="AP129" s="101">
        <v>361756523.60860378</v>
      </c>
      <c r="AR129" s="304">
        <f t="shared" si="8"/>
        <v>315416712.24715239</v>
      </c>
    </row>
    <row r="130" spans="2:44" ht="16.5" x14ac:dyDescent="0.3">
      <c r="B130" s="364"/>
      <c r="C130" s="258"/>
      <c r="D130" s="303"/>
      <c r="E130" s="305"/>
      <c r="F130" s="258"/>
      <c r="G130" s="303"/>
      <c r="H130" s="305"/>
      <c r="I130" s="258" t="s">
        <v>774</v>
      </c>
      <c r="J130" s="303">
        <v>121103.3701802586</v>
      </c>
      <c r="K130" s="305">
        <v>0.88231126828871576</v>
      </c>
      <c r="L130" s="258"/>
      <c r="M130" s="303"/>
      <c r="N130" s="305"/>
      <c r="O130" s="258"/>
      <c r="P130" s="259"/>
      <c r="Q130" s="260"/>
      <c r="R130" s="258"/>
      <c r="S130" s="259"/>
      <c r="T130" s="260"/>
      <c r="U130" s="258"/>
      <c r="V130" s="259"/>
      <c r="W130" s="260"/>
      <c r="X130" s="258"/>
      <c r="Y130" s="303"/>
      <c r="Z130" s="305"/>
      <c r="AA130" s="258"/>
      <c r="AB130" s="259"/>
      <c r="AC130" s="260"/>
      <c r="AE130" s="321" t="s">
        <v>611</v>
      </c>
      <c r="AF130" s="321" t="str">
        <f>INDEX($AM:$AM,MATCH(AE130,$AL:$AL,0))</f>
        <v>3</v>
      </c>
      <c r="AG130" s="321" t="s">
        <v>905</v>
      </c>
      <c r="AH130" s="332">
        <f>SUMIFS($AP:$AP,$AL:$AL,$AE130)</f>
        <v>484214734.72272742</v>
      </c>
      <c r="AI130" s="337">
        <f>SUMIFS($AR:$AR,$AL:$AL,$AE130)/SUMIFS($AO:$AO,$AL:$AL,$AE130)</f>
        <v>0.79996190985965099</v>
      </c>
      <c r="AL130" s="9" t="s">
        <v>502</v>
      </c>
      <c r="AM130" s="9" t="s">
        <v>370</v>
      </c>
      <c r="AN130" s="314">
        <v>0.99981964822038083</v>
      </c>
      <c r="AO130" s="101">
        <v>347224276.89119172</v>
      </c>
      <c r="AP130" s="101">
        <v>342683331.81683028</v>
      </c>
      <c r="AR130" s="304">
        <f t="shared" si="8"/>
        <v>347161654.3749274</v>
      </c>
    </row>
    <row r="131" spans="2:44" ht="16.5" x14ac:dyDescent="0.3">
      <c r="B131" s="364"/>
      <c r="C131" s="258"/>
      <c r="D131" s="303"/>
      <c r="E131" s="305"/>
      <c r="F131" s="258"/>
      <c r="G131" s="303"/>
      <c r="H131" s="305"/>
      <c r="I131" s="258" t="s">
        <v>899</v>
      </c>
      <c r="J131" s="303">
        <v>115867.5788057975</v>
      </c>
      <c r="K131" s="305">
        <v>0.56511289949046573</v>
      </c>
      <c r="L131" s="258"/>
      <c r="M131" s="303"/>
      <c r="N131" s="305"/>
      <c r="O131" s="258"/>
      <c r="P131" s="259"/>
      <c r="Q131" s="260"/>
      <c r="R131" s="258"/>
      <c r="S131" s="259"/>
      <c r="T131" s="260"/>
      <c r="U131" s="258"/>
      <c r="V131" s="259"/>
      <c r="W131" s="260"/>
      <c r="X131" s="258"/>
      <c r="Y131" s="303"/>
      <c r="Z131" s="305"/>
      <c r="AA131" s="258"/>
      <c r="AB131" s="259"/>
      <c r="AC131" s="260"/>
      <c r="AE131" s="321" t="s">
        <v>432</v>
      </c>
      <c r="AF131" s="321" t="str">
        <f>INDEX($AM:$AM,MATCH(AE131,$AL:$AL,0))</f>
        <v>3</v>
      </c>
      <c r="AG131" s="321" t="s">
        <v>770</v>
      </c>
      <c r="AH131" s="332">
        <f>SUMIFS($AP:$AP,$AL:$AL,$AE131)</f>
        <v>483522476.94645667</v>
      </c>
      <c r="AI131" s="337">
        <f>SUMIFS($AR:$AR,$AL:$AL,$AE131)/SUMIFS($AO:$AO,$AL:$AL,$AE131)</f>
        <v>0.6459397373187491</v>
      </c>
      <c r="AL131" s="9" t="s">
        <v>527</v>
      </c>
      <c r="AM131" s="9" t="s">
        <v>370</v>
      </c>
      <c r="AN131" s="314">
        <v>0.69174270354465883</v>
      </c>
      <c r="AO131" s="101">
        <v>336095588.26717073</v>
      </c>
      <c r="AP131" s="101">
        <v>333209170.80384141</v>
      </c>
      <c r="AR131" s="304">
        <f t="shared" si="8"/>
        <v>232491670.8773652</v>
      </c>
    </row>
    <row r="132" spans="2:44" ht="16.5" x14ac:dyDescent="0.3">
      <c r="B132" s="364"/>
      <c r="C132" s="258"/>
      <c r="D132" s="303"/>
      <c r="E132" s="305"/>
      <c r="F132" s="258"/>
      <c r="G132" s="303"/>
      <c r="H132" s="305"/>
      <c r="I132" s="258" t="s">
        <v>844</v>
      </c>
      <c r="J132" s="303">
        <v>114490.9953789143</v>
      </c>
      <c r="K132" s="305">
        <v>1.2058342055745217</v>
      </c>
      <c r="L132" s="258"/>
      <c r="M132" s="303"/>
      <c r="N132" s="305"/>
      <c r="O132" s="258"/>
      <c r="P132" s="259"/>
      <c r="Q132" s="260"/>
      <c r="R132" s="258"/>
      <c r="S132" s="259"/>
      <c r="T132" s="260"/>
      <c r="U132" s="258"/>
      <c r="V132" s="259"/>
      <c r="W132" s="260"/>
      <c r="X132" s="258"/>
      <c r="Y132" s="303"/>
      <c r="Z132" s="305"/>
      <c r="AA132" s="258"/>
      <c r="AB132" s="259"/>
      <c r="AC132" s="260"/>
      <c r="AE132" s="321" t="s">
        <v>416</v>
      </c>
      <c r="AF132" s="321" t="str">
        <f>INDEX($AM:$AM,MATCH(AE132,$AL:$AL,0))</f>
        <v>3</v>
      </c>
      <c r="AG132" s="321" t="s">
        <v>763</v>
      </c>
      <c r="AH132" s="332">
        <f>SUMIFS($AP:$AP,$AL:$AL,$AE132)</f>
        <v>473532618.2558043</v>
      </c>
      <c r="AI132" s="337">
        <f>SUMIFS($AR:$AR,$AL:$AL,$AE132)/SUMIFS($AO:$AO,$AL:$AL,$AE132)</f>
        <v>0.58410355745869647</v>
      </c>
      <c r="AL132" s="9" t="s">
        <v>601</v>
      </c>
      <c r="AM132" s="9" t="s">
        <v>370</v>
      </c>
      <c r="AN132" s="314">
        <v>0.78754000934051882</v>
      </c>
      <c r="AO132" s="101">
        <v>329796707.55821019</v>
      </c>
      <c r="AP132" s="101">
        <v>326609716.27082479</v>
      </c>
      <c r="AR132" s="304">
        <f t="shared" si="8"/>
        <v>259728102.1508652</v>
      </c>
    </row>
    <row r="133" spans="2:44" ht="16.5" x14ac:dyDescent="0.3">
      <c r="B133" s="364"/>
      <c r="C133" s="258"/>
      <c r="D133" s="303"/>
      <c r="E133" s="305"/>
      <c r="F133" s="258"/>
      <c r="G133" s="303"/>
      <c r="H133" s="305"/>
      <c r="I133" s="258" t="s">
        <v>868</v>
      </c>
      <c r="J133" s="303">
        <v>113886.02549349958</v>
      </c>
      <c r="K133" s="305">
        <v>0.59822380154737786</v>
      </c>
      <c r="L133" s="258"/>
      <c r="M133" s="303"/>
      <c r="N133" s="305"/>
      <c r="O133" s="258"/>
      <c r="P133" s="259"/>
      <c r="Q133" s="260"/>
      <c r="R133" s="258"/>
      <c r="S133" s="259"/>
      <c r="T133" s="260"/>
      <c r="U133" s="258"/>
      <c r="V133" s="259"/>
      <c r="W133" s="260"/>
      <c r="X133" s="258"/>
      <c r="Y133" s="303"/>
      <c r="Z133" s="305"/>
      <c r="AA133" s="258"/>
      <c r="AB133" s="259"/>
      <c r="AC133" s="260"/>
      <c r="AE133" s="321" t="s">
        <v>502</v>
      </c>
      <c r="AF133" s="321" t="str">
        <f>INDEX($AM:$AM,MATCH(AE133,$AL:$AL,0))</f>
        <v>3</v>
      </c>
      <c r="AG133" s="321" t="s">
        <v>820</v>
      </c>
      <c r="AH133" s="332">
        <f>SUMIFS($AP:$AP,$AL:$AL,$AE133)</f>
        <v>461065250.81683028</v>
      </c>
      <c r="AI133" s="337">
        <f>SUMIFS($AR:$AR,$AL:$AL,$AE133)/SUMIFS($AO:$AO,$AL:$AL,$AE133)</f>
        <v>0.87273884553264969</v>
      </c>
      <c r="AL133" s="9" t="s">
        <v>612</v>
      </c>
      <c r="AM133" s="9" t="s">
        <v>370</v>
      </c>
      <c r="AN133" s="314">
        <v>0.73664296372746796</v>
      </c>
      <c r="AO133" s="101">
        <v>309449049.03291422</v>
      </c>
      <c r="AP133" s="101">
        <v>306768695.04850543</v>
      </c>
      <c r="AR133" s="304">
        <f t="shared" si="8"/>
        <v>227953464.60225248</v>
      </c>
    </row>
    <row r="134" spans="2:44" ht="16.5" x14ac:dyDescent="0.3">
      <c r="B134" s="364"/>
      <c r="C134" s="258"/>
      <c r="D134" s="303"/>
      <c r="E134" s="305"/>
      <c r="F134" s="258"/>
      <c r="G134" s="303"/>
      <c r="H134" s="305"/>
      <c r="I134" s="258" t="s">
        <v>823</v>
      </c>
      <c r="J134" s="303">
        <v>107825.43362062341</v>
      </c>
      <c r="K134" s="305">
        <v>1.0898125592721171</v>
      </c>
      <c r="L134" s="258"/>
      <c r="M134" s="303"/>
      <c r="N134" s="305"/>
      <c r="O134" s="258"/>
      <c r="P134" s="259"/>
      <c r="Q134" s="260"/>
      <c r="R134" s="258"/>
      <c r="S134" s="259"/>
      <c r="T134" s="260"/>
      <c r="U134" s="258"/>
      <c r="V134" s="259"/>
      <c r="W134" s="260"/>
      <c r="X134" s="258"/>
      <c r="Y134" s="303"/>
      <c r="Z134" s="305"/>
      <c r="AA134" s="258"/>
      <c r="AB134" s="259"/>
      <c r="AC134" s="260"/>
      <c r="AE134" s="321" t="s">
        <v>586</v>
      </c>
      <c r="AF134" s="321" t="str">
        <f>INDEX($AM:$AM,MATCH(AE134,$AL:$AL,0))</f>
        <v>3</v>
      </c>
      <c r="AG134" s="321" t="s">
        <v>893</v>
      </c>
      <c r="AH134" s="332">
        <f>SUMIFS($AP:$AP,$AL:$AL,$AE134)</f>
        <v>456260054.90290773</v>
      </c>
      <c r="AI134" s="337">
        <f>SUMIFS($AR:$AR,$AL:$AL,$AE134)/SUMIFS($AO:$AO,$AL:$AL,$AE134)</f>
        <v>0.67250305186655324</v>
      </c>
      <c r="AL134" s="9" t="s">
        <v>517</v>
      </c>
      <c r="AM134" s="9" t="s">
        <v>370</v>
      </c>
      <c r="AN134" s="314">
        <v>0.68013861296205469</v>
      </c>
      <c r="AO134" s="101">
        <v>308935200.48606038</v>
      </c>
      <c r="AP134" s="101">
        <v>306317418.23618448</v>
      </c>
      <c r="AR134" s="304">
        <f t="shared" ref="AR134:AR197" si="9">AO134*AN134</f>
        <v>210118758.75374338</v>
      </c>
    </row>
    <row r="135" spans="2:44" ht="16.5" x14ac:dyDescent="0.3">
      <c r="B135" s="364"/>
      <c r="C135" s="258"/>
      <c r="D135" s="303"/>
      <c r="E135" s="305"/>
      <c r="F135" s="258"/>
      <c r="G135" s="303"/>
      <c r="H135" s="305"/>
      <c r="I135" s="258" t="s">
        <v>845</v>
      </c>
      <c r="J135" s="303">
        <v>103910.22719419521</v>
      </c>
      <c r="K135" s="305">
        <v>0.54394084563208489</v>
      </c>
      <c r="L135" s="258"/>
      <c r="M135" s="303"/>
      <c r="N135" s="305"/>
      <c r="O135" s="258"/>
      <c r="P135" s="259"/>
      <c r="Q135" s="260"/>
      <c r="R135" s="258"/>
      <c r="S135" s="259"/>
      <c r="T135" s="260"/>
      <c r="U135" s="258"/>
      <c r="V135" s="259"/>
      <c r="W135" s="260"/>
      <c r="X135" s="258"/>
      <c r="Y135" s="303"/>
      <c r="Z135" s="305"/>
      <c r="AA135" s="258"/>
      <c r="AB135" s="259"/>
      <c r="AC135" s="260"/>
      <c r="AE135" s="321" t="s">
        <v>385</v>
      </c>
      <c r="AF135" s="321" t="str">
        <f>INDEX($AM:$AM,MATCH(AE135,$AL:$AL,0))</f>
        <v>3</v>
      </c>
      <c r="AG135" s="321" t="s">
        <v>739</v>
      </c>
      <c r="AH135" s="332">
        <f>SUMIFS($AP:$AP,$AL:$AL,$AE135)</f>
        <v>388118333.63337302</v>
      </c>
      <c r="AI135" s="337">
        <f>SUMIFS($AR:$AR,$AL:$AL,$AE135)/SUMIFS($AO:$AO,$AL:$AL,$AE135)</f>
        <v>1.1334440426134231</v>
      </c>
      <c r="AL135" s="9" t="s">
        <v>598</v>
      </c>
      <c r="AM135" s="9" t="s">
        <v>370</v>
      </c>
      <c r="AN135" s="314">
        <v>0.62801324133836622</v>
      </c>
      <c r="AO135" s="101">
        <v>304660964.97373402</v>
      </c>
      <c r="AP135" s="101">
        <v>302319190.019575</v>
      </c>
      <c r="AR135" s="304">
        <f t="shared" si="9"/>
        <v>191331120.12242916</v>
      </c>
    </row>
    <row r="136" spans="2:44" ht="16.5" x14ac:dyDescent="0.3">
      <c r="B136" s="364"/>
      <c r="C136" s="258"/>
      <c r="D136" s="303"/>
      <c r="E136" s="305"/>
      <c r="F136" s="258"/>
      <c r="G136" s="303"/>
      <c r="H136" s="305"/>
      <c r="I136" s="258" t="s">
        <v>1222</v>
      </c>
      <c r="J136" s="303">
        <v>89739.652000000002</v>
      </c>
      <c r="K136" s="305">
        <v>0.5</v>
      </c>
      <c r="L136" s="258"/>
      <c r="M136" s="303"/>
      <c r="N136" s="305"/>
      <c r="O136" s="258"/>
      <c r="P136" s="259"/>
      <c r="Q136" s="260"/>
      <c r="R136" s="258"/>
      <c r="S136" s="259"/>
      <c r="T136" s="260"/>
      <c r="U136" s="258"/>
      <c r="V136" s="259"/>
      <c r="W136" s="260"/>
      <c r="X136" s="258"/>
      <c r="Y136" s="303"/>
      <c r="Z136" s="305"/>
      <c r="AA136" s="258"/>
      <c r="AB136" s="259"/>
      <c r="AC136" s="260"/>
      <c r="AE136" s="321" t="s">
        <v>526</v>
      </c>
      <c r="AF136" s="321" t="str">
        <f>INDEX($AM:$AM,MATCH(AE136,$AL:$AL,0))</f>
        <v>3</v>
      </c>
      <c r="AG136" s="321" t="s">
        <v>842</v>
      </c>
      <c r="AH136" s="332">
        <f>SUMIFS($AP:$AP,$AL:$AL,$AE136)</f>
        <v>386877617.41494942</v>
      </c>
      <c r="AI136" s="337">
        <f>SUMIFS($AR:$AR,$AL:$AL,$AE136)/SUMIFS($AO:$AO,$AL:$AL,$AE136)</f>
        <v>0.38832643223800439</v>
      </c>
      <c r="AL136" s="9" t="s">
        <v>489</v>
      </c>
      <c r="AM136" s="9" t="s">
        <v>370</v>
      </c>
      <c r="AN136" s="314">
        <v>0.59097161371959916</v>
      </c>
      <c r="AO136" s="101">
        <v>302493665.87832671</v>
      </c>
      <c r="AP136" s="101">
        <v>300461178.76608002</v>
      </c>
      <c r="AR136" s="304">
        <f t="shared" si="9"/>
        <v>178765169.864072</v>
      </c>
    </row>
    <row r="137" spans="2:44" ht="16.5" x14ac:dyDescent="0.3">
      <c r="B137" s="364"/>
      <c r="C137" s="258"/>
      <c r="D137" s="303"/>
      <c r="E137" s="305"/>
      <c r="F137" s="258"/>
      <c r="G137" s="303"/>
      <c r="H137" s="305"/>
      <c r="I137" s="258" t="s">
        <v>799</v>
      </c>
      <c r="J137" s="303">
        <v>89090.100102870216</v>
      </c>
      <c r="K137" s="305">
        <v>1.0928620772028275</v>
      </c>
      <c r="L137" s="258"/>
      <c r="M137" s="303"/>
      <c r="N137" s="305"/>
      <c r="O137" s="258"/>
      <c r="P137" s="259"/>
      <c r="Q137" s="260"/>
      <c r="R137" s="258"/>
      <c r="S137" s="259"/>
      <c r="T137" s="260"/>
      <c r="U137" s="258"/>
      <c r="V137" s="259"/>
      <c r="W137" s="260"/>
      <c r="X137" s="258"/>
      <c r="Y137" s="303"/>
      <c r="Z137" s="305"/>
      <c r="AA137" s="258"/>
      <c r="AB137" s="259"/>
      <c r="AC137" s="260"/>
      <c r="AE137" s="321" t="s">
        <v>601</v>
      </c>
      <c r="AF137" s="321" t="str">
        <f>INDEX($AM:$AM,MATCH(AE137,$AL:$AL,0))</f>
        <v>3</v>
      </c>
      <c r="AG137" s="321" t="s">
        <v>898</v>
      </c>
      <c r="AH137" s="332">
        <f>SUMIFS($AP:$AP,$AL:$AL,$AE137)</f>
        <v>351330640.27082479</v>
      </c>
      <c r="AI137" s="337">
        <f>SUMIFS($AR:$AR,$AL:$AL,$AE137)/SUMIFS($AO:$AO,$AL:$AL,$AE137)</f>
        <v>0.76748951231270279</v>
      </c>
      <c r="AL137" s="9" t="s">
        <v>532</v>
      </c>
      <c r="AM137" s="9" t="s">
        <v>370</v>
      </c>
      <c r="AN137" s="314">
        <v>0.86528331516043044</v>
      </c>
      <c r="AO137" s="101">
        <v>295895151.017618</v>
      </c>
      <c r="AP137" s="101">
        <v>292701160.52040923</v>
      </c>
      <c r="AR137" s="304">
        <f t="shared" si="9"/>
        <v>256033137.21242073</v>
      </c>
    </row>
    <row r="138" spans="2:44" ht="16.5" x14ac:dyDescent="0.3">
      <c r="B138" s="364"/>
      <c r="C138" s="258"/>
      <c r="D138" s="303"/>
      <c r="E138" s="305"/>
      <c r="F138" s="258"/>
      <c r="G138" s="303"/>
      <c r="H138" s="305"/>
      <c r="I138" s="258" t="s">
        <v>789</v>
      </c>
      <c r="J138" s="303">
        <v>88655.131831369305</v>
      </c>
      <c r="K138" s="305">
        <v>0.97827641991883485</v>
      </c>
      <c r="L138" s="258"/>
      <c r="M138" s="303"/>
      <c r="N138" s="305"/>
      <c r="O138" s="258"/>
      <c r="P138" s="259"/>
      <c r="Q138" s="260"/>
      <c r="R138" s="258"/>
      <c r="S138" s="259"/>
      <c r="T138" s="260"/>
      <c r="U138" s="258"/>
      <c r="V138" s="259"/>
      <c r="W138" s="260"/>
      <c r="X138" s="258"/>
      <c r="Y138" s="303"/>
      <c r="Z138" s="305"/>
      <c r="AA138" s="258"/>
      <c r="AB138" s="259"/>
      <c r="AC138" s="260"/>
      <c r="AE138" s="321" t="s">
        <v>481</v>
      </c>
      <c r="AF138" s="321" t="str">
        <f>INDEX($AM:$AM,MATCH(AE138,$AL:$AL,0))</f>
        <v>3</v>
      </c>
      <c r="AG138" s="321" t="s">
        <v>802</v>
      </c>
      <c r="AH138" s="332">
        <f>SUMIFS($AP:$AP,$AL:$AL,$AE138)</f>
        <v>337714731.67569172</v>
      </c>
      <c r="AI138" s="337">
        <f>SUMIFS($AR:$AR,$AL:$AL,$AE138)/SUMIFS($AO:$AO,$AL:$AL,$AE138)</f>
        <v>0.70528092788845942</v>
      </c>
      <c r="AL138" s="9" t="s">
        <v>449</v>
      </c>
      <c r="AM138" s="9" t="s">
        <v>370</v>
      </c>
      <c r="AN138" s="314">
        <v>0.49888707893348899</v>
      </c>
      <c r="AO138" s="101">
        <v>284195726.24021357</v>
      </c>
      <c r="AP138" s="101">
        <v>282511081.76597673</v>
      </c>
      <c r="AR138" s="304">
        <f t="shared" si="9"/>
        <v>141781575.70936167</v>
      </c>
    </row>
    <row r="139" spans="2:44" ht="16.5" x14ac:dyDescent="0.3">
      <c r="B139" s="364"/>
      <c r="C139" s="258"/>
      <c r="D139" s="303"/>
      <c r="E139" s="305"/>
      <c r="F139" s="258"/>
      <c r="G139" s="303"/>
      <c r="H139" s="305"/>
      <c r="I139" s="258" t="s">
        <v>851</v>
      </c>
      <c r="J139" s="303">
        <v>85671.582250943597</v>
      </c>
      <c r="K139" s="305">
        <v>0.88686291051601418</v>
      </c>
      <c r="L139" s="258"/>
      <c r="M139" s="303"/>
      <c r="N139" s="305"/>
      <c r="O139" s="258"/>
      <c r="P139" s="259"/>
      <c r="Q139" s="260"/>
      <c r="R139" s="258"/>
      <c r="S139" s="259"/>
      <c r="T139" s="260"/>
      <c r="U139" s="258"/>
      <c r="V139" s="259"/>
      <c r="W139" s="260"/>
      <c r="X139" s="258"/>
      <c r="Y139" s="303"/>
      <c r="Z139" s="305"/>
      <c r="AA139" s="258"/>
      <c r="AB139" s="259"/>
      <c r="AC139" s="260"/>
      <c r="AE139" s="321" t="s">
        <v>504</v>
      </c>
      <c r="AF139" s="321" t="str">
        <f>INDEX($AM:$AM,MATCH(AE139,$AL:$AL,0))</f>
        <v>3</v>
      </c>
      <c r="AG139" s="321" t="s">
        <v>822</v>
      </c>
      <c r="AH139" s="332">
        <f>SUMIFS($AP:$AP,$AL:$AL,$AE139)</f>
        <v>332056747.88620114</v>
      </c>
      <c r="AI139" s="337">
        <f>SUMIFS($AR:$AR,$AL:$AL,$AE139)/SUMIFS($AO:$AO,$AL:$AL,$AE139)</f>
        <v>0.57379792018031073</v>
      </c>
      <c r="AL139" s="9" t="s">
        <v>558</v>
      </c>
      <c r="AM139" s="9" t="s">
        <v>370</v>
      </c>
      <c r="AN139" s="314">
        <v>0.54010012864187895</v>
      </c>
      <c r="AO139" s="101">
        <v>283414991.11841547</v>
      </c>
      <c r="AP139" s="101">
        <v>281596091.49349958</v>
      </c>
      <c r="AR139" s="304">
        <f t="shared" si="9"/>
        <v>153072473.16209319</v>
      </c>
    </row>
    <row r="140" spans="2:44" ht="16.5" x14ac:dyDescent="0.3">
      <c r="B140" s="364"/>
      <c r="C140" s="258"/>
      <c r="D140" s="303"/>
      <c r="E140" s="305"/>
      <c r="F140" s="258"/>
      <c r="G140" s="303"/>
      <c r="H140" s="305"/>
      <c r="I140" s="258" t="s">
        <v>780</v>
      </c>
      <c r="J140" s="303">
        <v>85027.242765976727</v>
      </c>
      <c r="K140" s="305">
        <v>0.49635243308833865</v>
      </c>
      <c r="L140" s="258"/>
      <c r="M140" s="303"/>
      <c r="N140" s="305"/>
      <c r="O140" s="258"/>
      <c r="P140" s="259"/>
      <c r="Q140" s="260"/>
      <c r="R140" s="258"/>
      <c r="S140" s="259"/>
      <c r="T140" s="260"/>
      <c r="U140" s="258"/>
      <c r="V140" s="259"/>
      <c r="W140" s="260"/>
      <c r="X140" s="258"/>
      <c r="Y140" s="303"/>
      <c r="Z140" s="305"/>
      <c r="AA140" s="258"/>
      <c r="AB140" s="259"/>
      <c r="AC140" s="260"/>
      <c r="AE140" s="321" t="s">
        <v>424</v>
      </c>
      <c r="AF140" s="321" t="str">
        <f>INDEX($AM:$AM,MATCH(AE140,$AL:$AL,0))</f>
        <v>3</v>
      </c>
      <c r="AG140" s="321" t="s">
        <v>765</v>
      </c>
      <c r="AH140" s="332">
        <f>SUMIFS($AP:$AP,$AL:$AL,$AE140)</f>
        <v>320046211.57504898</v>
      </c>
      <c r="AI140" s="337">
        <f>SUMIFS($AR:$AR,$AL:$AL,$AE140)/SUMIFS($AO:$AO,$AL:$AL,$AE140)</f>
        <v>0.66617472570378389</v>
      </c>
      <c r="AL140" s="9" t="s">
        <v>639</v>
      </c>
      <c r="AM140" s="9" t="s">
        <v>370</v>
      </c>
      <c r="AN140" s="314">
        <v>0.72063848034367606</v>
      </c>
      <c r="AO140" s="101">
        <v>283882672.27164441</v>
      </c>
      <c r="AP140" s="101">
        <v>281443438.04713577</v>
      </c>
      <c r="AR140" s="304">
        <f t="shared" si="9"/>
        <v>204576777.54173964</v>
      </c>
    </row>
    <row r="141" spans="2:44" ht="16.5" x14ac:dyDescent="0.3">
      <c r="B141" s="364"/>
      <c r="C141" s="258"/>
      <c r="D141" s="303"/>
      <c r="E141" s="305"/>
      <c r="F141" s="258"/>
      <c r="G141" s="303"/>
      <c r="H141" s="305"/>
      <c r="I141" s="258" t="s">
        <v>909</v>
      </c>
      <c r="J141" s="303">
        <v>84720.874171499119</v>
      </c>
      <c r="K141" s="305">
        <v>0.85713106807475625</v>
      </c>
      <c r="L141" s="258"/>
      <c r="M141" s="303"/>
      <c r="N141" s="305"/>
      <c r="O141" s="258"/>
      <c r="P141" s="259"/>
      <c r="Q141" s="260"/>
      <c r="R141" s="258"/>
      <c r="S141" s="259"/>
      <c r="T141" s="260"/>
      <c r="U141" s="258"/>
      <c r="V141" s="259"/>
      <c r="W141" s="260"/>
      <c r="X141" s="258"/>
      <c r="Y141" s="303"/>
      <c r="Z141" s="305"/>
      <c r="AA141" s="258"/>
      <c r="AB141" s="259"/>
      <c r="AC141" s="260"/>
      <c r="AE141" s="321" t="s">
        <v>612</v>
      </c>
      <c r="AF141" s="321" t="str">
        <f>INDEX($AM:$AM,MATCH(AE141,$AL:$AL,0))</f>
        <v>3</v>
      </c>
      <c r="AG141" s="321" t="s">
        <v>906</v>
      </c>
      <c r="AH141" s="332">
        <f>SUMIFS($AP:$AP,$AL:$AL,$AE141)</f>
        <v>306768695.04850543</v>
      </c>
      <c r="AI141" s="337">
        <f>SUMIFS($AR:$AR,$AL:$AL,$AE141)/SUMIFS($AO:$AO,$AL:$AL,$AE141)</f>
        <v>0.73664296372746796</v>
      </c>
      <c r="AL141" s="9" t="s">
        <v>998</v>
      </c>
      <c r="AM141" s="9" t="s">
        <v>370</v>
      </c>
      <c r="AN141" s="314">
        <v>0.72409932172481806</v>
      </c>
      <c r="AO141" s="101">
        <v>280986035.69749302</v>
      </c>
      <c r="AP141" s="101">
        <v>278606912.5576762</v>
      </c>
      <c r="AR141" s="304">
        <f t="shared" si="9"/>
        <v>203461797.86270019</v>
      </c>
    </row>
    <row r="142" spans="2:44" ht="16.5" x14ac:dyDescent="0.3">
      <c r="B142" s="364"/>
      <c r="C142" s="258"/>
      <c r="D142" s="303"/>
      <c r="E142" s="305"/>
      <c r="F142" s="258"/>
      <c r="G142" s="303"/>
      <c r="H142" s="305"/>
      <c r="I142" s="258" t="s">
        <v>872</v>
      </c>
      <c r="J142" s="303">
        <v>84038.095345491136</v>
      </c>
      <c r="K142" s="305">
        <v>0.79852998839414968</v>
      </c>
      <c r="L142" s="258"/>
      <c r="M142" s="303"/>
      <c r="N142" s="305"/>
      <c r="O142" s="258"/>
      <c r="P142" s="259"/>
      <c r="Q142" s="260"/>
      <c r="R142" s="258"/>
      <c r="S142" s="259"/>
      <c r="T142" s="260"/>
      <c r="U142" s="258"/>
      <c r="V142" s="259"/>
      <c r="W142" s="260"/>
      <c r="X142" s="258"/>
      <c r="Y142" s="303"/>
      <c r="Z142" s="305"/>
      <c r="AA142" s="258"/>
      <c r="AB142" s="259"/>
      <c r="AC142" s="260"/>
      <c r="AE142" s="321" t="s">
        <v>461</v>
      </c>
      <c r="AF142" s="321" t="str">
        <f>INDEX($AM:$AM,MATCH(AE142,$AL:$AL,0))</f>
        <v>3</v>
      </c>
      <c r="AG142" s="321" t="s">
        <v>788</v>
      </c>
      <c r="AH142" s="332">
        <f>SUMIFS($AP:$AP,$AL:$AL,$AE142)</f>
        <v>303327395.24303699</v>
      </c>
      <c r="AI142" s="337">
        <f>SUMIFS($AR:$AR,$AL:$AL,$AE142)/SUMIFS($AO:$AO,$AL:$AL,$AE142)</f>
        <v>0.85157628082575543</v>
      </c>
      <c r="AL142" s="9" t="s">
        <v>638</v>
      </c>
      <c r="AM142" s="9" t="s">
        <v>370</v>
      </c>
      <c r="AN142" s="314">
        <v>0.72063857858520641</v>
      </c>
      <c r="AO142" s="101">
        <v>265089687.6264706</v>
      </c>
      <c r="AP142" s="101">
        <v>262746326.32391241</v>
      </c>
      <c r="AR142" s="304">
        <f t="shared" si="9"/>
        <v>191033855.68873614</v>
      </c>
    </row>
    <row r="143" spans="2:44" ht="16.5" x14ac:dyDescent="0.3">
      <c r="B143" s="364"/>
      <c r="C143" s="258"/>
      <c r="D143" s="303"/>
      <c r="E143" s="305"/>
      <c r="F143" s="258"/>
      <c r="G143" s="303"/>
      <c r="H143" s="305"/>
      <c r="I143" s="258" t="s">
        <v>892</v>
      </c>
      <c r="J143" s="303">
        <v>82313.770121648966</v>
      </c>
      <c r="K143" s="305">
        <v>0.84214285197031713</v>
      </c>
      <c r="L143" s="258"/>
      <c r="M143" s="303"/>
      <c r="N143" s="305"/>
      <c r="O143" s="258"/>
      <c r="P143" s="259"/>
      <c r="Q143" s="260"/>
      <c r="R143" s="258"/>
      <c r="S143" s="259"/>
      <c r="T143" s="260"/>
      <c r="U143" s="258"/>
      <c r="V143" s="259"/>
      <c r="W143" s="260"/>
      <c r="X143" s="258"/>
      <c r="Y143" s="303"/>
      <c r="Z143" s="305"/>
      <c r="AA143" s="258"/>
      <c r="AB143" s="259"/>
      <c r="AC143" s="260"/>
      <c r="AE143" s="321" t="s">
        <v>530</v>
      </c>
      <c r="AF143" s="321" t="str">
        <f>INDEX($AM:$AM,MATCH(AE143,$AL:$AL,0))</f>
        <v>3</v>
      </c>
      <c r="AG143" s="321" t="s">
        <v>846</v>
      </c>
      <c r="AH143" s="332">
        <f>SUMIFS($AP:$AP,$AL:$AL,$AE143)</f>
        <v>289663491.99279583</v>
      </c>
      <c r="AI143" s="337">
        <f>SUMIFS($AR:$AR,$AL:$AL,$AE143)/SUMIFS($AO:$AO,$AL:$AL,$AE143)</f>
        <v>0.96728737955009014</v>
      </c>
      <c r="AL143" s="9" t="s">
        <v>625</v>
      </c>
      <c r="AM143" s="9" t="s">
        <v>370</v>
      </c>
      <c r="AN143" s="314">
        <v>0.72387416639479374</v>
      </c>
      <c r="AO143" s="101">
        <v>262971226.8957549</v>
      </c>
      <c r="AP143" s="101">
        <v>260625460.2105017</v>
      </c>
      <c r="AR143" s="304">
        <f t="shared" si="9"/>
        <v>190358077.65498075</v>
      </c>
    </row>
    <row r="144" spans="2:44" ht="16.5" x14ac:dyDescent="0.3">
      <c r="B144" s="364"/>
      <c r="C144" s="258"/>
      <c r="D144" s="303"/>
      <c r="E144" s="305"/>
      <c r="F144" s="258"/>
      <c r="G144" s="303"/>
      <c r="H144" s="305"/>
      <c r="I144" s="258" t="s">
        <v>837</v>
      </c>
      <c r="J144" s="303">
        <v>79681.082709986018</v>
      </c>
      <c r="K144" s="305">
        <v>0.59324962027878114</v>
      </c>
      <c r="L144" s="258"/>
      <c r="M144" s="303"/>
      <c r="N144" s="305"/>
      <c r="O144" s="258"/>
      <c r="P144" s="259"/>
      <c r="Q144" s="260"/>
      <c r="R144" s="258"/>
      <c r="S144" s="259"/>
      <c r="T144" s="260"/>
      <c r="U144" s="258"/>
      <c r="V144" s="259"/>
      <c r="W144" s="260"/>
      <c r="X144" s="258"/>
      <c r="Y144" s="303"/>
      <c r="Z144" s="305"/>
      <c r="AA144" s="258"/>
      <c r="AB144" s="259"/>
      <c r="AC144" s="260"/>
      <c r="AE144" s="321" t="s">
        <v>639</v>
      </c>
      <c r="AF144" s="321" t="str">
        <f>INDEX($AM:$AM,MATCH(AE144,$AL:$AL,0))</f>
        <v>3</v>
      </c>
      <c r="AG144" s="321" t="s">
        <v>922</v>
      </c>
      <c r="AH144" s="332">
        <f>SUMIFS($AP:$AP,$AL:$AL,$AE144)</f>
        <v>285633816.04713577</v>
      </c>
      <c r="AI144" s="337">
        <f>SUMIFS($AR:$AR,$AL:$AL,$AE144)/SUMIFS($AO:$AO,$AL:$AL,$AE144)</f>
        <v>0.71742902137792497</v>
      </c>
      <c r="AL144" s="9" t="s">
        <v>636</v>
      </c>
      <c r="AM144" s="9" t="s">
        <v>370</v>
      </c>
      <c r="AN144" s="314">
        <v>0.72063848034367606</v>
      </c>
      <c r="AO144" s="101">
        <v>257128859.9408941</v>
      </c>
      <c r="AP144" s="101">
        <v>254855871.8045049</v>
      </c>
      <c r="AR144" s="304">
        <f t="shared" si="9"/>
        <v>185296950.88030785</v>
      </c>
    </row>
    <row r="145" spans="2:44" ht="16.5" x14ac:dyDescent="0.3">
      <c r="B145" s="364"/>
      <c r="C145" s="258"/>
      <c r="D145" s="303"/>
      <c r="E145" s="305"/>
      <c r="F145" s="258"/>
      <c r="G145" s="303"/>
      <c r="H145" s="305"/>
      <c r="I145" s="258" t="s">
        <v>840</v>
      </c>
      <c r="J145" s="303">
        <v>79635.647029984364</v>
      </c>
      <c r="K145" s="305">
        <v>0.7323795895731674</v>
      </c>
      <c r="L145" s="258"/>
      <c r="M145" s="303"/>
      <c r="N145" s="305"/>
      <c r="O145" s="258"/>
      <c r="P145" s="259"/>
      <c r="Q145" s="260"/>
      <c r="R145" s="258"/>
      <c r="S145" s="259"/>
      <c r="T145" s="260"/>
      <c r="U145" s="258"/>
      <c r="V145" s="259"/>
      <c r="W145" s="260"/>
      <c r="X145" s="258"/>
      <c r="Y145" s="303"/>
      <c r="Z145" s="305"/>
      <c r="AA145" s="258"/>
      <c r="AB145" s="259"/>
      <c r="AC145" s="260"/>
      <c r="AE145" s="321" t="s">
        <v>625</v>
      </c>
      <c r="AF145" s="321" t="str">
        <f>INDEX($AM:$AM,MATCH(AE145,$AL:$AL,0))</f>
        <v>3</v>
      </c>
      <c r="AG145" s="321" t="s">
        <v>914</v>
      </c>
      <c r="AH145" s="332">
        <f>SUMIFS($AP:$AP,$AL:$AL,$AE145)</f>
        <v>282847510.21050167</v>
      </c>
      <c r="AI145" s="337">
        <f>SUMIFS($AR:$AR,$AL:$AL,$AE145)/SUMIFS($AO:$AO,$AL:$AL,$AE145)</f>
        <v>0.70643005630396605</v>
      </c>
      <c r="AL145" s="9" t="s">
        <v>640</v>
      </c>
      <c r="AM145" s="9" t="s">
        <v>370</v>
      </c>
      <c r="AN145" s="314">
        <v>0.72063848034367606</v>
      </c>
      <c r="AO145" s="101">
        <v>254636294.70403421</v>
      </c>
      <c r="AP145" s="101">
        <v>252448357.1315366</v>
      </c>
      <c r="AR145" s="304">
        <f t="shared" si="9"/>
        <v>183500712.45585966</v>
      </c>
    </row>
    <row r="146" spans="2:44" ht="16.5" x14ac:dyDescent="0.3">
      <c r="B146" s="364"/>
      <c r="C146" s="258"/>
      <c r="D146" s="303"/>
      <c r="E146" s="305"/>
      <c r="F146" s="258"/>
      <c r="G146" s="303"/>
      <c r="H146" s="305"/>
      <c r="I146" s="258" t="s">
        <v>796</v>
      </c>
      <c r="J146" s="303">
        <v>78544.340404304879</v>
      </c>
      <c r="K146" s="305">
        <v>0.59284278096221066</v>
      </c>
      <c r="L146" s="258"/>
      <c r="M146" s="303"/>
      <c r="N146" s="305"/>
      <c r="O146" s="258"/>
      <c r="P146" s="259"/>
      <c r="Q146" s="260"/>
      <c r="R146" s="258"/>
      <c r="S146" s="259"/>
      <c r="T146" s="260"/>
      <c r="U146" s="258"/>
      <c r="V146" s="259"/>
      <c r="W146" s="260"/>
      <c r="X146" s="258"/>
      <c r="Y146" s="303"/>
      <c r="Z146" s="305"/>
      <c r="AA146" s="258"/>
      <c r="AB146" s="259"/>
      <c r="AC146" s="260"/>
      <c r="AE146" s="321" t="s">
        <v>514</v>
      </c>
      <c r="AF146" s="321" t="str">
        <f>INDEX($AM:$AM,MATCH(AE146,$AL:$AL,0))</f>
        <v>3</v>
      </c>
      <c r="AG146" s="321" t="s">
        <v>831</v>
      </c>
      <c r="AH146" s="332">
        <f>SUMIFS($AP:$AP,$AL:$AL,$AE146)</f>
        <v>282759223.48932207</v>
      </c>
      <c r="AI146" s="337">
        <f>SUMIFS($AR:$AR,$AL:$AL,$AE146)/SUMIFS($AO:$AO,$AL:$AL,$AE146)</f>
        <v>0.722952118700673</v>
      </c>
      <c r="AL146" s="9" t="s">
        <v>568</v>
      </c>
      <c r="AM146" s="9" t="s">
        <v>370</v>
      </c>
      <c r="AN146" s="314">
        <v>1.0177714222869549</v>
      </c>
      <c r="AO146" s="101">
        <v>229662427.59356469</v>
      </c>
      <c r="AP146" s="101">
        <v>226522904.43505901</v>
      </c>
      <c r="AR146" s="304">
        <f t="shared" si="9"/>
        <v>233743855.57777715</v>
      </c>
    </row>
    <row r="147" spans="2:44" ht="16.5" x14ac:dyDescent="0.3">
      <c r="B147" s="364"/>
      <c r="C147" s="258"/>
      <c r="D147" s="303"/>
      <c r="E147" s="305"/>
      <c r="F147" s="258"/>
      <c r="G147" s="303"/>
      <c r="H147" s="305"/>
      <c r="I147" s="258" t="s">
        <v>1006</v>
      </c>
      <c r="J147" s="303">
        <v>75740.256173077476</v>
      </c>
      <c r="K147" s="305">
        <v>0.66526503170905638</v>
      </c>
      <c r="L147" s="258"/>
      <c r="M147" s="303"/>
      <c r="N147" s="305"/>
      <c r="O147" s="258"/>
      <c r="P147" s="259"/>
      <c r="Q147" s="260"/>
      <c r="R147" s="258"/>
      <c r="S147" s="259"/>
      <c r="T147" s="260"/>
      <c r="U147" s="258"/>
      <c r="V147" s="259"/>
      <c r="W147" s="260"/>
      <c r="X147" s="258"/>
      <c r="Y147" s="303"/>
      <c r="Z147" s="305"/>
      <c r="AA147" s="258"/>
      <c r="AB147" s="259"/>
      <c r="AC147" s="260"/>
      <c r="AE147" s="321" t="s">
        <v>532</v>
      </c>
      <c r="AF147" s="321" t="str">
        <f>INDEX($AM:$AM,MATCH(AE147,$AL:$AL,0))</f>
        <v>3</v>
      </c>
      <c r="AG147" s="321" t="s">
        <v>848</v>
      </c>
      <c r="AH147" s="332">
        <f>SUMIFS($AP:$AP,$AL:$AL,$AE147)</f>
        <v>280564936.52040923</v>
      </c>
      <c r="AI147" s="337">
        <f>SUMIFS($AR:$AR,$AL:$AL,$AE147)/SUMIFS($AO:$AO,$AL:$AL,$AE147)</f>
        <v>0.88090629549392441</v>
      </c>
      <c r="AL147" s="9" t="s">
        <v>497</v>
      </c>
      <c r="AM147" s="9" t="s">
        <v>370</v>
      </c>
      <c r="AN147" s="314">
        <v>0.83037646477897442</v>
      </c>
      <c r="AO147" s="101">
        <v>196246834.60572621</v>
      </c>
      <c r="AP147" s="101">
        <v>194214322.7352919</v>
      </c>
      <c r="AR147" s="304">
        <f t="shared" si="9"/>
        <v>162958752.74396703</v>
      </c>
    </row>
    <row r="148" spans="2:44" ht="16.5" x14ac:dyDescent="0.3">
      <c r="B148" s="364"/>
      <c r="C148" s="258"/>
      <c r="D148" s="303"/>
      <c r="E148" s="305"/>
      <c r="F148" s="258"/>
      <c r="G148" s="303"/>
      <c r="H148" s="305"/>
      <c r="I148" s="258" t="s">
        <v>754</v>
      </c>
      <c r="J148" s="303">
        <v>74577.96594512061</v>
      </c>
      <c r="K148" s="305">
        <v>0.76237298601261361</v>
      </c>
      <c r="L148" s="258"/>
      <c r="M148" s="303"/>
      <c r="N148" s="305"/>
      <c r="O148" s="258"/>
      <c r="P148" s="259"/>
      <c r="Q148" s="260"/>
      <c r="R148" s="258"/>
      <c r="S148" s="259"/>
      <c r="T148" s="260"/>
      <c r="U148" s="258"/>
      <c r="V148" s="259"/>
      <c r="W148" s="260"/>
      <c r="X148" s="258"/>
      <c r="Y148" s="303"/>
      <c r="Z148" s="305"/>
      <c r="AA148" s="258"/>
      <c r="AB148" s="259"/>
      <c r="AC148" s="260"/>
      <c r="AE148" s="321" t="s">
        <v>998</v>
      </c>
      <c r="AF148" s="321" t="str">
        <f>INDEX($AM:$AM,MATCH(AE148,$AL:$AL,0))</f>
        <v>3</v>
      </c>
      <c r="AG148" s="321" t="s">
        <v>1022</v>
      </c>
      <c r="AH148" s="332">
        <f>SUMIFS($AP:$AP,$AL:$AL,$AE148)</f>
        <v>278606912.5576762</v>
      </c>
      <c r="AI148" s="337">
        <f>SUMIFS($AR:$AR,$AL:$AL,$AE148)/SUMIFS($AO:$AO,$AL:$AL,$AE148)</f>
        <v>0.72409932172481806</v>
      </c>
      <c r="AL148" s="9" t="s">
        <v>561</v>
      </c>
      <c r="AM148" s="9" t="s">
        <v>370</v>
      </c>
      <c r="AN148" s="314">
        <v>0.84690883745585022</v>
      </c>
      <c r="AO148" s="101">
        <v>189737542.87614381</v>
      </c>
      <c r="AP148" s="101">
        <v>187733139.90722671</v>
      </c>
      <c r="AR148" s="304">
        <f t="shared" si="9"/>
        <v>160690401.8589645</v>
      </c>
    </row>
    <row r="149" spans="2:44" ht="16.5" x14ac:dyDescent="0.3">
      <c r="B149" s="364"/>
      <c r="C149" s="258"/>
      <c r="D149" s="303"/>
      <c r="E149" s="305"/>
      <c r="F149" s="258"/>
      <c r="G149" s="303"/>
      <c r="H149" s="305"/>
      <c r="I149" s="258" t="s">
        <v>745</v>
      </c>
      <c r="J149" s="303">
        <v>73657.493496385985</v>
      </c>
      <c r="K149" s="305">
        <v>0.77073971588636581</v>
      </c>
      <c r="L149" s="258"/>
      <c r="M149" s="303"/>
      <c r="N149" s="305"/>
      <c r="O149" s="258"/>
      <c r="P149" s="259"/>
      <c r="Q149" s="260"/>
      <c r="R149" s="258"/>
      <c r="S149" s="259"/>
      <c r="T149" s="260"/>
      <c r="U149" s="258"/>
      <c r="V149" s="259"/>
      <c r="W149" s="260"/>
      <c r="X149" s="258"/>
      <c r="Y149" s="303"/>
      <c r="Z149" s="305"/>
      <c r="AA149" s="258"/>
      <c r="AB149" s="259"/>
      <c r="AC149" s="260"/>
      <c r="AE149" s="321" t="s">
        <v>638</v>
      </c>
      <c r="AF149" s="321" t="str">
        <f>INDEX($AM:$AM,MATCH(AE149,$AL:$AL,0))</f>
        <v>3</v>
      </c>
      <c r="AG149" s="321" t="s">
        <v>921</v>
      </c>
      <c r="AH149" s="332">
        <f>SUMIFS($AP:$AP,$AL:$AL,$AE149)</f>
        <v>271221075.32391238</v>
      </c>
      <c r="AI149" s="337">
        <f>SUMIFS($AR:$AR,$AL:$AL,$AE149)/SUMIFS($AO:$AO,$AL:$AL,$AE149)</f>
        <v>0.71380341902907041</v>
      </c>
      <c r="AL149" s="9" t="s">
        <v>501</v>
      </c>
      <c r="AM149" s="9" t="s">
        <v>370</v>
      </c>
      <c r="AN149" s="314">
        <v>0.79621898939233948</v>
      </c>
      <c r="AO149" s="101">
        <v>189147089.94234651</v>
      </c>
      <c r="AP149" s="101">
        <v>187269069.4318198</v>
      </c>
      <c r="AR149" s="304">
        <f t="shared" si="9"/>
        <v>150602504.80039707</v>
      </c>
    </row>
    <row r="150" spans="2:44" ht="16.5" x14ac:dyDescent="0.3">
      <c r="B150" s="364"/>
      <c r="C150" s="258"/>
      <c r="D150" s="303"/>
      <c r="E150" s="305"/>
      <c r="F150" s="258"/>
      <c r="G150" s="303"/>
      <c r="H150" s="305"/>
      <c r="I150" s="258" t="s">
        <v>813</v>
      </c>
      <c r="J150" s="303">
        <v>66380.120551306522</v>
      </c>
      <c r="K150" s="305">
        <v>0.70408662842396941</v>
      </c>
      <c r="L150" s="258"/>
      <c r="M150" s="303"/>
      <c r="N150" s="305"/>
      <c r="O150" s="258"/>
      <c r="P150" s="259"/>
      <c r="Q150" s="260"/>
      <c r="R150" s="258"/>
      <c r="S150" s="259"/>
      <c r="T150" s="260"/>
      <c r="U150" s="258"/>
      <c r="V150" s="259"/>
      <c r="W150" s="260"/>
      <c r="X150" s="258"/>
      <c r="Y150" s="303"/>
      <c r="Z150" s="305"/>
      <c r="AA150" s="258"/>
      <c r="AB150" s="259"/>
      <c r="AC150" s="260"/>
      <c r="AE150" s="321" t="s">
        <v>640</v>
      </c>
      <c r="AF150" s="321" t="str">
        <f>INDEX($AM:$AM,MATCH(AE150,$AL:$AL,0))</f>
        <v>3</v>
      </c>
      <c r="AG150" s="321" t="s">
        <v>923</v>
      </c>
      <c r="AH150" s="332">
        <f>SUMIFS($AP:$AP,$AL:$AL,$AE150)</f>
        <v>259168085.1315366</v>
      </c>
      <c r="AI150" s="337">
        <f>SUMIFS($AR:$AR,$AL:$AL,$AE150)/SUMIFS($AO:$AO,$AL:$AL,$AE150)</f>
        <v>0.71496564158946141</v>
      </c>
      <c r="AL150" s="9" t="s">
        <v>555</v>
      </c>
      <c r="AM150" s="9" t="s">
        <v>370</v>
      </c>
      <c r="AN150" s="314">
        <v>0.89953625850493657</v>
      </c>
      <c r="AO150" s="101">
        <v>187753561.70958459</v>
      </c>
      <c r="AP150" s="101">
        <v>185617742.73076671</v>
      </c>
      <c r="AR150" s="304">
        <f t="shared" si="9"/>
        <v>168891136.42121544</v>
      </c>
    </row>
    <row r="151" spans="2:44" ht="16.5" x14ac:dyDescent="0.3">
      <c r="B151" s="364"/>
      <c r="C151" s="258"/>
      <c r="D151" s="303"/>
      <c r="E151" s="305"/>
      <c r="F151" s="258"/>
      <c r="G151" s="303"/>
      <c r="H151" s="305"/>
      <c r="I151" s="258" t="s">
        <v>891</v>
      </c>
      <c r="J151" s="303">
        <v>60944.960841548214</v>
      </c>
      <c r="K151" s="305">
        <v>0.76840514765712942</v>
      </c>
      <c r="L151" s="258"/>
      <c r="M151" s="303"/>
      <c r="N151" s="305"/>
      <c r="O151" s="258"/>
      <c r="P151" s="259"/>
      <c r="Q151" s="260"/>
      <c r="R151" s="258"/>
      <c r="S151" s="259"/>
      <c r="T151" s="260"/>
      <c r="U151" s="258"/>
      <c r="V151" s="259"/>
      <c r="W151" s="260"/>
      <c r="X151" s="258"/>
      <c r="Y151" s="303"/>
      <c r="Z151" s="305"/>
      <c r="AA151" s="258"/>
      <c r="AB151" s="259"/>
      <c r="AC151" s="260"/>
      <c r="AE151" s="321" t="s">
        <v>636</v>
      </c>
      <c r="AF151" s="321" t="str">
        <f>INDEX($AM:$AM,MATCH(AE151,$AL:$AL,0))</f>
        <v>3</v>
      </c>
      <c r="AG151" s="321" t="s">
        <v>919</v>
      </c>
      <c r="AH151" s="332">
        <f>SUMIFS($AP:$AP,$AL:$AL,$AE151)</f>
        <v>259046249.8045049</v>
      </c>
      <c r="AI151" s="337">
        <f>SUMIFS($AR:$AR,$AL:$AL,$AE151)/SUMIFS($AO:$AO,$AL:$AL,$AE151)</f>
        <v>0.71710043759844699</v>
      </c>
      <c r="AL151" s="9" t="s">
        <v>589</v>
      </c>
      <c r="AM151" s="9" t="s">
        <v>370</v>
      </c>
      <c r="AN151" s="314">
        <v>0.82717658476003986</v>
      </c>
      <c r="AO151" s="101">
        <v>177873015.34635291</v>
      </c>
      <c r="AP151" s="101">
        <v>176072617.0448097</v>
      </c>
      <c r="AR151" s="304">
        <f t="shared" si="9"/>
        <v>147132393.35516635</v>
      </c>
    </row>
    <row r="152" spans="2:44" ht="16.5" x14ac:dyDescent="0.3">
      <c r="B152" s="364"/>
      <c r="C152" s="258"/>
      <c r="D152" s="303"/>
      <c r="E152" s="305"/>
      <c r="F152" s="258"/>
      <c r="G152" s="303"/>
      <c r="H152" s="305"/>
      <c r="I152" s="258" t="s">
        <v>863</v>
      </c>
      <c r="J152" s="303">
        <v>60856.868574031207</v>
      </c>
      <c r="K152" s="305">
        <v>1.3152184349758935</v>
      </c>
      <c r="L152" s="258"/>
      <c r="M152" s="303"/>
      <c r="N152" s="305"/>
      <c r="O152" s="258"/>
      <c r="P152" s="259"/>
      <c r="Q152" s="260"/>
      <c r="R152" s="258"/>
      <c r="S152" s="259"/>
      <c r="T152" s="260"/>
      <c r="U152" s="258"/>
      <c r="V152" s="259"/>
      <c r="W152" s="260"/>
      <c r="X152" s="258"/>
      <c r="Y152" s="303"/>
      <c r="Z152" s="305"/>
      <c r="AA152" s="258"/>
      <c r="AB152" s="259"/>
      <c r="AC152" s="260"/>
      <c r="AE152" s="321" t="s">
        <v>497</v>
      </c>
      <c r="AF152" s="321" t="str">
        <f>INDEX($AM:$AM,MATCH(AE152,$AL:$AL,0))</f>
        <v>3</v>
      </c>
      <c r="AG152" s="321" t="s">
        <v>815</v>
      </c>
      <c r="AH152" s="332">
        <f>SUMIFS($AP:$AP,$AL:$AL,$AE152)</f>
        <v>236708007.7352919</v>
      </c>
      <c r="AI152" s="337">
        <f>SUMIFS($AR:$AR,$AL:$AL,$AE152)/SUMIFS($AO:$AO,$AL:$AL,$AE152)</f>
        <v>0.77157239813408218</v>
      </c>
      <c r="AL152" s="9" t="s">
        <v>514</v>
      </c>
      <c r="AM152" s="9" t="s">
        <v>370</v>
      </c>
      <c r="AN152" s="314">
        <v>0.86299273659006659</v>
      </c>
      <c r="AO152" s="101">
        <v>174830889.74636841</v>
      </c>
      <c r="AP152" s="101">
        <v>172944497.4893221</v>
      </c>
      <c r="AR152" s="304">
        <f t="shared" si="9"/>
        <v>150877787.98269469</v>
      </c>
    </row>
    <row r="153" spans="2:44" ht="16.5" x14ac:dyDescent="0.3">
      <c r="B153" s="364"/>
      <c r="C153" s="258"/>
      <c r="D153" s="303"/>
      <c r="E153" s="305"/>
      <c r="F153" s="258"/>
      <c r="G153" s="303"/>
      <c r="H153" s="305"/>
      <c r="I153" s="258" t="s">
        <v>825</v>
      </c>
      <c r="J153" s="303">
        <v>59903.733441083583</v>
      </c>
      <c r="K153" s="305">
        <v>0.69444107391881371</v>
      </c>
      <c r="L153" s="258"/>
      <c r="M153" s="303"/>
      <c r="N153" s="305"/>
      <c r="O153" s="258"/>
      <c r="P153" s="259"/>
      <c r="Q153" s="260"/>
      <c r="R153" s="258"/>
      <c r="S153" s="259"/>
      <c r="T153" s="260"/>
      <c r="U153" s="258"/>
      <c r="V153" s="259"/>
      <c r="W153" s="260"/>
      <c r="X153" s="258"/>
      <c r="Y153" s="303"/>
      <c r="Z153" s="305"/>
      <c r="AA153" s="258"/>
      <c r="AB153" s="259"/>
      <c r="AC153" s="260"/>
      <c r="AE153" s="321" t="s">
        <v>415</v>
      </c>
      <c r="AF153" s="321" t="str">
        <f>INDEX($AM:$AM,MATCH(AE153,$AL:$AL,0))</f>
        <v>3</v>
      </c>
      <c r="AG153" s="321" t="s">
        <v>762</v>
      </c>
      <c r="AH153" s="332">
        <f>SUMIFS($AP:$AP,$AL:$AL,$AE153)</f>
        <v>203515980.19618279</v>
      </c>
      <c r="AI153" s="337">
        <f>SUMIFS($AR:$AR,$AL:$AL,$AE153)/SUMIFS($AO:$AO,$AL:$AL,$AE153)</f>
        <v>0.72825251214693243</v>
      </c>
      <c r="AL153" s="9" t="s">
        <v>485</v>
      </c>
      <c r="AM153" s="9" t="s">
        <v>370</v>
      </c>
      <c r="AN153" s="314">
        <v>0.72063848034367606</v>
      </c>
      <c r="AO153" s="101">
        <v>168620963.39959851</v>
      </c>
      <c r="AP153" s="101">
        <v>167130374.40293011</v>
      </c>
      <c r="AR153" s="304">
        <f t="shared" si="9"/>
        <v>121514754.81837329</v>
      </c>
    </row>
    <row r="154" spans="2:44" ht="16.5" x14ac:dyDescent="0.3">
      <c r="B154" s="364"/>
      <c r="C154" s="258"/>
      <c r="D154" s="303"/>
      <c r="E154" s="305"/>
      <c r="F154" s="258"/>
      <c r="G154" s="303"/>
      <c r="H154" s="305"/>
      <c r="I154" s="258" t="s">
        <v>878</v>
      </c>
      <c r="J154" s="303">
        <v>58550.671739919038</v>
      </c>
      <c r="K154" s="305">
        <v>0.63172462194830481</v>
      </c>
      <c r="L154" s="258"/>
      <c r="M154" s="303"/>
      <c r="N154" s="305"/>
      <c r="O154" s="258"/>
      <c r="P154" s="259"/>
      <c r="Q154" s="260"/>
      <c r="R154" s="258"/>
      <c r="S154" s="259"/>
      <c r="T154" s="260"/>
      <c r="U154" s="258"/>
      <c r="V154" s="259"/>
      <c r="W154" s="260"/>
      <c r="X154" s="258"/>
      <c r="Y154" s="303"/>
      <c r="Z154" s="305"/>
      <c r="AA154" s="258"/>
      <c r="AB154" s="259"/>
      <c r="AC154" s="260"/>
      <c r="AE154" s="321" t="s">
        <v>523</v>
      </c>
      <c r="AF154" s="321" t="str">
        <f>INDEX($AM:$AM,MATCH(AE154,$AL:$AL,0))</f>
        <v>3</v>
      </c>
      <c r="AG154" s="321" t="s">
        <v>839</v>
      </c>
      <c r="AH154" s="332">
        <f>SUMIFS($AP:$AP,$AL:$AL,$AE154)</f>
        <v>201068039.53138691</v>
      </c>
      <c r="AI154" s="337">
        <f>SUMIFS($AR:$AR,$AL:$AL,$AE154)/SUMIFS($AO:$AO,$AL:$AL,$AE154)</f>
        <v>0.52128463734816477</v>
      </c>
      <c r="AL154" s="9" t="s">
        <v>415</v>
      </c>
      <c r="AM154" s="9" t="s">
        <v>370</v>
      </c>
      <c r="AN154" s="314">
        <v>0.77838201108592675</v>
      </c>
      <c r="AO154" s="101">
        <v>168201954.57212329</v>
      </c>
      <c r="AP154" s="101">
        <v>166574964.19618279</v>
      </c>
      <c r="AR154" s="304">
        <f t="shared" si="9"/>
        <v>130925375.66843301</v>
      </c>
    </row>
    <row r="155" spans="2:44" ht="16.5" x14ac:dyDescent="0.3">
      <c r="B155" s="364"/>
      <c r="C155" s="258"/>
      <c r="D155" s="303"/>
      <c r="E155" s="305"/>
      <c r="F155" s="258"/>
      <c r="G155" s="303"/>
      <c r="H155" s="305"/>
      <c r="I155" s="258" t="s">
        <v>731</v>
      </c>
      <c r="J155" s="303">
        <v>57847.30231833295</v>
      </c>
      <c r="K155" s="305">
        <v>0.50000005508563505</v>
      </c>
      <c r="L155" s="258"/>
      <c r="M155" s="303"/>
      <c r="N155" s="305"/>
      <c r="O155" s="258"/>
      <c r="P155" s="259"/>
      <c r="Q155" s="260"/>
      <c r="R155" s="258"/>
      <c r="S155" s="259"/>
      <c r="T155" s="260"/>
      <c r="U155" s="258"/>
      <c r="V155" s="259"/>
      <c r="W155" s="260"/>
      <c r="X155" s="258"/>
      <c r="Y155" s="303"/>
      <c r="Z155" s="305"/>
      <c r="AA155" s="258"/>
      <c r="AB155" s="259"/>
      <c r="AC155" s="260"/>
      <c r="AE155" s="321" t="s">
        <v>509</v>
      </c>
      <c r="AF155" s="321" t="str">
        <f>INDEX($AM:$AM,MATCH(AE155,$AL:$AL,0))</f>
        <v>3</v>
      </c>
      <c r="AG155" s="321" t="s">
        <v>826</v>
      </c>
      <c r="AH155" s="332">
        <f>SUMIFS($AP:$AP,$AL:$AL,$AE155)</f>
        <v>193403735.28259271</v>
      </c>
      <c r="AI155" s="337">
        <f>SUMIFS($AR:$AR,$AL:$AL,$AE155)/SUMIFS($AO:$AO,$AL:$AL,$AE155)</f>
        <v>0.71927443002140568</v>
      </c>
      <c r="AL155" s="9" t="s">
        <v>391</v>
      </c>
      <c r="AM155" s="9" t="s">
        <v>370</v>
      </c>
      <c r="AN155" s="314">
        <v>0.68840052368606408</v>
      </c>
      <c r="AO155" s="101">
        <v>161807416.92876881</v>
      </c>
      <c r="AP155" s="101">
        <v>160469049.28514159</v>
      </c>
      <c r="AR155" s="304">
        <f t="shared" si="9"/>
        <v>111388310.55005376</v>
      </c>
    </row>
    <row r="156" spans="2:44" ht="16.5" x14ac:dyDescent="0.3">
      <c r="B156" s="364"/>
      <c r="C156" s="258"/>
      <c r="D156" s="303"/>
      <c r="E156" s="305"/>
      <c r="F156" s="258"/>
      <c r="G156" s="303"/>
      <c r="H156" s="305"/>
      <c r="I156" s="258" t="s">
        <v>741</v>
      </c>
      <c r="J156" s="303">
        <v>57205.53778224509</v>
      </c>
      <c r="K156" s="305">
        <v>0.7381522023991326</v>
      </c>
      <c r="L156" s="258"/>
      <c r="M156" s="303"/>
      <c r="N156" s="305"/>
      <c r="O156" s="258"/>
      <c r="P156" s="259"/>
      <c r="Q156" s="260"/>
      <c r="R156" s="258"/>
      <c r="S156" s="259"/>
      <c r="T156" s="260"/>
      <c r="U156" s="258"/>
      <c r="V156" s="259"/>
      <c r="W156" s="260"/>
      <c r="X156" s="258"/>
      <c r="Y156" s="303"/>
      <c r="Z156" s="305"/>
      <c r="AA156" s="258"/>
      <c r="AB156" s="259"/>
      <c r="AC156" s="260"/>
      <c r="AE156" s="321" t="s">
        <v>391</v>
      </c>
      <c r="AF156" s="321" t="str">
        <f>INDEX($AM:$AM,MATCH(AE156,$AL:$AL,0))</f>
        <v>3</v>
      </c>
      <c r="AG156" s="321" t="s">
        <v>744</v>
      </c>
      <c r="AH156" s="332">
        <f>SUMIFS($AP:$AP,$AL:$AL,$AE156)</f>
        <v>187234901.28514159</v>
      </c>
      <c r="AI156" s="337">
        <f>SUMIFS($AR:$AR,$AL:$AL,$AE156)/SUMIFS($AO:$AO,$AL:$AL,$AE156)</f>
        <v>0.66165919092798109</v>
      </c>
      <c r="AL156" s="9" t="s">
        <v>660</v>
      </c>
      <c r="AM156" s="9" t="s">
        <v>370</v>
      </c>
      <c r="AN156" s="314">
        <v>0.86931736220071265</v>
      </c>
      <c r="AO156" s="101">
        <v>161692749.66951749</v>
      </c>
      <c r="AP156" s="101">
        <v>159901520.89053899</v>
      </c>
      <c r="AR156" s="304">
        <f t="shared" si="9"/>
        <v>140562314.6296851</v>
      </c>
    </row>
    <row r="157" spans="2:44" ht="16.5" x14ac:dyDescent="0.3">
      <c r="B157" s="364"/>
      <c r="C157" s="258"/>
      <c r="D157" s="303"/>
      <c r="E157" s="305"/>
      <c r="F157" s="258"/>
      <c r="G157" s="303"/>
      <c r="H157" s="305"/>
      <c r="I157" s="258" t="s">
        <v>835</v>
      </c>
      <c r="J157" s="303">
        <v>56438.275329901488</v>
      </c>
      <c r="K157" s="305">
        <v>1.8005954888991673</v>
      </c>
      <c r="L157" s="258"/>
      <c r="M157" s="303"/>
      <c r="N157" s="305"/>
      <c r="O157" s="258"/>
      <c r="P157" s="259"/>
      <c r="Q157" s="260"/>
      <c r="R157" s="258"/>
      <c r="S157" s="259"/>
      <c r="T157" s="260"/>
      <c r="U157" s="258"/>
      <c r="V157" s="259"/>
      <c r="W157" s="260"/>
      <c r="X157" s="258"/>
      <c r="Y157" s="303"/>
      <c r="Z157" s="305"/>
      <c r="AA157" s="258"/>
      <c r="AB157" s="259"/>
      <c r="AC157" s="260"/>
      <c r="AE157" s="321" t="s">
        <v>517</v>
      </c>
      <c r="AF157" s="321" t="str">
        <f>INDEX($AM:$AM,MATCH(AE157,$AL:$AL,0))</f>
        <v>3</v>
      </c>
      <c r="AG157" s="321" t="s">
        <v>834</v>
      </c>
      <c r="AH157" s="332">
        <f>SUMIFS($AP:$AP,$AL:$AL,$AE157)</f>
        <v>181778623.23618448</v>
      </c>
      <c r="AI157" s="337">
        <f>SUMIFS($AR:$AR,$AL:$AL,$AE157)/SUMIFS($AO:$AO,$AL:$AL,$AE157)</f>
        <v>0.80180175347789084</v>
      </c>
      <c r="AL157" s="9" t="s">
        <v>528</v>
      </c>
      <c r="AM157" s="9" t="s">
        <v>370</v>
      </c>
      <c r="AN157" s="314">
        <v>1.0441875481284331</v>
      </c>
      <c r="AO157" s="101">
        <v>151244849.03814271</v>
      </c>
      <c r="AP157" s="101">
        <v>149128342.3789143</v>
      </c>
      <c r="AR157" s="304">
        <f t="shared" si="9"/>
        <v>157927988.08419323</v>
      </c>
    </row>
    <row r="158" spans="2:44" ht="16.5" x14ac:dyDescent="0.3">
      <c r="B158" s="364"/>
      <c r="C158" s="258"/>
      <c r="D158" s="303"/>
      <c r="E158" s="305"/>
      <c r="F158" s="258"/>
      <c r="G158" s="303"/>
      <c r="H158" s="305"/>
      <c r="I158" s="258" t="s">
        <v>1018</v>
      </c>
      <c r="J158" s="303">
        <v>56350.971454463986</v>
      </c>
      <c r="K158" s="305">
        <v>0.69545676884353502</v>
      </c>
      <c r="L158" s="258"/>
      <c r="M158" s="303"/>
      <c r="N158" s="305"/>
      <c r="O158" s="258"/>
      <c r="P158" s="259"/>
      <c r="Q158" s="260"/>
      <c r="R158" s="258"/>
      <c r="S158" s="259"/>
      <c r="T158" s="260"/>
      <c r="U158" s="258"/>
      <c r="V158" s="259"/>
      <c r="W158" s="260"/>
      <c r="X158" s="258"/>
      <c r="Y158" s="303"/>
      <c r="Z158" s="305"/>
      <c r="AA158" s="258"/>
      <c r="AB158" s="259"/>
      <c r="AC158" s="260"/>
      <c r="AE158" s="321" t="s">
        <v>589</v>
      </c>
      <c r="AF158" s="321" t="str">
        <f>INDEX($AM:$AM,MATCH(AE158,$AL:$AL,0))</f>
        <v>3</v>
      </c>
      <c r="AG158" s="321" t="s">
        <v>894</v>
      </c>
      <c r="AH158" s="332">
        <f>SUMIFS($AP:$AP,$AL:$AL,$AE158)</f>
        <v>180660728.0448097</v>
      </c>
      <c r="AI158" s="337">
        <f>SUMIFS($AR:$AR,$AL:$AL,$AE158)/SUMIFS($AO:$AO,$AL:$AL,$AE158)</f>
        <v>0.81894950364123487</v>
      </c>
      <c r="AL158" s="9" t="s">
        <v>463</v>
      </c>
      <c r="AM158" s="9" t="s">
        <v>370</v>
      </c>
      <c r="AN158" s="314">
        <v>0.78816543016295471</v>
      </c>
      <c r="AO158" s="101">
        <v>149743064.219978</v>
      </c>
      <c r="AP158" s="101">
        <v>148176782.83136931</v>
      </c>
      <c r="AR158" s="304">
        <f t="shared" si="9"/>
        <v>118022306.62485792</v>
      </c>
    </row>
    <row r="159" spans="2:44" ht="16.5" x14ac:dyDescent="0.3">
      <c r="B159" s="364"/>
      <c r="C159" s="258"/>
      <c r="D159" s="303"/>
      <c r="E159" s="305"/>
      <c r="F159" s="258"/>
      <c r="G159" s="303"/>
      <c r="H159" s="305"/>
      <c r="I159" s="258" t="s">
        <v>858</v>
      </c>
      <c r="J159" s="303">
        <v>55040.61816646791</v>
      </c>
      <c r="K159" s="305">
        <v>0.48165354881795069</v>
      </c>
      <c r="L159" s="258"/>
      <c r="M159" s="303"/>
      <c r="N159" s="305"/>
      <c r="O159" s="258"/>
      <c r="P159" s="259"/>
      <c r="Q159" s="260"/>
      <c r="R159" s="258"/>
      <c r="S159" s="259"/>
      <c r="T159" s="260"/>
      <c r="U159" s="258"/>
      <c r="V159" s="259"/>
      <c r="W159" s="260"/>
      <c r="X159" s="258"/>
      <c r="Y159" s="303"/>
      <c r="Z159" s="305"/>
      <c r="AA159" s="258"/>
      <c r="AB159" s="259"/>
      <c r="AC159" s="260"/>
      <c r="AE159" s="321" t="s">
        <v>574</v>
      </c>
      <c r="AF159" s="321" t="str">
        <f>INDEX($AM:$AM,MATCH(AE159,$AL:$AL,0))</f>
        <v>3</v>
      </c>
      <c r="AG159" s="321" t="s">
        <v>883</v>
      </c>
      <c r="AH159" s="332">
        <f>SUMIFS($AP:$AP,$AL:$AL,$AE159)</f>
        <v>172769150.74413842</v>
      </c>
      <c r="AI159" s="337">
        <f>SUMIFS($AR:$AR,$AL:$AL,$AE159)/SUMIFS($AO:$AO,$AL:$AL,$AE159)</f>
        <v>0.64884848851379684</v>
      </c>
      <c r="AL159" s="9" t="s">
        <v>510</v>
      </c>
      <c r="AM159" s="9" t="s">
        <v>370</v>
      </c>
      <c r="AN159" s="314">
        <v>0.88649800352021235</v>
      </c>
      <c r="AO159" s="101">
        <v>146914782.61163631</v>
      </c>
      <c r="AP159" s="101">
        <v>145267176.15362081</v>
      </c>
      <c r="AR159" s="304">
        <f t="shared" si="9"/>
        <v>130239661.47282159</v>
      </c>
    </row>
    <row r="160" spans="2:44" ht="16.5" x14ac:dyDescent="0.3">
      <c r="B160" s="364"/>
      <c r="C160" s="258"/>
      <c r="D160" s="303"/>
      <c r="E160" s="305"/>
      <c r="F160" s="258"/>
      <c r="G160" s="303"/>
      <c r="H160" s="305"/>
      <c r="I160" s="258" t="s">
        <v>801</v>
      </c>
      <c r="J160" s="303">
        <v>53318.071871319902</v>
      </c>
      <c r="K160" s="305">
        <v>0.50271473111446441</v>
      </c>
      <c r="L160" s="258"/>
      <c r="M160" s="303"/>
      <c r="N160" s="305"/>
      <c r="O160" s="258"/>
      <c r="P160" s="259"/>
      <c r="Q160" s="260"/>
      <c r="R160" s="258"/>
      <c r="S160" s="259"/>
      <c r="T160" s="260"/>
      <c r="U160" s="258"/>
      <c r="V160" s="259"/>
      <c r="W160" s="260"/>
      <c r="X160" s="258"/>
      <c r="Y160" s="303"/>
      <c r="Z160" s="305"/>
      <c r="AA160" s="258"/>
      <c r="AB160" s="259"/>
      <c r="AC160" s="260"/>
      <c r="AE160" s="321" t="s">
        <v>582</v>
      </c>
      <c r="AF160" s="321" t="str">
        <f>INDEX($AM:$AM,MATCH(AE160,$AL:$AL,0))</f>
        <v>3</v>
      </c>
      <c r="AG160" s="321" t="s">
        <v>889</v>
      </c>
      <c r="AH160" s="332">
        <f>SUMIFS($AP:$AP,$AL:$AL,$AE160)</f>
        <v>172573420.51750559</v>
      </c>
      <c r="AI160" s="337">
        <f>SUMIFS($AR:$AR,$AL:$AL,$AE160)/SUMIFS($AO:$AO,$AL:$AL,$AE160)</f>
        <v>0.50041440026405082</v>
      </c>
      <c r="AL160" s="9" t="s">
        <v>519</v>
      </c>
      <c r="AM160" s="9" t="s">
        <v>370</v>
      </c>
      <c r="AN160" s="314">
        <v>1.018610537765795</v>
      </c>
      <c r="AO160" s="101">
        <v>146543516.68283421</v>
      </c>
      <c r="AP160" s="101">
        <v>144547780.32990149</v>
      </c>
      <c r="AR160" s="304">
        <f t="shared" si="9"/>
        <v>149270770.33439252</v>
      </c>
    </row>
    <row r="161" spans="2:44" ht="16.5" x14ac:dyDescent="0.3">
      <c r="B161" s="364"/>
      <c r="C161" s="258"/>
      <c r="D161" s="303"/>
      <c r="E161" s="305"/>
      <c r="F161" s="258"/>
      <c r="G161" s="303"/>
      <c r="H161" s="305"/>
      <c r="I161" s="258" t="s">
        <v>897</v>
      </c>
      <c r="J161" s="303">
        <v>52720.836019574999</v>
      </c>
      <c r="K161" s="305">
        <v>1.2082961912969628</v>
      </c>
      <c r="L161" s="258"/>
      <c r="M161" s="303"/>
      <c r="N161" s="305"/>
      <c r="O161" s="258"/>
      <c r="P161" s="259"/>
      <c r="Q161" s="260"/>
      <c r="R161" s="258"/>
      <c r="S161" s="259"/>
      <c r="T161" s="260"/>
      <c r="U161" s="258"/>
      <c r="V161" s="259"/>
      <c r="W161" s="260"/>
      <c r="X161" s="258"/>
      <c r="Y161" s="303"/>
      <c r="Z161" s="305"/>
      <c r="AA161" s="258"/>
      <c r="AB161" s="259"/>
      <c r="AC161" s="260"/>
      <c r="AE161" s="321" t="s">
        <v>990</v>
      </c>
      <c r="AF161" s="321" t="str">
        <f>INDEX($AM:$AM,MATCH(AE161,$AL:$AL,0))</f>
        <v>3</v>
      </c>
      <c r="AG161" s="321" t="s">
        <v>1014</v>
      </c>
      <c r="AH161" s="332">
        <f>SUMIFS($AP:$AP,$AL:$AL,$AE161)</f>
        <v>172131022.00180662</v>
      </c>
      <c r="AI161" s="337">
        <f>SUMIFS($AR:$AR,$AL:$AL,$AE161)/SUMIFS($AO:$AO,$AL:$AL,$AE161)</f>
        <v>0.50070413363653343</v>
      </c>
      <c r="AL161" s="9" t="s">
        <v>505</v>
      </c>
      <c r="AM161" s="9" t="s">
        <v>370</v>
      </c>
      <c r="AN161" s="314">
        <v>0.94364252699144335</v>
      </c>
      <c r="AO161" s="101">
        <v>145746803.3408516</v>
      </c>
      <c r="AP161" s="101">
        <v>143945069.62062341</v>
      </c>
      <c r="AR161" s="304">
        <f t="shared" si="9"/>
        <v>137532881.80548614</v>
      </c>
    </row>
    <row r="162" spans="2:44" ht="16.5" x14ac:dyDescent="0.3">
      <c r="B162" s="364"/>
      <c r="C162" s="258"/>
      <c r="D162" s="303"/>
      <c r="E162" s="305"/>
      <c r="F162" s="258"/>
      <c r="G162" s="303"/>
      <c r="H162" s="305"/>
      <c r="I162" s="258" t="s">
        <v>808</v>
      </c>
      <c r="J162" s="303">
        <v>52063.184766080019</v>
      </c>
      <c r="K162" s="305">
        <v>1.0086975717170783</v>
      </c>
      <c r="L162" s="258"/>
      <c r="M162" s="303"/>
      <c r="N162" s="305"/>
      <c r="O162" s="258"/>
      <c r="P162" s="259"/>
      <c r="Q162" s="260"/>
      <c r="R162" s="258"/>
      <c r="S162" s="259"/>
      <c r="T162" s="260"/>
      <c r="U162" s="258"/>
      <c r="V162" s="259"/>
      <c r="W162" s="260"/>
      <c r="X162" s="258"/>
      <c r="Y162" s="303"/>
      <c r="Z162" s="305"/>
      <c r="AA162" s="258"/>
      <c r="AB162" s="259"/>
      <c r="AC162" s="260"/>
      <c r="AE162" s="321" t="s">
        <v>568</v>
      </c>
      <c r="AF162" s="321" t="str">
        <f>INDEX($AM:$AM,MATCH(AE162,$AL:$AL,0))</f>
        <v>3</v>
      </c>
      <c r="AG162" s="321" t="s">
        <v>877</v>
      </c>
      <c r="AH162" s="332">
        <f>SUMIFS($AP:$AP,$AL:$AL,$AE162)</f>
        <v>168916568.43505901</v>
      </c>
      <c r="AI162" s="337">
        <f>SUMIFS($AR:$AR,$AL:$AL,$AE162)/SUMIFS($AO:$AO,$AL:$AL,$AE162)</f>
        <v>1.1911271823022302</v>
      </c>
      <c r="AL162" s="9" t="s">
        <v>656</v>
      </c>
      <c r="AM162" s="9" t="s">
        <v>370</v>
      </c>
      <c r="AN162" s="314">
        <v>0.72063848034367606</v>
      </c>
      <c r="AO162" s="101">
        <v>140804778.9148019</v>
      </c>
      <c r="AP162" s="101">
        <v>139594927.55982131</v>
      </c>
      <c r="AR162" s="304">
        <f t="shared" si="9"/>
        <v>101469341.90229012</v>
      </c>
    </row>
    <row r="163" spans="2:44" ht="16.5" x14ac:dyDescent="0.3">
      <c r="B163" s="364"/>
      <c r="C163" s="258"/>
      <c r="D163" s="303"/>
      <c r="E163" s="305"/>
      <c r="F163" s="258"/>
      <c r="G163" s="303"/>
      <c r="H163" s="305"/>
      <c r="I163" s="258" t="s">
        <v>797</v>
      </c>
      <c r="J163" s="303">
        <v>44112.045733759434</v>
      </c>
      <c r="K163" s="305">
        <v>1.1788300477654401</v>
      </c>
      <c r="L163" s="258"/>
      <c r="M163" s="303"/>
      <c r="N163" s="305"/>
      <c r="O163" s="258"/>
      <c r="P163" s="259"/>
      <c r="Q163" s="260"/>
      <c r="R163" s="258"/>
      <c r="S163" s="259"/>
      <c r="T163" s="260"/>
      <c r="U163" s="258"/>
      <c r="V163" s="259"/>
      <c r="W163" s="260"/>
      <c r="X163" s="258"/>
      <c r="Y163" s="303"/>
      <c r="Z163" s="305"/>
      <c r="AA163" s="258"/>
      <c r="AB163" s="259"/>
      <c r="AC163" s="260"/>
      <c r="AE163" s="321" t="s">
        <v>485</v>
      </c>
      <c r="AF163" s="321" t="str">
        <f>INDEX($AM:$AM,MATCH(AE163,$AL:$AL,0))</f>
        <v>3</v>
      </c>
      <c r="AG163" s="321" t="s">
        <v>805</v>
      </c>
      <c r="AH163" s="332">
        <f>SUMIFS($AP:$AP,$AL:$AL,$AE163)</f>
        <v>167130374.40293011</v>
      </c>
      <c r="AI163" s="337">
        <f>SUMIFS($AR:$AR,$AL:$AL,$AE163)/SUMIFS($AO:$AO,$AL:$AL,$AE163)</f>
        <v>0.72063848034367606</v>
      </c>
      <c r="AL163" s="9" t="s">
        <v>560</v>
      </c>
      <c r="AM163" s="9" t="s">
        <v>370</v>
      </c>
      <c r="AN163" s="314">
        <v>0.68502537880071246</v>
      </c>
      <c r="AO163" s="101">
        <v>138474205.81015089</v>
      </c>
      <c r="AP163" s="101">
        <v>137292255.64274329</v>
      </c>
      <c r="AR163" s="304">
        <f t="shared" si="9"/>
        <v>94858345.289226428</v>
      </c>
    </row>
    <row r="164" spans="2:44" ht="16.5" x14ac:dyDescent="0.3">
      <c r="B164" s="364"/>
      <c r="C164" s="258"/>
      <c r="D164" s="303"/>
      <c r="E164" s="305"/>
      <c r="F164" s="258"/>
      <c r="G164" s="303"/>
      <c r="H164" s="305"/>
      <c r="I164" s="258" t="s">
        <v>934</v>
      </c>
      <c r="J164" s="303">
        <v>43463.588843343634</v>
      </c>
      <c r="K164" s="305">
        <v>0.86268919197549276</v>
      </c>
      <c r="L164" s="258"/>
      <c r="M164" s="303"/>
      <c r="N164" s="305"/>
      <c r="O164" s="258"/>
      <c r="P164" s="259"/>
      <c r="Q164" s="260"/>
      <c r="R164" s="258"/>
      <c r="S164" s="259"/>
      <c r="T164" s="260"/>
      <c r="U164" s="258"/>
      <c r="V164" s="259"/>
      <c r="W164" s="260"/>
      <c r="X164" s="258"/>
      <c r="Y164" s="303"/>
      <c r="Z164" s="305"/>
      <c r="AA164" s="258"/>
      <c r="AB164" s="259"/>
      <c r="AC164" s="260"/>
      <c r="AE164" s="321" t="s">
        <v>660</v>
      </c>
      <c r="AF164" s="321" t="str">
        <f>INDEX($AM:$AM,MATCH(AE164,$AL:$AL,0))</f>
        <v>3</v>
      </c>
      <c r="AG164" s="321" t="s">
        <v>939</v>
      </c>
      <c r="AH164" s="332">
        <f>SUMIFS($AP:$AP,$AL:$AL,$AE164)</f>
        <v>160083490.89053899</v>
      </c>
      <c r="AI164" s="337">
        <f>SUMIFS($AR:$AR,$AL:$AL,$AE164)/SUMIFS($AO:$AO,$AL:$AL,$AE164)</f>
        <v>0.86890219743294128</v>
      </c>
      <c r="AL164" s="9" t="s">
        <v>503</v>
      </c>
      <c r="AM164" s="9" t="s">
        <v>370</v>
      </c>
      <c r="AN164" s="314">
        <v>0.82932802595095212</v>
      </c>
      <c r="AO164" s="101">
        <v>134520943.55213931</v>
      </c>
      <c r="AP164" s="101">
        <v>133078989.9565383</v>
      </c>
      <c r="AR164" s="304">
        <f t="shared" si="9"/>
        <v>111561988.56515516</v>
      </c>
    </row>
    <row r="165" spans="2:44" ht="16.5" x14ac:dyDescent="0.3">
      <c r="B165" s="364"/>
      <c r="C165" s="258"/>
      <c r="D165" s="303"/>
      <c r="E165" s="305"/>
      <c r="F165" s="258"/>
      <c r="G165" s="303"/>
      <c r="H165" s="305"/>
      <c r="I165" s="258" t="s">
        <v>854</v>
      </c>
      <c r="J165" s="303">
        <v>41926.05573697506</v>
      </c>
      <c r="K165" s="305">
        <v>0.77248806637059297</v>
      </c>
      <c r="L165" s="258"/>
      <c r="M165" s="303"/>
      <c r="N165" s="305"/>
      <c r="O165" s="258"/>
      <c r="P165" s="259"/>
      <c r="Q165" s="260"/>
      <c r="R165" s="258"/>
      <c r="S165" s="259"/>
      <c r="T165" s="260"/>
      <c r="U165" s="258"/>
      <c r="V165" s="259"/>
      <c r="W165" s="260"/>
      <c r="X165" s="258"/>
      <c r="Y165" s="303"/>
      <c r="Z165" s="305"/>
      <c r="AA165" s="258"/>
      <c r="AB165" s="259"/>
      <c r="AC165" s="260"/>
      <c r="AE165" s="321" t="s">
        <v>534</v>
      </c>
      <c r="AF165" s="321" t="str">
        <f>INDEX($AM:$AM,MATCH(AE165,$AL:$AL,0))</f>
        <v>3</v>
      </c>
      <c r="AG165" s="321" t="s">
        <v>850</v>
      </c>
      <c r="AH165" s="332">
        <f>SUMIFS($AP:$AP,$AL:$AL,$AE165)</f>
        <v>156914157.13823882</v>
      </c>
      <c r="AI165" s="337">
        <f>SUMIFS($AR:$AR,$AL:$AL,$AE165)/SUMIFS($AO:$AO,$AL:$AL,$AE165)</f>
        <v>0.6366420979256453</v>
      </c>
      <c r="AL165" s="9" t="s">
        <v>460</v>
      </c>
      <c r="AM165" s="9" t="s">
        <v>370</v>
      </c>
      <c r="AN165" s="314">
        <v>0.79090705091392</v>
      </c>
      <c r="AO165" s="101">
        <v>133535142.1884819</v>
      </c>
      <c r="AP165" s="101">
        <v>132192061.91079129</v>
      </c>
      <c r="AR165" s="304">
        <f t="shared" si="9"/>
        <v>105613885.50166319</v>
      </c>
    </row>
    <row r="166" spans="2:44" ht="16.5" x14ac:dyDescent="0.3">
      <c r="B166" s="364"/>
      <c r="C166" s="258"/>
      <c r="D166" s="303"/>
      <c r="E166" s="305"/>
      <c r="F166" s="258"/>
      <c r="G166" s="303"/>
      <c r="H166" s="305"/>
      <c r="I166" s="258" t="s">
        <v>853</v>
      </c>
      <c r="J166" s="303">
        <v>38813.792213164495</v>
      </c>
      <c r="K166" s="305">
        <v>0.76400398312223949</v>
      </c>
      <c r="L166" s="258"/>
      <c r="M166" s="303"/>
      <c r="N166" s="305"/>
      <c r="O166" s="258"/>
      <c r="P166" s="259"/>
      <c r="Q166" s="260"/>
      <c r="R166" s="258"/>
      <c r="S166" s="259"/>
      <c r="T166" s="260"/>
      <c r="U166" s="258"/>
      <c r="V166" s="259"/>
      <c r="W166" s="260"/>
      <c r="X166" s="258"/>
      <c r="Y166" s="303"/>
      <c r="Z166" s="305"/>
      <c r="AA166" s="258"/>
      <c r="AB166" s="259"/>
      <c r="AC166" s="260"/>
      <c r="AE166" s="321" t="s">
        <v>510</v>
      </c>
      <c r="AF166" s="321" t="str">
        <f>INDEX($AM:$AM,MATCH(AE166,$AL:$AL,0))</f>
        <v>3</v>
      </c>
      <c r="AG166" s="321" t="s">
        <v>827</v>
      </c>
      <c r="AH166" s="332">
        <f>SUMIFS($AP:$AP,$AL:$AL,$AE166)</f>
        <v>147648318.15362081</v>
      </c>
      <c r="AI166" s="337">
        <f>SUMIFS($AR:$AR,$AL:$AL,$AE166)/SUMIFS($AO:$AO,$AL:$AL,$AE166)</f>
        <v>0.88033369172474896</v>
      </c>
      <c r="AL166" s="9" t="s">
        <v>509</v>
      </c>
      <c r="AM166" s="9" t="s">
        <v>370</v>
      </c>
      <c r="AN166" s="314">
        <v>0.82043614041607138</v>
      </c>
      <c r="AO166" s="101">
        <v>133277329.61273859</v>
      </c>
      <c r="AP166" s="101">
        <v>131916572.2825927</v>
      </c>
      <c r="AR166" s="304">
        <f t="shared" si="9"/>
        <v>109345537.91243583</v>
      </c>
    </row>
    <row r="167" spans="2:44" ht="16.5" x14ac:dyDescent="0.3">
      <c r="B167" s="364"/>
      <c r="C167" s="258"/>
      <c r="D167" s="303"/>
      <c r="E167" s="305"/>
      <c r="F167" s="258"/>
      <c r="G167" s="303"/>
      <c r="H167" s="305"/>
      <c r="I167" s="258" t="s">
        <v>1210</v>
      </c>
      <c r="J167" s="303">
        <v>38247.606</v>
      </c>
      <c r="K167" s="305">
        <v>0.5</v>
      </c>
      <c r="L167" s="258"/>
      <c r="M167" s="303"/>
      <c r="N167" s="305"/>
      <c r="O167" s="258"/>
      <c r="P167" s="259"/>
      <c r="Q167" s="260"/>
      <c r="R167" s="258"/>
      <c r="S167" s="259"/>
      <c r="T167" s="260"/>
      <c r="U167" s="258"/>
      <c r="V167" s="259"/>
      <c r="W167" s="260"/>
      <c r="X167" s="258"/>
      <c r="Y167" s="303"/>
      <c r="Z167" s="305"/>
      <c r="AA167" s="258"/>
      <c r="AB167" s="259"/>
      <c r="AC167" s="260"/>
      <c r="AE167" s="321" t="s">
        <v>560</v>
      </c>
      <c r="AF167" s="321" t="str">
        <f>INDEX($AM:$AM,MATCH(AE167,$AL:$AL,0))</f>
        <v>3</v>
      </c>
      <c r="AG167" s="321" t="s">
        <v>870</v>
      </c>
      <c r="AH167" s="332">
        <f>SUMIFS($AP:$AP,$AL:$AL,$AE167)</f>
        <v>142932686.64274329</v>
      </c>
      <c r="AI167" s="337">
        <f>SUMIFS($AR:$AR,$AL:$AL,$AE167)/SUMIFS($AO:$AO,$AL:$AL,$AE167)</f>
        <v>0.67778376264378382</v>
      </c>
      <c r="AL167" s="9" t="s">
        <v>583</v>
      </c>
      <c r="AM167" s="9" t="s">
        <v>370</v>
      </c>
      <c r="AN167" s="314">
        <v>0.71932634499916481</v>
      </c>
      <c r="AO167" s="101">
        <v>127657562.9115288</v>
      </c>
      <c r="AP167" s="101">
        <v>126482674.0540031</v>
      </c>
      <c r="AR167" s="304">
        <f t="shared" si="9"/>
        <v>91827448.140650943</v>
      </c>
    </row>
    <row r="168" spans="2:44" ht="16.5" x14ac:dyDescent="0.3">
      <c r="B168" s="364"/>
      <c r="C168" s="258"/>
      <c r="D168" s="303"/>
      <c r="E168" s="305"/>
      <c r="F168" s="258"/>
      <c r="G168" s="303"/>
      <c r="H168" s="305"/>
      <c r="I168" s="258" t="s">
        <v>732</v>
      </c>
      <c r="J168" s="303">
        <v>37120.807901475055</v>
      </c>
      <c r="K168" s="305">
        <v>0.75274349459051981</v>
      </c>
      <c r="L168" s="258"/>
      <c r="M168" s="303"/>
      <c r="N168" s="305"/>
      <c r="O168" s="258"/>
      <c r="P168" s="259"/>
      <c r="Q168" s="260"/>
      <c r="R168" s="258"/>
      <c r="S168" s="259"/>
      <c r="T168" s="260"/>
      <c r="U168" s="258"/>
      <c r="V168" s="259"/>
      <c r="W168" s="260"/>
      <c r="X168" s="258"/>
      <c r="Y168" s="303"/>
      <c r="Z168" s="305"/>
      <c r="AA168" s="258"/>
      <c r="AB168" s="259"/>
      <c r="AC168" s="260"/>
      <c r="AE168" s="321" t="s">
        <v>554</v>
      </c>
      <c r="AF168" s="321" t="str">
        <f>INDEX($AM:$AM,MATCH(AE168,$AL:$AL,0))</f>
        <v>3</v>
      </c>
      <c r="AG168" s="321" t="s">
        <v>864</v>
      </c>
      <c r="AH168" s="332">
        <f>SUMIFS($AP:$AP,$AL:$AL,$AE168)</f>
        <v>142213186.78851965</v>
      </c>
      <c r="AI168" s="337">
        <f>SUMIFS($AR:$AR,$AL:$AL,$AE168)/SUMIFS($AO:$AO,$AL:$AL,$AE168)</f>
        <v>0.50791047924244292</v>
      </c>
      <c r="AL168" s="9" t="s">
        <v>468</v>
      </c>
      <c r="AM168" s="9" t="s">
        <v>370</v>
      </c>
      <c r="AN168" s="314">
        <v>1.016269950221931</v>
      </c>
      <c r="AO168" s="101">
        <v>126206699.87335519</v>
      </c>
      <c r="AP168" s="101">
        <v>124484987.24439029</v>
      </c>
      <c r="AR168" s="304">
        <f t="shared" si="9"/>
        <v>128260076.59796888</v>
      </c>
    </row>
    <row r="169" spans="2:44" ht="16.5" x14ac:dyDescent="0.3">
      <c r="B169" s="364"/>
      <c r="C169" s="258"/>
      <c r="D169" s="303"/>
      <c r="E169" s="305"/>
      <c r="F169" s="258"/>
      <c r="G169" s="303"/>
      <c r="H169" s="305"/>
      <c r="I169" s="258" t="s">
        <v>789</v>
      </c>
      <c r="J169" s="303">
        <v>34083.674618759454</v>
      </c>
      <c r="K169" s="305">
        <v>0.50000048081666715</v>
      </c>
      <c r="L169" s="258"/>
      <c r="M169" s="303"/>
      <c r="N169" s="305"/>
      <c r="O169" s="258"/>
      <c r="P169" s="259"/>
      <c r="Q169" s="260"/>
      <c r="R169" s="258"/>
      <c r="S169" s="259"/>
      <c r="T169" s="260"/>
      <c r="U169" s="258"/>
      <c r="V169" s="259"/>
      <c r="W169" s="260"/>
      <c r="X169" s="258"/>
      <c r="Y169" s="303"/>
      <c r="Z169" s="305"/>
      <c r="AA169" s="258"/>
      <c r="AB169" s="259"/>
      <c r="AC169" s="260"/>
      <c r="AE169" s="321" t="s">
        <v>501</v>
      </c>
      <c r="AF169" s="321" t="str">
        <f>INDEX($AM:$AM,MATCH(AE169,$AL:$AL,0))</f>
        <v>3</v>
      </c>
      <c r="AG169" s="321" t="s">
        <v>819</v>
      </c>
      <c r="AH169" s="332">
        <f>SUMIFS($AP:$AP,$AL:$AL,$AE169)</f>
        <v>140536900.4318198</v>
      </c>
      <c r="AI169" s="337">
        <f>SUMIFS($AR:$AR,$AL:$AL,$AE169)/SUMIFS($AO:$AO,$AL:$AL,$AE169)</f>
        <v>0.89342057319896895</v>
      </c>
      <c r="AL169" s="9" t="s">
        <v>535</v>
      </c>
      <c r="AM169" s="9" t="s">
        <v>370</v>
      </c>
      <c r="AN169" s="314">
        <v>0.78100617313361942</v>
      </c>
      <c r="AO169" s="101">
        <v>119518993.7603724</v>
      </c>
      <c r="AP169" s="101">
        <v>118375391.2509436</v>
      </c>
      <c r="AR169" s="304">
        <f t="shared" si="9"/>
        <v>93345071.933569387</v>
      </c>
    </row>
    <row r="170" spans="2:44" ht="16.5" x14ac:dyDescent="0.3">
      <c r="B170" s="364"/>
      <c r="C170" s="258"/>
      <c r="D170" s="303"/>
      <c r="E170" s="305"/>
      <c r="F170" s="258"/>
      <c r="G170" s="303"/>
      <c r="H170" s="305"/>
      <c r="I170" s="258" t="s">
        <v>1008</v>
      </c>
      <c r="J170" s="303">
        <v>31983.332492086218</v>
      </c>
      <c r="K170" s="305">
        <v>0.69626254619328087</v>
      </c>
      <c r="L170" s="258"/>
      <c r="M170" s="303"/>
      <c r="N170" s="305"/>
      <c r="O170" s="258"/>
      <c r="P170" s="259"/>
      <c r="Q170" s="260"/>
      <c r="R170" s="258"/>
      <c r="S170" s="259"/>
      <c r="T170" s="260"/>
      <c r="U170" s="258"/>
      <c r="V170" s="259"/>
      <c r="W170" s="260"/>
      <c r="X170" s="258"/>
      <c r="Y170" s="303"/>
      <c r="Z170" s="305"/>
      <c r="AA170" s="258"/>
      <c r="AB170" s="259"/>
      <c r="AC170" s="260"/>
      <c r="AE170" s="321" t="s">
        <v>388</v>
      </c>
      <c r="AF170" s="321" t="str">
        <f>INDEX($AM:$AM,MATCH(AE170,$AL:$AL,0))</f>
        <v>3</v>
      </c>
      <c r="AG170" s="321" t="s">
        <v>742</v>
      </c>
      <c r="AH170" s="332">
        <f>SUMIFS($AP:$AP,$AL:$AL,$AE170)</f>
        <v>140416360.71524498</v>
      </c>
      <c r="AI170" s="337">
        <f>SUMIFS($AR:$AR,$AL:$AL,$AE170)/SUMIFS($AO:$AO,$AL:$AL,$AE170)</f>
        <v>0.50573714496523969</v>
      </c>
      <c r="AL170" s="9" t="s">
        <v>374</v>
      </c>
      <c r="AM170" s="9" t="s">
        <v>370</v>
      </c>
      <c r="AN170" s="314">
        <v>0.8730224673453062</v>
      </c>
      <c r="AO170" s="101">
        <v>119193415.33630539</v>
      </c>
      <c r="AP170" s="101">
        <v>117850217.7764132</v>
      </c>
      <c r="AR170" s="304">
        <f t="shared" si="9"/>
        <v>104058529.5482152</v>
      </c>
    </row>
    <row r="171" spans="2:44" ht="16.5" x14ac:dyDescent="0.3">
      <c r="B171" s="364"/>
      <c r="C171" s="258"/>
      <c r="D171" s="303"/>
      <c r="E171" s="305"/>
      <c r="F171" s="258"/>
      <c r="G171" s="303"/>
      <c r="H171" s="305"/>
      <c r="I171" s="258" t="s">
        <v>753</v>
      </c>
      <c r="J171" s="303">
        <v>31922.345720541001</v>
      </c>
      <c r="K171" s="305">
        <v>0.8570072583014523</v>
      </c>
      <c r="L171" s="258"/>
      <c r="M171" s="303"/>
      <c r="N171" s="305"/>
      <c r="O171" s="258"/>
      <c r="P171" s="259"/>
      <c r="Q171" s="260"/>
      <c r="R171" s="258"/>
      <c r="S171" s="259"/>
      <c r="T171" s="260"/>
      <c r="U171" s="258"/>
      <c r="V171" s="259"/>
      <c r="W171" s="260"/>
      <c r="X171" s="258"/>
      <c r="Y171" s="303"/>
      <c r="Z171" s="305"/>
      <c r="AA171" s="258"/>
      <c r="AB171" s="259"/>
      <c r="AC171" s="260"/>
      <c r="AE171" s="321" t="s">
        <v>493</v>
      </c>
      <c r="AF171" s="321" t="str">
        <f>INDEX($AM:$AM,MATCH(AE171,$AL:$AL,0))</f>
        <v>3</v>
      </c>
      <c r="AG171" s="321" t="s">
        <v>811</v>
      </c>
      <c r="AH171" s="332">
        <f>SUMIFS($AP:$AP,$AL:$AL,$AE171)</f>
        <v>140340727.55608255</v>
      </c>
      <c r="AI171" s="337">
        <f>SUMIFS($AR:$AR,$AL:$AL,$AE171)/SUMIFS($AO:$AO,$AL:$AL,$AE171)</f>
        <v>0.57216718608125039</v>
      </c>
      <c r="AL171" s="9" t="s">
        <v>499</v>
      </c>
      <c r="AM171" s="9" t="s">
        <v>370</v>
      </c>
      <c r="AN171" s="314">
        <v>0.92082176663961168</v>
      </c>
      <c r="AO171" s="101">
        <v>119006763.27529819</v>
      </c>
      <c r="AP171" s="101">
        <v>117610785.29326341</v>
      </c>
      <c r="AR171" s="304">
        <f t="shared" si="9"/>
        <v>109584018.00122215</v>
      </c>
    </row>
    <row r="172" spans="2:44" ht="16.5" x14ac:dyDescent="0.3">
      <c r="B172" s="364"/>
      <c r="C172" s="258"/>
      <c r="D172" s="303"/>
      <c r="E172" s="305"/>
      <c r="F172" s="258"/>
      <c r="G172" s="303"/>
      <c r="H172" s="305"/>
      <c r="I172" s="258" t="s">
        <v>874</v>
      </c>
      <c r="J172" s="303">
        <v>27873.186861848837</v>
      </c>
      <c r="K172" s="305">
        <v>0.9183636953901545</v>
      </c>
      <c r="L172" s="258"/>
      <c r="M172" s="303"/>
      <c r="N172" s="305"/>
      <c r="O172" s="258"/>
      <c r="P172" s="259"/>
      <c r="Q172" s="260"/>
      <c r="R172" s="258"/>
      <c r="S172" s="259"/>
      <c r="T172" s="260"/>
      <c r="U172" s="258"/>
      <c r="V172" s="259"/>
      <c r="W172" s="260"/>
      <c r="X172" s="258"/>
      <c r="Y172" s="303"/>
      <c r="Z172" s="305"/>
      <c r="AA172" s="258"/>
      <c r="AB172" s="259"/>
      <c r="AC172" s="260"/>
      <c r="AE172" s="321" t="s">
        <v>656</v>
      </c>
      <c r="AF172" s="321" t="str">
        <f>INDEX($AM:$AM,MATCH(AE172,$AL:$AL,0))</f>
        <v>3</v>
      </c>
      <c r="AG172" s="321" t="s">
        <v>936</v>
      </c>
      <c r="AH172" s="332">
        <f>SUMIFS($AP:$AP,$AL:$AL,$AE172)</f>
        <v>139594927.55982131</v>
      </c>
      <c r="AI172" s="337">
        <f>SUMIFS($AR:$AR,$AL:$AL,$AE172)/SUMIFS($AO:$AO,$AL:$AL,$AE172)</f>
        <v>0.72063848034367606</v>
      </c>
      <c r="AL172" s="9" t="s">
        <v>411</v>
      </c>
      <c r="AM172" s="9" t="s">
        <v>370</v>
      </c>
      <c r="AN172" s="314">
        <v>0.84923352888867454</v>
      </c>
      <c r="AO172" s="101">
        <v>116155521.68726429</v>
      </c>
      <c r="AP172" s="101">
        <v>114904345.4621765</v>
      </c>
      <c r="AR172" s="304">
        <f t="shared" si="9"/>
        <v>98643163.582380429</v>
      </c>
    </row>
    <row r="173" spans="2:44" ht="16.5" x14ac:dyDescent="0.3">
      <c r="B173" s="364"/>
      <c r="C173" s="258"/>
      <c r="D173" s="303"/>
      <c r="E173" s="305"/>
      <c r="F173" s="258"/>
      <c r="G173" s="303"/>
      <c r="H173" s="305"/>
      <c r="I173" s="258" t="s">
        <v>1217</v>
      </c>
      <c r="J173" s="303">
        <v>25796.273000000001</v>
      </c>
      <c r="K173" s="305">
        <v>0.5</v>
      </c>
      <c r="L173" s="258"/>
      <c r="M173" s="303"/>
      <c r="N173" s="305"/>
      <c r="O173" s="258"/>
      <c r="P173" s="259"/>
      <c r="Q173" s="260"/>
      <c r="R173" s="258"/>
      <c r="S173" s="259"/>
      <c r="T173" s="260"/>
      <c r="U173" s="258"/>
      <c r="V173" s="259"/>
      <c r="W173" s="260"/>
      <c r="X173" s="258"/>
      <c r="Y173" s="303"/>
      <c r="Z173" s="305"/>
      <c r="AA173" s="258"/>
      <c r="AB173" s="259"/>
      <c r="AC173" s="260"/>
      <c r="AE173" s="321" t="s">
        <v>548</v>
      </c>
      <c r="AF173" s="321" t="str">
        <f>INDEX($AM:$AM,MATCH(AE173,$AL:$AL,0))</f>
        <v>3</v>
      </c>
      <c r="AG173" s="321" t="s">
        <v>860</v>
      </c>
      <c r="AH173" s="332">
        <f>SUMIFS($AP:$AP,$AL:$AL,$AE173)</f>
        <v>131387238.44791171</v>
      </c>
      <c r="AI173" s="337">
        <f>SUMIFS($AR:$AR,$AL:$AL,$AE173)/SUMIFS($AO:$AO,$AL:$AL,$AE173)</f>
        <v>0.59282070284887267</v>
      </c>
      <c r="AL173" s="9" t="s">
        <v>574</v>
      </c>
      <c r="AM173" s="9" t="s">
        <v>370</v>
      </c>
      <c r="AN173" s="314">
        <v>0.72419266266930582</v>
      </c>
      <c r="AO173" s="101">
        <v>115354212.2670975</v>
      </c>
      <c r="AP173" s="101">
        <v>114379119.7441384</v>
      </c>
      <c r="AR173" s="304">
        <f t="shared" si="9"/>
        <v>83538674.131829634</v>
      </c>
    </row>
    <row r="174" spans="2:44" ht="16.5" x14ac:dyDescent="0.3">
      <c r="B174" s="364"/>
      <c r="C174" s="258"/>
      <c r="D174" s="303"/>
      <c r="E174" s="305"/>
      <c r="F174" s="258"/>
      <c r="G174" s="303"/>
      <c r="H174" s="305"/>
      <c r="I174" s="258" t="s">
        <v>924</v>
      </c>
      <c r="J174" s="303">
        <v>25380.8983558084</v>
      </c>
      <c r="K174" s="305">
        <v>0.72063848034367606</v>
      </c>
      <c r="L174" s="258"/>
      <c r="M174" s="303"/>
      <c r="N174" s="305"/>
      <c r="O174" s="258"/>
      <c r="P174" s="259"/>
      <c r="Q174" s="260"/>
      <c r="R174" s="258"/>
      <c r="S174" s="259"/>
      <c r="T174" s="260"/>
      <c r="U174" s="258"/>
      <c r="V174" s="259"/>
      <c r="W174" s="260"/>
      <c r="X174" s="258"/>
      <c r="Y174" s="303"/>
      <c r="Z174" s="305"/>
      <c r="AA174" s="258"/>
      <c r="AB174" s="259"/>
      <c r="AC174" s="260"/>
      <c r="AE174" s="321" t="s">
        <v>460</v>
      </c>
      <c r="AF174" s="321" t="str">
        <f>INDEX($AM:$AM,MATCH(AE174,$AL:$AL,0))</f>
        <v>3</v>
      </c>
      <c r="AG174" s="321" t="s">
        <v>787</v>
      </c>
      <c r="AH174" s="332">
        <f>SUMIFS($AP:$AP,$AL:$AL,$AE174)</f>
        <v>129783777.91079129</v>
      </c>
      <c r="AI174" s="337">
        <f>SUMIFS($AR:$AR,$AL:$AL,$AE174)/SUMIFS($AO:$AO,$AL:$AL,$AE174)</f>
        <v>0.79624986783092533</v>
      </c>
      <c r="AL174" s="9" t="s">
        <v>602</v>
      </c>
      <c r="AM174" s="9" t="s">
        <v>370</v>
      </c>
      <c r="AN174" s="314">
        <v>0.57406141416081502</v>
      </c>
      <c r="AO174" s="101">
        <v>102488998.332651</v>
      </c>
      <c r="AP174" s="101">
        <v>101782438.8057975</v>
      </c>
      <c r="AR174" s="304">
        <f t="shared" si="9"/>
        <v>58834979.318767048</v>
      </c>
    </row>
    <row r="175" spans="2:44" ht="16.5" x14ac:dyDescent="0.3">
      <c r="B175" s="364"/>
      <c r="C175" s="258"/>
      <c r="D175" s="303"/>
      <c r="E175" s="305"/>
      <c r="F175" s="258"/>
      <c r="G175" s="303"/>
      <c r="H175" s="305"/>
      <c r="I175" s="258" t="s">
        <v>937</v>
      </c>
      <c r="J175" s="303">
        <v>25380.8983558084</v>
      </c>
      <c r="K175" s="305">
        <v>0.72063848034367606</v>
      </c>
      <c r="L175" s="258"/>
      <c r="M175" s="303"/>
      <c r="N175" s="305"/>
      <c r="O175" s="258"/>
      <c r="P175" s="259"/>
      <c r="Q175" s="260"/>
      <c r="R175" s="258"/>
      <c r="S175" s="259"/>
      <c r="T175" s="260"/>
      <c r="U175" s="258"/>
      <c r="V175" s="259"/>
      <c r="W175" s="260"/>
      <c r="X175" s="258"/>
      <c r="Y175" s="303"/>
      <c r="Z175" s="305"/>
      <c r="AA175" s="258"/>
      <c r="AB175" s="259"/>
      <c r="AC175" s="260"/>
      <c r="AE175" s="321" t="s">
        <v>561</v>
      </c>
      <c r="AF175" s="321" t="str">
        <f>INDEX($AM:$AM,MATCH(AE175,$AL:$AL,0))</f>
        <v>3</v>
      </c>
      <c r="AG175" s="321" t="s">
        <v>871</v>
      </c>
      <c r="AH175" s="332">
        <f>SUMIFS($AP:$AP,$AL:$AL,$AE175)</f>
        <v>122497976.90722671</v>
      </c>
      <c r="AI175" s="337">
        <f>SUMIFS($AR:$AR,$AL:$AL,$AE175)/SUMIFS($AO:$AO,$AL:$AL,$AE175)</f>
        <v>1.0286776886222786</v>
      </c>
      <c r="AL175" s="9" t="s">
        <v>439</v>
      </c>
      <c r="AM175" s="9" t="s">
        <v>370</v>
      </c>
      <c r="AN175" s="314">
        <v>0.95527809092574534</v>
      </c>
      <c r="AO175" s="101">
        <v>102771347.1552965</v>
      </c>
      <c r="AP175" s="101">
        <v>101488728.1802586</v>
      </c>
      <c r="AR175" s="304">
        <f t="shared" si="9"/>
        <v>98175216.312378675</v>
      </c>
    </row>
    <row r="176" spans="2:44" ht="16.5" x14ac:dyDescent="0.3">
      <c r="B176" s="364"/>
      <c r="C176" s="258"/>
      <c r="D176" s="303"/>
      <c r="E176" s="305"/>
      <c r="F176" s="258"/>
      <c r="G176" s="303"/>
      <c r="H176" s="305"/>
      <c r="I176" s="258" t="s">
        <v>771</v>
      </c>
      <c r="J176" s="303">
        <v>25281.274408329227</v>
      </c>
      <c r="K176" s="305">
        <v>0.49703624412163327</v>
      </c>
      <c r="L176" s="258"/>
      <c r="M176" s="303"/>
      <c r="N176" s="305"/>
      <c r="O176" s="258"/>
      <c r="P176" s="259"/>
      <c r="Q176" s="260"/>
      <c r="R176" s="258"/>
      <c r="S176" s="259"/>
      <c r="T176" s="260"/>
      <c r="U176" s="258"/>
      <c r="V176" s="259"/>
      <c r="W176" s="260"/>
      <c r="X176" s="258"/>
      <c r="Y176" s="303"/>
      <c r="Z176" s="305"/>
      <c r="AA176" s="258"/>
      <c r="AB176" s="259"/>
      <c r="AC176" s="260"/>
      <c r="AE176" s="321" t="s">
        <v>439</v>
      </c>
      <c r="AF176" s="321" t="str">
        <f>INDEX($AM:$AM,MATCH(AE176,$AL:$AL,0))</f>
        <v>3</v>
      </c>
      <c r="AG176" s="321" t="s">
        <v>774</v>
      </c>
      <c r="AH176" s="332">
        <f>SUMIFS($AP:$AP,$AL:$AL,$AE176)</f>
        <v>121103370.1802586</v>
      </c>
      <c r="AI176" s="337">
        <f>SUMIFS($AR:$AR,$AL:$AL,$AE176)/SUMIFS($AO:$AO,$AL:$AL,$AE176)</f>
        <v>0.88231126828871576</v>
      </c>
      <c r="AL176" s="9" t="s">
        <v>553</v>
      </c>
      <c r="AM176" s="9" t="s">
        <v>370</v>
      </c>
      <c r="AN176" s="314">
        <v>0.99405163788538531</v>
      </c>
      <c r="AO176" s="101">
        <v>102672205.39504319</v>
      </c>
      <c r="AP176" s="101">
        <v>101306031.5740312</v>
      </c>
      <c r="AR176" s="304">
        <f t="shared" si="9"/>
        <v>102061473.93824738</v>
      </c>
    </row>
    <row r="177" spans="2:44" ht="16.5" x14ac:dyDescent="0.3">
      <c r="B177" s="364"/>
      <c r="C177" s="258"/>
      <c r="D177" s="303"/>
      <c r="E177" s="305"/>
      <c r="F177" s="258"/>
      <c r="G177" s="303"/>
      <c r="H177" s="305"/>
      <c r="I177" s="258" t="s">
        <v>743</v>
      </c>
      <c r="J177" s="303">
        <v>24140.004789634961</v>
      </c>
      <c r="K177" s="305">
        <v>0.49293907208504056</v>
      </c>
      <c r="L177" s="258"/>
      <c r="M177" s="303"/>
      <c r="N177" s="305"/>
      <c r="O177" s="258"/>
      <c r="P177" s="259"/>
      <c r="Q177" s="260"/>
      <c r="R177" s="258"/>
      <c r="S177" s="259"/>
      <c r="T177" s="260"/>
      <c r="U177" s="258"/>
      <c r="V177" s="259"/>
      <c r="W177" s="260"/>
      <c r="X177" s="258"/>
      <c r="Y177" s="303"/>
      <c r="Z177" s="305"/>
      <c r="AA177" s="258"/>
      <c r="AB177" s="259"/>
      <c r="AC177" s="260"/>
      <c r="AE177" s="321" t="s">
        <v>602</v>
      </c>
      <c r="AF177" s="321" t="str">
        <f>INDEX($AM:$AM,MATCH(AE177,$AL:$AL,0))</f>
        <v>3</v>
      </c>
      <c r="AG177" s="321" t="s">
        <v>899</v>
      </c>
      <c r="AH177" s="332">
        <f>SUMIFS($AP:$AP,$AL:$AL,$AE177)</f>
        <v>115867578.8057975</v>
      </c>
      <c r="AI177" s="337">
        <f>SUMIFS($AR:$AR,$AL:$AL,$AE177)/SUMIFS($AO:$AO,$AL:$AL,$AE177)</f>
        <v>0.56511289949046573</v>
      </c>
      <c r="AL177" s="9" t="s">
        <v>577</v>
      </c>
      <c r="AM177" s="9" t="s">
        <v>370</v>
      </c>
      <c r="AN177" s="314">
        <v>0.8506998012419702</v>
      </c>
      <c r="AO177" s="101">
        <v>95208192.431688845</v>
      </c>
      <c r="AP177" s="101">
        <v>94173264.279973686</v>
      </c>
      <c r="AR177" s="304">
        <f t="shared" si="9"/>
        <v>80993590.378244951</v>
      </c>
    </row>
    <row r="178" spans="2:44" ht="16.5" x14ac:dyDescent="0.3">
      <c r="B178" s="364"/>
      <c r="C178" s="258"/>
      <c r="D178" s="303"/>
      <c r="E178" s="305"/>
      <c r="F178" s="258"/>
      <c r="G178" s="303"/>
      <c r="H178" s="305"/>
      <c r="I178" s="258" t="s">
        <v>1190</v>
      </c>
      <c r="J178" s="303">
        <v>21654.731</v>
      </c>
      <c r="K178" s="305">
        <v>0.5</v>
      </c>
      <c r="L178" s="258"/>
      <c r="M178" s="303"/>
      <c r="N178" s="305"/>
      <c r="O178" s="258"/>
      <c r="P178" s="259"/>
      <c r="Q178" s="260"/>
      <c r="R178" s="258"/>
      <c r="S178" s="259"/>
      <c r="T178" s="260"/>
      <c r="U178" s="258"/>
      <c r="V178" s="259"/>
      <c r="W178" s="260"/>
      <c r="X178" s="258"/>
      <c r="Y178" s="303"/>
      <c r="Z178" s="305"/>
      <c r="AA178" s="258"/>
      <c r="AB178" s="259"/>
      <c r="AC178" s="260"/>
      <c r="AE178" s="321" t="s">
        <v>528</v>
      </c>
      <c r="AF178" s="321" t="str">
        <f>INDEX($AM:$AM,MATCH(AE178,$AL:$AL,0))</f>
        <v>3</v>
      </c>
      <c r="AG178" s="321" t="s">
        <v>844</v>
      </c>
      <c r="AH178" s="332">
        <f>SUMIFS($AP:$AP,$AL:$AL,$AE178)</f>
        <v>114490995.3789143</v>
      </c>
      <c r="AI178" s="337">
        <f>SUMIFS($AR:$AR,$AL:$AL,$AE178)/SUMIFS($AO:$AO,$AL:$AL,$AE178)</f>
        <v>1.2058342055745217</v>
      </c>
      <c r="AL178" s="9" t="s">
        <v>446</v>
      </c>
      <c r="AM178" s="9" t="s">
        <v>370</v>
      </c>
      <c r="AN178" s="314">
        <v>0.57036494119865844</v>
      </c>
      <c r="AO178" s="101">
        <v>84107325.000051796</v>
      </c>
      <c r="AP178" s="101">
        <v>83545311.963285774</v>
      </c>
      <c r="AR178" s="304">
        <f t="shared" si="9"/>
        <v>47971869.478030995</v>
      </c>
    </row>
    <row r="179" spans="2:44" ht="16.5" x14ac:dyDescent="0.3">
      <c r="B179" s="364"/>
      <c r="C179" s="258"/>
      <c r="D179" s="303"/>
      <c r="E179" s="305"/>
      <c r="F179" s="258"/>
      <c r="G179" s="303"/>
      <c r="H179" s="305"/>
      <c r="I179" s="258" t="s">
        <v>931</v>
      </c>
      <c r="J179" s="303">
        <v>20955.915521535619</v>
      </c>
      <c r="K179" s="305">
        <v>0.86268919197549288</v>
      </c>
      <c r="L179" s="258"/>
      <c r="M179" s="303"/>
      <c r="N179" s="305"/>
      <c r="O179" s="258"/>
      <c r="P179" s="259"/>
      <c r="Q179" s="260"/>
      <c r="R179" s="258"/>
      <c r="S179" s="259"/>
      <c r="T179" s="260"/>
      <c r="U179" s="258"/>
      <c r="V179" s="259"/>
      <c r="W179" s="260"/>
      <c r="X179" s="258"/>
      <c r="Y179" s="303"/>
      <c r="Z179" s="305"/>
      <c r="AA179" s="258"/>
      <c r="AB179" s="259"/>
      <c r="AC179" s="260"/>
      <c r="AE179" s="321" t="s">
        <v>558</v>
      </c>
      <c r="AF179" s="321" t="str">
        <f>INDEX($AM:$AM,MATCH(AE179,$AL:$AL,0))</f>
        <v>3</v>
      </c>
      <c r="AG179" s="321" t="s">
        <v>868</v>
      </c>
      <c r="AH179" s="332">
        <f>SUMIFS($AP:$AP,$AL:$AL,$AE179)</f>
        <v>113886025.49349958</v>
      </c>
      <c r="AI179" s="337">
        <f>SUMIFS($AR:$AR,$AL:$AL,$AE179)/SUMIFS($AO:$AO,$AL:$AL,$AE179)</f>
        <v>0.59822380154737786</v>
      </c>
      <c r="AL179" s="9" t="s">
        <v>562</v>
      </c>
      <c r="AM179" s="9" t="s">
        <v>370</v>
      </c>
      <c r="AN179" s="314">
        <v>0.80165971722326979</v>
      </c>
      <c r="AO179" s="101">
        <v>83997211.079046011</v>
      </c>
      <c r="AP179" s="101">
        <v>83157485.345491141</v>
      </c>
      <c r="AR179" s="304">
        <f t="shared" si="9"/>
        <v>67337180.481171325</v>
      </c>
    </row>
    <row r="180" spans="2:44" ht="16.5" x14ac:dyDescent="0.3">
      <c r="B180" s="364"/>
      <c r="C180" s="258"/>
      <c r="D180" s="303"/>
      <c r="E180" s="305"/>
      <c r="F180" s="258"/>
      <c r="G180" s="303"/>
      <c r="H180" s="305"/>
      <c r="I180" s="258" t="s">
        <v>1235</v>
      </c>
      <c r="J180" s="303">
        <v>19898.455999999998</v>
      </c>
      <c r="K180" s="305">
        <v>0.5</v>
      </c>
      <c r="L180" s="258"/>
      <c r="M180" s="303"/>
      <c r="N180" s="305"/>
      <c r="O180" s="258"/>
      <c r="P180" s="259"/>
      <c r="Q180" s="260"/>
      <c r="R180" s="258"/>
      <c r="S180" s="259"/>
      <c r="T180" s="260"/>
      <c r="U180" s="258"/>
      <c r="V180" s="259"/>
      <c r="W180" s="260"/>
      <c r="X180" s="258"/>
      <c r="Y180" s="303"/>
      <c r="Z180" s="305"/>
      <c r="AA180" s="258"/>
      <c r="AB180" s="259"/>
      <c r="AC180" s="260"/>
      <c r="AE180" s="321" t="s">
        <v>505</v>
      </c>
      <c r="AF180" s="321" t="str">
        <f>INDEX($AM:$AM,MATCH(AE180,$AL:$AL,0))</f>
        <v>3</v>
      </c>
      <c r="AG180" s="321" t="s">
        <v>823</v>
      </c>
      <c r="AH180" s="332">
        <f>SUMIFS($AP:$AP,$AL:$AL,$AE180)</f>
        <v>107825433.62062341</v>
      </c>
      <c r="AI180" s="337">
        <f>SUMIFS($AR:$AR,$AL:$AL,$AE180)/SUMIFS($AO:$AO,$AL:$AL,$AE180)</f>
        <v>1.0898125592721171</v>
      </c>
      <c r="AL180" s="9" t="s">
        <v>504</v>
      </c>
      <c r="AM180" s="9" t="s">
        <v>370</v>
      </c>
      <c r="AN180" s="314">
        <v>0.79340057961606403</v>
      </c>
      <c r="AO180" s="101">
        <v>83728987.181315064</v>
      </c>
      <c r="AP180" s="101">
        <v>82901917.886201128</v>
      </c>
      <c r="AR180" s="304">
        <f t="shared" si="9"/>
        <v>66430626.960321367</v>
      </c>
    </row>
    <row r="181" spans="2:44" ht="16.5" x14ac:dyDescent="0.3">
      <c r="B181" s="364"/>
      <c r="C181" s="258"/>
      <c r="D181" s="303"/>
      <c r="E181" s="305"/>
      <c r="F181" s="258"/>
      <c r="G181" s="303"/>
      <c r="H181" s="305"/>
      <c r="I181" s="258" t="s">
        <v>920</v>
      </c>
      <c r="J181" s="303">
        <v>19505.849812963977</v>
      </c>
      <c r="K181" s="305">
        <v>0.68534576347394949</v>
      </c>
      <c r="L181" s="258"/>
      <c r="M181" s="303"/>
      <c r="N181" s="305"/>
      <c r="O181" s="258"/>
      <c r="P181" s="259"/>
      <c r="Q181" s="260"/>
      <c r="R181" s="258"/>
      <c r="S181" s="259"/>
      <c r="T181" s="260"/>
      <c r="U181" s="258"/>
      <c r="V181" s="259"/>
      <c r="W181" s="260"/>
      <c r="X181" s="258"/>
      <c r="Y181" s="303"/>
      <c r="Z181" s="305"/>
      <c r="AA181" s="258"/>
      <c r="AB181" s="259"/>
      <c r="AC181" s="260"/>
      <c r="AE181" s="321" t="s">
        <v>529</v>
      </c>
      <c r="AF181" s="321" t="str">
        <f>INDEX($AM:$AM,MATCH(AE181,$AL:$AL,0))</f>
        <v>3</v>
      </c>
      <c r="AG181" s="321" t="s">
        <v>845</v>
      </c>
      <c r="AH181" s="332">
        <f>SUMIFS($AP:$AP,$AL:$AL,$AE181)</f>
        <v>103910227.19419521</v>
      </c>
      <c r="AI181" s="337">
        <f>SUMIFS($AR:$AR,$AL:$AL,$AE181)/SUMIFS($AO:$AO,$AL:$AL,$AE181)</f>
        <v>0.54394084563208489</v>
      </c>
      <c r="AL181" s="9" t="s">
        <v>392</v>
      </c>
      <c r="AM181" s="9" t="s">
        <v>370</v>
      </c>
      <c r="AN181" s="314">
        <v>0.7554553583742073</v>
      </c>
      <c r="AO181" s="101">
        <v>78854516.53329289</v>
      </c>
      <c r="AP181" s="101">
        <v>78109151.496385992</v>
      </c>
      <c r="AR181" s="304">
        <f t="shared" si="9"/>
        <v>59571067.047083631</v>
      </c>
    </row>
    <row r="182" spans="2:44" ht="16.5" x14ac:dyDescent="0.3">
      <c r="B182" s="364"/>
      <c r="C182" s="258"/>
      <c r="D182" s="303"/>
      <c r="E182" s="305"/>
      <c r="F182" s="258"/>
      <c r="G182" s="303"/>
      <c r="H182" s="305"/>
      <c r="I182" s="258" t="s">
        <v>1211</v>
      </c>
      <c r="J182" s="303">
        <v>18823.725999999999</v>
      </c>
      <c r="K182" s="305">
        <v>0.5</v>
      </c>
      <c r="L182" s="258"/>
      <c r="M182" s="303"/>
      <c r="N182" s="305"/>
      <c r="O182" s="258"/>
      <c r="P182" s="259"/>
      <c r="Q182" s="260"/>
      <c r="R182" s="258"/>
      <c r="S182" s="259"/>
      <c r="T182" s="260"/>
      <c r="U182" s="258"/>
      <c r="V182" s="259"/>
      <c r="W182" s="260"/>
      <c r="X182" s="258"/>
      <c r="Y182" s="303"/>
      <c r="Z182" s="305"/>
      <c r="AA182" s="258"/>
      <c r="AB182" s="259"/>
      <c r="AC182" s="260"/>
      <c r="AE182" s="321" t="s">
        <v>1107</v>
      </c>
      <c r="AF182" s="321" t="str">
        <f>INDEX($AM:$AM,MATCH(AE182,$AL:$AL,0))</f>
        <v>3</v>
      </c>
      <c r="AG182" s="321" t="s">
        <v>1222</v>
      </c>
      <c r="AH182" s="332">
        <f>SUMIFS($AP:$AP,$AL:$AL,$AE182)</f>
        <v>89739652</v>
      </c>
      <c r="AI182" s="337">
        <f>SUMIFS($AR:$AR,$AL:$AL,$AE182)/SUMIFS($AO:$AO,$AL:$AL,$AE182)</f>
        <v>0.5</v>
      </c>
      <c r="AL182" s="9" t="s">
        <v>472</v>
      </c>
      <c r="AM182" s="9" t="s">
        <v>370</v>
      </c>
      <c r="AN182" s="314">
        <v>0.89693940296386987</v>
      </c>
      <c r="AO182" s="101">
        <v>76994101.019847885</v>
      </c>
      <c r="AP182" s="101">
        <v>76084579.733759433</v>
      </c>
      <c r="AR182" s="304">
        <f t="shared" si="9"/>
        <v>69059043.000482246</v>
      </c>
    </row>
    <row r="183" spans="2:44" ht="16.5" x14ac:dyDescent="0.3">
      <c r="B183" s="364"/>
      <c r="C183" s="258"/>
      <c r="D183" s="303"/>
      <c r="E183" s="305"/>
      <c r="F183" s="258"/>
      <c r="G183" s="303"/>
      <c r="H183" s="305"/>
      <c r="I183" s="258" t="s">
        <v>824</v>
      </c>
      <c r="J183" s="303">
        <v>16878.493013934331</v>
      </c>
      <c r="K183" s="305">
        <v>0.65442340893794171</v>
      </c>
      <c r="L183" s="258"/>
      <c r="M183" s="303"/>
      <c r="N183" s="305"/>
      <c r="O183" s="258"/>
      <c r="P183" s="259"/>
      <c r="Q183" s="260"/>
      <c r="R183" s="258"/>
      <c r="S183" s="259"/>
      <c r="T183" s="260"/>
      <c r="U183" s="258"/>
      <c r="V183" s="259"/>
      <c r="W183" s="260"/>
      <c r="X183" s="258"/>
      <c r="Y183" s="303"/>
      <c r="Z183" s="305"/>
      <c r="AA183" s="258"/>
      <c r="AB183" s="259"/>
      <c r="AC183" s="260"/>
      <c r="AE183" s="321" t="s">
        <v>478</v>
      </c>
      <c r="AF183" s="321" t="str">
        <f>INDEX($AM:$AM,MATCH(AE183,$AL:$AL,0))</f>
        <v>3</v>
      </c>
      <c r="AG183" s="321" t="s">
        <v>799</v>
      </c>
      <c r="AH183" s="332">
        <f>SUMIFS($AP:$AP,$AL:$AL,$AE183)</f>
        <v>89090100.102870211</v>
      </c>
      <c r="AI183" s="337">
        <f>SUMIFS($AR:$AR,$AL:$AL,$AE183)/SUMIFS($AO:$AO,$AL:$AL,$AE183)</f>
        <v>1.0928620772028275</v>
      </c>
      <c r="AL183" s="9" t="s">
        <v>478</v>
      </c>
      <c r="AM183" s="9" t="s">
        <v>370</v>
      </c>
      <c r="AN183" s="314">
        <v>1.1978108773787131</v>
      </c>
      <c r="AO183" s="101">
        <v>76742543.285729364</v>
      </c>
      <c r="AP183" s="101">
        <v>75505089.102870211</v>
      </c>
      <c r="AR183" s="304">
        <f t="shared" si="9"/>
        <v>91923053.105353355</v>
      </c>
    </row>
    <row r="184" spans="2:44" ht="16.5" x14ac:dyDescent="0.3">
      <c r="B184" s="364"/>
      <c r="C184" s="258"/>
      <c r="D184" s="303"/>
      <c r="E184" s="305"/>
      <c r="F184" s="258"/>
      <c r="G184" s="303"/>
      <c r="H184" s="305"/>
      <c r="I184" s="258" t="s">
        <v>779</v>
      </c>
      <c r="J184" s="303">
        <v>15741.496793474987</v>
      </c>
      <c r="K184" s="305">
        <v>1.1130524978446132</v>
      </c>
      <c r="L184" s="258"/>
      <c r="M184" s="303"/>
      <c r="N184" s="305"/>
      <c r="O184" s="258"/>
      <c r="P184" s="259"/>
      <c r="Q184" s="260"/>
      <c r="R184" s="258"/>
      <c r="S184" s="259"/>
      <c r="T184" s="260"/>
      <c r="U184" s="258"/>
      <c r="V184" s="259"/>
      <c r="W184" s="260"/>
      <c r="X184" s="258"/>
      <c r="Y184" s="303"/>
      <c r="Z184" s="305"/>
      <c r="AA184" s="258"/>
      <c r="AB184" s="259"/>
      <c r="AC184" s="260"/>
      <c r="AE184" s="321" t="s">
        <v>463</v>
      </c>
      <c r="AF184" s="321" t="str">
        <f>INDEX($AM:$AM,MATCH(AE184,$AL:$AL,0))</f>
        <v>3</v>
      </c>
      <c r="AG184" s="321" t="s">
        <v>789</v>
      </c>
      <c r="AH184" s="332">
        <f>SUMIFS($AP:$AP,$AL:$AL,$AE184)</f>
        <v>88655131.831369311</v>
      </c>
      <c r="AI184" s="337">
        <f>SUMIFS($AR:$AR,$AL:$AL,$AE184)/SUMIFS($AO:$AO,$AL:$AL,$AE184)</f>
        <v>0.97827641991883485</v>
      </c>
      <c r="AL184" s="9" t="s">
        <v>585</v>
      </c>
      <c r="AM184" s="9" t="s">
        <v>370</v>
      </c>
      <c r="AN184" s="314">
        <v>0.87612313687676147</v>
      </c>
      <c r="AO184" s="101">
        <v>75645398.322322965</v>
      </c>
      <c r="AP184" s="101">
        <v>74800966.121648967</v>
      </c>
      <c r="AR184" s="304">
        <f t="shared" si="9"/>
        <v>66274683.668445706</v>
      </c>
    </row>
    <row r="185" spans="2:44" ht="16.5" x14ac:dyDescent="0.3">
      <c r="B185" s="364"/>
      <c r="C185" s="258"/>
      <c r="D185" s="303"/>
      <c r="E185" s="305"/>
      <c r="F185" s="258"/>
      <c r="G185" s="303"/>
      <c r="H185" s="305"/>
      <c r="I185" s="258" t="s">
        <v>855</v>
      </c>
      <c r="J185" s="303">
        <v>14872.225955773551</v>
      </c>
      <c r="K185" s="305">
        <v>1.2311038009959692</v>
      </c>
      <c r="L185" s="258"/>
      <c r="M185" s="303"/>
      <c r="N185" s="305"/>
      <c r="O185" s="258"/>
      <c r="P185" s="259"/>
      <c r="Q185" s="260"/>
      <c r="R185" s="258"/>
      <c r="S185" s="259"/>
      <c r="T185" s="260"/>
      <c r="U185" s="258"/>
      <c r="V185" s="259"/>
      <c r="W185" s="260"/>
      <c r="X185" s="258"/>
      <c r="Y185" s="303"/>
      <c r="Z185" s="305"/>
      <c r="AA185" s="258"/>
      <c r="AB185" s="259"/>
      <c r="AC185" s="260"/>
      <c r="AE185" s="321" t="s">
        <v>535</v>
      </c>
      <c r="AF185" s="321" t="str">
        <f>INDEX($AM:$AM,MATCH(AE185,$AL:$AL,0))</f>
        <v>3</v>
      </c>
      <c r="AG185" s="321" t="s">
        <v>851</v>
      </c>
      <c r="AH185" s="332">
        <f>SUMIFS($AP:$AP,$AL:$AL,$AE185)</f>
        <v>85671582.250943601</v>
      </c>
      <c r="AI185" s="337">
        <f>SUMIFS($AR:$AR,$AL:$AL,$AE185)/SUMIFS($AO:$AO,$AL:$AL,$AE185)</f>
        <v>0.88686291051601418</v>
      </c>
      <c r="AL185" s="9" t="s">
        <v>495</v>
      </c>
      <c r="AM185" s="9" t="s">
        <v>370</v>
      </c>
      <c r="AN185" s="314">
        <v>0.688494545728639</v>
      </c>
      <c r="AO185" s="101">
        <v>72565278.212448671</v>
      </c>
      <c r="AP185" s="101">
        <v>71924059.551306516</v>
      </c>
      <c r="AR185" s="304">
        <f t="shared" si="9"/>
        <v>49960798.258552156</v>
      </c>
    </row>
    <row r="186" spans="2:44" ht="16.5" x14ac:dyDescent="0.3">
      <c r="B186" s="364"/>
      <c r="C186" s="258"/>
      <c r="D186" s="303"/>
      <c r="E186" s="305"/>
      <c r="F186" s="258"/>
      <c r="G186" s="303"/>
      <c r="H186" s="305"/>
      <c r="I186" s="258" t="s">
        <v>859</v>
      </c>
      <c r="J186" s="303">
        <v>14588.30683937645</v>
      </c>
      <c r="K186" s="305">
        <v>0.9532998853815895</v>
      </c>
      <c r="L186" s="258"/>
      <c r="M186" s="303"/>
      <c r="N186" s="305"/>
      <c r="O186" s="258"/>
      <c r="P186" s="259"/>
      <c r="Q186" s="260"/>
      <c r="R186" s="258"/>
      <c r="S186" s="259"/>
      <c r="T186" s="260"/>
      <c r="U186" s="258"/>
      <c r="V186" s="259"/>
      <c r="W186" s="260"/>
      <c r="X186" s="258"/>
      <c r="Y186" s="303"/>
      <c r="Z186" s="305"/>
      <c r="AA186" s="258"/>
      <c r="AB186" s="259"/>
      <c r="AC186" s="260"/>
      <c r="AE186" s="321" t="s">
        <v>449</v>
      </c>
      <c r="AF186" s="321" t="str">
        <f>INDEX($AM:$AM,MATCH(AE186,$AL:$AL,0))</f>
        <v>3</v>
      </c>
      <c r="AG186" s="321" t="s">
        <v>780</v>
      </c>
      <c r="AH186" s="332">
        <f>SUMIFS($AP:$AP,$AL:$AL,$AE186)</f>
        <v>85027242.765976727</v>
      </c>
      <c r="AI186" s="337">
        <f>SUMIFS($AR:$AR,$AL:$AL,$AE186)/SUMIFS($AO:$AO,$AL:$AL,$AE186)</f>
        <v>0.49635243308833865</v>
      </c>
      <c r="AL186" s="9" t="s">
        <v>569</v>
      </c>
      <c r="AM186" s="9" t="s">
        <v>370</v>
      </c>
      <c r="AN186" s="314">
        <v>0.60773486515104447</v>
      </c>
      <c r="AO186" s="101">
        <v>72227176.361437708</v>
      </c>
      <c r="AP186" s="101">
        <v>71704722.739919037</v>
      </c>
      <c r="AR186" s="304">
        <f t="shared" si="9"/>
        <v>43894973.286259055</v>
      </c>
    </row>
    <row r="187" spans="2:44" ht="16.5" x14ac:dyDescent="0.3">
      <c r="B187" s="364"/>
      <c r="C187" s="258"/>
      <c r="D187" s="303"/>
      <c r="E187" s="305"/>
      <c r="F187" s="258"/>
      <c r="G187" s="303"/>
      <c r="H187" s="305"/>
      <c r="I187" s="258" t="s">
        <v>737</v>
      </c>
      <c r="J187" s="303">
        <v>14274.083265585739</v>
      </c>
      <c r="K187" s="305">
        <v>0.50849728552829798</v>
      </c>
      <c r="L187" s="258"/>
      <c r="M187" s="303"/>
      <c r="N187" s="305"/>
      <c r="O187" s="258"/>
      <c r="P187" s="259"/>
      <c r="Q187" s="260"/>
      <c r="R187" s="258"/>
      <c r="S187" s="259"/>
      <c r="T187" s="260"/>
      <c r="U187" s="258"/>
      <c r="V187" s="259"/>
      <c r="W187" s="260"/>
      <c r="X187" s="258"/>
      <c r="Y187" s="303"/>
      <c r="Z187" s="305"/>
      <c r="AA187" s="258"/>
      <c r="AB187" s="259"/>
      <c r="AC187" s="260"/>
      <c r="AE187" s="321" t="s">
        <v>616</v>
      </c>
      <c r="AF187" s="321" t="str">
        <f>INDEX($AM:$AM,MATCH(AE187,$AL:$AL,0))</f>
        <v>3</v>
      </c>
      <c r="AG187" s="321" t="s">
        <v>909</v>
      </c>
      <c r="AH187" s="332">
        <f>SUMIFS($AP:$AP,$AL:$AL,$AE187)</f>
        <v>84720874.171499118</v>
      </c>
      <c r="AI187" s="337">
        <f>SUMIFS($AR:$AR,$AL:$AL,$AE187)/SUMIFS($AO:$AO,$AL:$AL,$AE187)</f>
        <v>0.85713106807475625</v>
      </c>
      <c r="AL187" s="9" t="s">
        <v>616</v>
      </c>
      <c r="AM187" s="9" t="s">
        <v>370</v>
      </c>
      <c r="AN187" s="314">
        <v>0.928216740560038</v>
      </c>
      <c r="AO187" s="101">
        <v>71354489.166636303</v>
      </c>
      <c r="AP187" s="101">
        <v>70518016.171499118</v>
      </c>
      <c r="AR187" s="304">
        <f t="shared" si="9"/>
        <v>66232431.358581692</v>
      </c>
    </row>
    <row r="188" spans="2:44" ht="16.5" x14ac:dyDescent="0.3">
      <c r="B188" s="364"/>
      <c r="C188" s="258"/>
      <c r="D188" s="303"/>
      <c r="E188" s="305"/>
      <c r="F188" s="258"/>
      <c r="G188" s="303"/>
      <c r="H188" s="305"/>
      <c r="I188" s="258" t="s">
        <v>938</v>
      </c>
      <c r="J188" s="303">
        <v>13842.34636664702</v>
      </c>
      <c r="K188" s="305">
        <v>0.86268919197549265</v>
      </c>
      <c r="L188" s="258"/>
      <c r="M188" s="303"/>
      <c r="N188" s="305"/>
      <c r="O188" s="258"/>
      <c r="P188" s="259"/>
      <c r="Q188" s="260"/>
      <c r="R188" s="258"/>
      <c r="S188" s="259"/>
      <c r="T188" s="260"/>
      <c r="U188" s="258"/>
      <c r="V188" s="259"/>
      <c r="W188" s="260"/>
      <c r="X188" s="258"/>
      <c r="Y188" s="303"/>
      <c r="Z188" s="305"/>
      <c r="AA188" s="258"/>
      <c r="AB188" s="259"/>
      <c r="AC188" s="260"/>
      <c r="AE188" s="321" t="s">
        <v>562</v>
      </c>
      <c r="AF188" s="321" t="str">
        <f>INDEX($AM:$AM,MATCH(AE188,$AL:$AL,0))</f>
        <v>3</v>
      </c>
      <c r="AG188" s="321" t="s">
        <v>872</v>
      </c>
      <c r="AH188" s="332">
        <f>SUMIFS($AP:$AP,$AL:$AL,$AE188)</f>
        <v>84038095.345491141</v>
      </c>
      <c r="AI188" s="337">
        <f>SUMIFS($AR:$AR,$AL:$AL,$AE188)/SUMIFS($AO:$AO,$AL:$AL,$AE188)</f>
        <v>0.79852998839414968</v>
      </c>
      <c r="AL188" s="9" t="s">
        <v>548</v>
      </c>
      <c r="AM188" s="9" t="s">
        <v>370</v>
      </c>
      <c r="AN188" s="314">
        <v>0.67523064838279201</v>
      </c>
      <c r="AO188" s="101">
        <v>69900711.190639272</v>
      </c>
      <c r="AP188" s="101">
        <v>69326581.44791171</v>
      </c>
      <c r="AR188" s="304">
        <f t="shared" si="9"/>
        <v>47199102.539673641</v>
      </c>
    </row>
    <row r="189" spans="2:44" ht="16.5" x14ac:dyDescent="0.3">
      <c r="B189" s="364"/>
      <c r="C189" s="258"/>
      <c r="D189" s="303"/>
      <c r="E189" s="305"/>
      <c r="F189" s="258"/>
      <c r="G189" s="303"/>
      <c r="H189" s="305"/>
      <c r="I189" s="258" t="s">
        <v>925</v>
      </c>
      <c r="J189" s="303">
        <v>12687.275184687041</v>
      </c>
      <c r="K189" s="305">
        <v>0.72063848034367606</v>
      </c>
      <c r="L189" s="258"/>
      <c r="M189" s="303"/>
      <c r="N189" s="305"/>
      <c r="O189" s="258"/>
      <c r="P189" s="259"/>
      <c r="Q189" s="260"/>
      <c r="R189" s="258"/>
      <c r="S189" s="259"/>
      <c r="T189" s="260"/>
      <c r="U189" s="258"/>
      <c r="V189" s="259"/>
      <c r="W189" s="260"/>
      <c r="X189" s="258"/>
      <c r="Y189" s="303"/>
      <c r="Z189" s="305"/>
      <c r="AA189" s="258"/>
      <c r="AB189" s="259"/>
      <c r="AC189" s="260"/>
      <c r="AE189" s="321" t="s">
        <v>585</v>
      </c>
      <c r="AF189" s="321" t="str">
        <f>INDEX($AM:$AM,MATCH(AE189,$AL:$AL,0))</f>
        <v>3</v>
      </c>
      <c r="AG189" s="321" t="s">
        <v>892</v>
      </c>
      <c r="AH189" s="332">
        <f>SUMIFS($AP:$AP,$AL:$AL,$AE189)</f>
        <v>82313770.121648967</v>
      </c>
      <c r="AI189" s="337">
        <f>SUMIFS($AR:$AR,$AL:$AL,$AE189)/SUMIFS($AO:$AO,$AL:$AL,$AE189)</f>
        <v>0.84214285197031713</v>
      </c>
      <c r="AL189" s="9" t="s">
        <v>981</v>
      </c>
      <c r="AM189" s="9" t="s">
        <v>370</v>
      </c>
      <c r="AN189" s="314">
        <v>0.6862156524991615</v>
      </c>
      <c r="AO189" s="101">
        <v>67745745.701073855</v>
      </c>
      <c r="AP189" s="101">
        <v>67152139.173077479</v>
      </c>
      <c r="AR189" s="304">
        <f t="shared" si="9"/>
        <v>46488191.090304658</v>
      </c>
    </row>
    <row r="190" spans="2:44" ht="16.5" x14ac:dyDescent="0.3">
      <c r="B190" s="364"/>
      <c r="C190" s="258"/>
      <c r="D190" s="303"/>
      <c r="E190" s="305"/>
      <c r="F190" s="258"/>
      <c r="G190" s="303"/>
      <c r="H190" s="305"/>
      <c r="I190" s="258" t="s">
        <v>929</v>
      </c>
      <c r="J190" s="303">
        <v>11944.087754661883</v>
      </c>
      <c r="K190" s="305">
        <v>0.58743234783159259</v>
      </c>
      <c r="L190" s="258"/>
      <c r="M190" s="303"/>
      <c r="N190" s="305"/>
      <c r="O190" s="258"/>
      <c r="P190" s="259"/>
      <c r="Q190" s="260"/>
      <c r="R190" s="258"/>
      <c r="S190" s="259"/>
      <c r="T190" s="260"/>
      <c r="U190" s="258"/>
      <c r="V190" s="259"/>
      <c r="W190" s="260"/>
      <c r="X190" s="258"/>
      <c r="Y190" s="303"/>
      <c r="Z190" s="305"/>
      <c r="AA190" s="258"/>
      <c r="AB190" s="259"/>
      <c r="AC190" s="260"/>
      <c r="AE190" s="321" t="s">
        <v>521</v>
      </c>
      <c r="AF190" s="321" t="str">
        <f>INDEX($AM:$AM,MATCH(AE190,$AL:$AL,0))</f>
        <v>3</v>
      </c>
      <c r="AG190" s="321" t="s">
        <v>837</v>
      </c>
      <c r="AH190" s="332">
        <f>SUMIFS($AP:$AP,$AL:$AL,$AE190)</f>
        <v>79681082.709986016</v>
      </c>
      <c r="AI190" s="337">
        <f>SUMIFS($AR:$AR,$AL:$AL,$AE190)/SUMIFS($AO:$AO,$AL:$AL,$AE190)</f>
        <v>0.59324962027878114</v>
      </c>
      <c r="AL190" s="9" t="s">
        <v>618</v>
      </c>
      <c r="AM190" s="9" t="s">
        <v>370</v>
      </c>
      <c r="AN190" s="314">
        <v>0.8241876429898074</v>
      </c>
      <c r="AO190" s="101">
        <v>67030910.688523687</v>
      </c>
      <c r="AP190" s="101">
        <v>66326150.22095833</v>
      </c>
      <c r="AR190" s="304">
        <f t="shared" si="9"/>
        <v>55246048.287834629</v>
      </c>
    </row>
    <row r="191" spans="2:44" ht="16.5" x14ac:dyDescent="0.3">
      <c r="B191" s="364"/>
      <c r="C191" s="258"/>
      <c r="D191" s="303"/>
      <c r="E191" s="305"/>
      <c r="F191" s="258"/>
      <c r="G191" s="303"/>
      <c r="H191" s="305"/>
      <c r="I191" s="258" t="s">
        <v>879</v>
      </c>
      <c r="J191" s="303">
        <v>11924.719211221009</v>
      </c>
      <c r="K191" s="305">
        <v>0.73686017882131827</v>
      </c>
      <c r="L191" s="258"/>
      <c r="M191" s="303"/>
      <c r="N191" s="305"/>
      <c r="O191" s="258"/>
      <c r="P191" s="259"/>
      <c r="Q191" s="260"/>
      <c r="R191" s="258"/>
      <c r="S191" s="259"/>
      <c r="T191" s="260"/>
      <c r="U191" s="258"/>
      <c r="V191" s="259"/>
      <c r="W191" s="260"/>
      <c r="X191" s="258"/>
      <c r="Y191" s="303"/>
      <c r="Z191" s="305"/>
      <c r="AA191" s="258"/>
      <c r="AB191" s="259"/>
      <c r="AC191" s="260"/>
      <c r="AE191" s="321" t="s">
        <v>524</v>
      </c>
      <c r="AF191" s="321" t="str">
        <f>INDEX($AM:$AM,MATCH(AE191,$AL:$AL,0))</f>
        <v>3</v>
      </c>
      <c r="AG191" s="321" t="s">
        <v>840</v>
      </c>
      <c r="AH191" s="332">
        <f>SUMIFS($AP:$AP,$AL:$AL,$AE191)</f>
        <v>79635647.02998437</v>
      </c>
      <c r="AI191" s="337">
        <f>SUMIFS($AR:$AR,$AL:$AL,$AE191)/SUMIFS($AO:$AO,$AL:$AL,$AE191)</f>
        <v>0.7323795895731674</v>
      </c>
      <c r="AL191" s="9" t="s">
        <v>448</v>
      </c>
      <c r="AM191" s="9" t="s">
        <v>370</v>
      </c>
      <c r="AN191" s="314">
        <v>0.65979048762610637</v>
      </c>
      <c r="AO191" s="101">
        <v>62355449.498466291</v>
      </c>
      <c r="AP191" s="101">
        <v>61844165.793474987</v>
      </c>
      <c r="AR191" s="304">
        <f t="shared" si="9"/>
        <v>41141532.430738121</v>
      </c>
    </row>
    <row r="192" spans="2:44" ht="16.5" x14ac:dyDescent="0.3">
      <c r="B192" s="364"/>
      <c r="C192" s="258"/>
      <c r="D192" s="303"/>
      <c r="E192" s="305"/>
      <c r="F192" s="258"/>
      <c r="G192" s="303"/>
      <c r="H192" s="305"/>
      <c r="I192" s="258" t="s">
        <v>769</v>
      </c>
      <c r="J192" s="303">
        <v>11677.774731981899</v>
      </c>
      <c r="K192" s="305">
        <v>0.82319106931027186</v>
      </c>
      <c r="L192" s="258"/>
      <c r="M192" s="303"/>
      <c r="N192" s="305"/>
      <c r="O192" s="258"/>
      <c r="P192" s="259"/>
      <c r="Q192" s="260"/>
      <c r="R192" s="258"/>
      <c r="S192" s="259"/>
      <c r="T192" s="260"/>
      <c r="U192" s="258"/>
      <c r="V192" s="259"/>
      <c r="W192" s="260"/>
      <c r="X192" s="258"/>
      <c r="Y192" s="303"/>
      <c r="Z192" s="305"/>
      <c r="AA192" s="258"/>
      <c r="AB192" s="259"/>
      <c r="AC192" s="260"/>
      <c r="AE192" s="321" t="s">
        <v>470</v>
      </c>
      <c r="AF192" s="321" t="str">
        <f>INDEX($AM:$AM,MATCH(AE192,$AL:$AL,0))</f>
        <v>3</v>
      </c>
      <c r="AG192" s="321" t="s">
        <v>796</v>
      </c>
      <c r="AH192" s="332">
        <f>SUMIFS($AP:$AP,$AL:$AL,$AE192)</f>
        <v>78544340.404304877</v>
      </c>
      <c r="AI192" s="337">
        <f>SUMIFS($AR:$AR,$AL:$AL,$AE192)/SUMIFS($AO:$AO,$AL:$AL,$AE192)</f>
        <v>0.59284278096221066</v>
      </c>
      <c r="AL192" s="9" t="s">
        <v>584</v>
      </c>
      <c r="AM192" s="9" t="s">
        <v>370</v>
      </c>
      <c r="AN192" s="314">
        <v>0.76840514765712942</v>
      </c>
      <c r="AO192" s="101">
        <v>61528298.078430347</v>
      </c>
      <c r="AP192" s="101">
        <v>60944960.841548212</v>
      </c>
      <c r="AR192" s="304">
        <f t="shared" si="9"/>
        <v>47278660.970048144</v>
      </c>
    </row>
    <row r="193" spans="2:44" ht="16.5" x14ac:dyDescent="0.3">
      <c r="B193" s="364"/>
      <c r="C193" s="258"/>
      <c r="D193" s="303"/>
      <c r="E193" s="305"/>
      <c r="F193" s="258"/>
      <c r="G193" s="303"/>
      <c r="H193" s="305"/>
      <c r="I193" s="258" t="s">
        <v>1244</v>
      </c>
      <c r="J193" s="303">
        <v>9374.8359999999993</v>
      </c>
      <c r="K193" s="305">
        <v>0.5</v>
      </c>
      <c r="L193" s="258"/>
      <c r="M193" s="303"/>
      <c r="N193" s="305"/>
      <c r="O193" s="258"/>
      <c r="P193" s="259"/>
      <c r="Q193" s="260"/>
      <c r="R193" s="258"/>
      <c r="S193" s="259"/>
      <c r="T193" s="260"/>
      <c r="U193" s="258"/>
      <c r="V193" s="259"/>
      <c r="W193" s="260"/>
      <c r="X193" s="258"/>
      <c r="Y193" s="303"/>
      <c r="Z193" s="305"/>
      <c r="AA193" s="258"/>
      <c r="AB193" s="259"/>
      <c r="AC193" s="260"/>
      <c r="AE193" s="321" t="s">
        <v>981</v>
      </c>
      <c r="AF193" s="321" t="str">
        <f>INDEX($AM:$AM,MATCH(AE193,$AL:$AL,0))</f>
        <v>3</v>
      </c>
      <c r="AG193" s="321" t="s">
        <v>1006</v>
      </c>
      <c r="AH193" s="332">
        <f>SUMIFS($AP:$AP,$AL:$AL,$AE193)</f>
        <v>75740256.173077479</v>
      </c>
      <c r="AI193" s="337">
        <f>SUMIFS($AR:$AR,$AL:$AL,$AE193)/SUMIFS($AO:$AO,$AL:$AL,$AE193)</f>
        <v>0.66526503170905638</v>
      </c>
      <c r="AL193" s="9" t="s">
        <v>994</v>
      </c>
      <c r="AM193" s="9" t="s">
        <v>370</v>
      </c>
      <c r="AN193" s="314">
        <v>0.68163283874752878</v>
      </c>
      <c r="AO193" s="101">
        <v>61199048.223497704</v>
      </c>
      <c r="AP193" s="101">
        <v>60679352.454463989</v>
      </c>
      <c r="AR193" s="304">
        <f t="shared" si="9"/>
        <v>41715280.969229646</v>
      </c>
    </row>
    <row r="194" spans="2:44" ht="16.5" x14ac:dyDescent="0.3">
      <c r="B194" s="364"/>
      <c r="C194" s="258"/>
      <c r="D194" s="303"/>
      <c r="E194" s="305"/>
      <c r="F194" s="258"/>
      <c r="G194" s="303"/>
      <c r="H194" s="305"/>
      <c r="I194" s="258" t="s">
        <v>749</v>
      </c>
      <c r="J194" s="303">
        <v>9036.1408992410161</v>
      </c>
      <c r="K194" s="305">
        <v>0.67238593213337439</v>
      </c>
      <c r="L194" s="258"/>
      <c r="M194" s="303"/>
      <c r="N194" s="305"/>
      <c r="O194" s="258"/>
      <c r="P194" s="259"/>
      <c r="Q194" s="260"/>
      <c r="R194" s="258"/>
      <c r="S194" s="259"/>
      <c r="T194" s="260"/>
      <c r="U194" s="258"/>
      <c r="V194" s="259"/>
      <c r="W194" s="260"/>
      <c r="X194" s="258"/>
      <c r="Y194" s="303"/>
      <c r="Z194" s="305"/>
      <c r="AA194" s="258"/>
      <c r="AB194" s="259"/>
      <c r="AC194" s="260"/>
      <c r="AE194" s="321" t="s">
        <v>402</v>
      </c>
      <c r="AF194" s="321" t="str">
        <f>INDEX($AM:$AM,MATCH(AE194,$AL:$AL,0))</f>
        <v>3</v>
      </c>
      <c r="AG194" s="321" t="s">
        <v>754</v>
      </c>
      <c r="AH194" s="332">
        <f>SUMIFS($AP:$AP,$AL:$AL,$AE194)</f>
        <v>74577965.945120603</v>
      </c>
      <c r="AI194" s="337">
        <f>SUMIFS($AR:$AR,$AL:$AL,$AE194)/SUMIFS($AO:$AO,$AL:$AL,$AE194)</f>
        <v>0.76237298601261361</v>
      </c>
      <c r="AL194" s="9" t="s">
        <v>508</v>
      </c>
      <c r="AM194" s="9" t="s">
        <v>370</v>
      </c>
      <c r="AN194" s="314">
        <v>0.69203438654847227</v>
      </c>
      <c r="AO194" s="101">
        <v>61184989.670650877</v>
      </c>
      <c r="AP194" s="101">
        <v>60661048.44108358</v>
      </c>
      <c r="AR194" s="304">
        <f t="shared" si="9"/>
        <v>42342116.792703494</v>
      </c>
    </row>
    <row r="195" spans="2:44" ht="16.5" x14ac:dyDescent="0.3">
      <c r="B195" s="364"/>
      <c r="C195" s="258"/>
      <c r="D195" s="303"/>
      <c r="E195" s="305"/>
      <c r="F195" s="258"/>
      <c r="G195" s="303"/>
      <c r="H195" s="305"/>
      <c r="I195" s="258" t="s">
        <v>862</v>
      </c>
      <c r="J195" s="303">
        <v>8915.2438795429498</v>
      </c>
      <c r="K195" s="305">
        <v>0.55120525378039975</v>
      </c>
      <c r="L195" s="258"/>
      <c r="M195" s="303"/>
      <c r="N195" s="305"/>
      <c r="O195" s="258"/>
      <c r="P195" s="259"/>
      <c r="Q195" s="260"/>
      <c r="R195" s="258"/>
      <c r="S195" s="259"/>
      <c r="T195" s="260"/>
      <c r="U195" s="258"/>
      <c r="V195" s="259"/>
      <c r="W195" s="260"/>
      <c r="X195" s="258"/>
      <c r="Y195" s="303"/>
      <c r="Z195" s="305"/>
      <c r="AA195" s="258"/>
      <c r="AB195" s="259"/>
      <c r="AC195" s="260"/>
      <c r="AE195" s="321" t="s">
        <v>392</v>
      </c>
      <c r="AF195" s="321" t="str">
        <f>INDEX($AM:$AM,MATCH(AE195,$AL:$AL,0))</f>
        <v>3</v>
      </c>
      <c r="AG195" s="321" t="s">
        <v>745</v>
      </c>
      <c r="AH195" s="332">
        <f>SUMIFS($AP:$AP,$AL:$AL,$AE195)</f>
        <v>73657493.496385992</v>
      </c>
      <c r="AI195" s="337">
        <f>SUMIFS($AR:$AR,$AL:$AL,$AE195)/SUMIFS($AO:$AO,$AL:$AL,$AE195)</f>
        <v>0.77073971588636581</v>
      </c>
      <c r="AL195" s="9" t="s">
        <v>545</v>
      </c>
      <c r="AM195" s="9" t="s">
        <v>370</v>
      </c>
      <c r="AN195" s="314">
        <v>0.48165354881795069</v>
      </c>
      <c r="AO195" s="101">
        <v>55345176.792973928</v>
      </c>
      <c r="AP195" s="101">
        <v>55040618.166467912</v>
      </c>
      <c r="AR195" s="304">
        <f t="shared" si="9"/>
        <v>26657200.812292781</v>
      </c>
    </row>
    <row r="196" spans="2:44" ht="16.5" x14ac:dyDescent="0.3">
      <c r="B196" s="364"/>
      <c r="C196" s="258"/>
      <c r="D196" s="303"/>
      <c r="E196" s="305"/>
      <c r="F196" s="258"/>
      <c r="G196" s="303"/>
      <c r="H196" s="305"/>
      <c r="I196" s="258" t="s">
        <v>852</v>
      </c>
      <c r="J196" s="303">
        <v>8484.761487182981</v>
      </c>
      <c r="K196" s="305">
        <v>0.77750190233531136</v>
      </c>
      <c r="L196" s="258"/>
      <c r="M196" s="303"/>
      <c r="N196" s="305"/>
      <c r="O196" s="258"/>
      <c r="P196" s="259"/>
      <c r="Q196" s="260"/>
      <c r="R196" s="258"/>
      <c r="S196" s="259"/>
      <c r="T196" s="260"/>
      <c r="U196" s="258"/>
      <c r="V196" s="259"/>
      <c r="W196" s="260"/>
      <c r="X196" s="258"/>
      <c r="Y196" s="303"/>
      <c r="Z196" s="305"/>
      <c r="AA196" s="258"/>
      <c r="AB196" s="259"/>
      <c r="AC196" s="260"/>
      <c r="AE196" s="321" t="s">
        <v>495</v>
      </c>
      <c r="AF196" s="321" t="str">
        <f>INDEX($AM:$AM,MATCH(AE196,$AL:$AL,0))</f>
        <v>3</v>
      </c>
      <c r="AG196" s="321" t="s">
        <v>813</v>
      </c>
      <c r="AH196" s="332">
        <f>SUMIFS($AP:$AP,$AL:$AL,$AE196)</f>
        <v>66380120.551306516</v>
      </c>
      <c r="AI196" s="337">
        <f>SUMIFS($AR:$AR,$AL:$AL,$AE196)/SUMIFS($AO:$AO,$AL:$AL,$AE196)</f>
        <v>0.70408662842396941</v>
      </c>
      <c r="AL196" s="9" t="s">
        <v>387</v>
      </c>
      <c r="AM196" s="9" t="s">
        <v>370</v>
      </c>
      <c r="AN196" s="314">
        <v>0.75089680817299898</v>
      </c>
      <c r="AO196" s="101">
        <v>54761508.762653492</v>
      </c>
      <c r="AP196" s="101">
        <v>54275000.782245092</v>
      </c>
      <c r="AR196" s="304">
        <f t="shared" si="9"/>
        <v>41120242.140614219</v>
      </c>
    </row>
    <row r="197" spans="2:44" ht="16.5" x14ac:dyDescent="0.3">
      <c r="B197" s="364"/>
      <c r="C197" s="258"/>
      <c r="D197" s="303"/>
      <c r="E197" s="305"/>
      <c r="F197" s="258"/>
      <c r="G197" s="303"/>
      <c r="H197" s="305"/>
      <c r="I197" s="258" t="s">
        <v>912</v>
      </c>
      <c r="J197" s="303">
        <v>8024.0482395783511</v>
      </c>
      <c r="K197" s="305">
        <v>1.19747434268181</v>
      </c>
      <c r="L197" s="258"/>
      <c r="M197" s="303"/>
      <c r="N197" s="305"/>
      <c r="O197" s="258"/>
      <c r="P197" s="259"/>
      <c r="Q197" s="260"/>
      <c r="R197" s="258"/>
      <c r="S197" s="259"/>
      <c r="T197" s="260"/>
      <c r="U197" s="258"/>
      <c r="V197" s="259"/>
      <c r="W197" s="260"/>
      <c r="X197" s="258"/>
      <c r="Y197" s="303"/>
      <c r="Z197" s="305"/>
      <c r="AA197" s="258"/>
      <c r="AB197" s="259"/>
      <c r="AC197" s="260"/>
      <c r="AE197" s="321" t="s">
        <v>584</v>
      </c>
      <c r="AF197" s="321" t="str">
        <f>INDEX($AM:$AM,MATCH(AE197,$AL:$AL,0))</f>
        <v>3</v>
      </c>
      <c r="AG197" s="321" t="s">
        <v>891</v>
      </c>
      <c r="AH197" s="332">
        <f>SUMIFS($AP:$AP,$AL:$AL,$AE197)</f>
        <v>60944960.841548212</v>
      </c>
      <c r="AI197" s="337">
        <f>SUMIFS($AR:$AR,$AL:$AL,$AE197)/SUMIFS($AO:$AO,$AL:$AL,$AE197)</f>
        <v>0.76840514765712942</v>
      </c>
      <c r="AL197" s="9" t="s">
        <v>534</v>
      </c>
      <c r="AM197" s="9" t="s">
        <v>370</v>
      </c>
      <c r="AN197" s="314">
        <v>0.89900091039985208</v>
      </c>
      <c r="AO197" s="101">
        <v>53947288.173501037</v>
      </c>
      <c r="AP197" s="101">
        <v>53333001.13823881</v>
      </c>
      <c r="AR197" s="304">
        <f t="shared" si="9"/>
        <v>48498661.181580603</v>
      </c>
    </row>
    <row r="198" spans="2:44" ht="16.5" x14ac:dyDescent="0.3">
      <c r="B198" s="364"/>
      <c r="C198" s="258"/>
      <c r="D198" s="303"/>
      <c r="E198" s="305"/>
      <c r="F198" s="258"/>
      <c r="G198" s="303"/>
      <c r="H198" s="305"/>
      <c r="I198" s="258" t="s">
        <v>901</v>
      </c>
      <c r="J198" s="303">
        <v>6793.9650364784784</v>
      </c>
      <c r="K198" s="305">
        <v>0.52238626743258398</v>
      </c>
      <c r="L198" s="258"/>
      <c r="M198" s="303"/>
      <c r="N198" s="305"/>
      <c r="O198" s="258"/>
      <c r="P198" s="259"/>
      <c r="Q198" s="260"/>
      <c r="R198" s="258"/>
      <c r="S198" s="259"/>
      <c r="T198" s="260"/>
      <c r="U198" s="258"/>
      <c r="V198" s="259"/>
      <c r="W198" s="260"/>
      <c r="X198" s="258"/>
      <c r="Y198" s="303"/>
      <c r="Z198" s="305"/>
      <c r="AA198" s="258"/>
      <c r="AB198" s="259"/>
      <c r="AC198" s="260"/>
      <c r="AE198" s="321" t="s">
        <v>553</v>
      </c>
      <c r="AF198" s="321" t="str">
        <f>INDEX($AM:$AM,MATCH(AE198,$AL:$AL,0))</f>
        <v>3</v>
      </c>
      <c r="AG198" s="321" t="s">
        <v>863</v>
      </c>
      <c r="AH198" s="332">
        <f>SUMIFS($AP:$AP,$AL:$AL,$AE198)</f>
        <v>60856868.574031204</v>
      </c>
      <c r="AI198" s="337">
        <f>SUMIFS($AR:$AR,$AL:$AL,$AE198)/SUMIFS($AO:$AO,$AL:$AL,$AE198)</f>
        <v>1.3152184349758935</v>
      </c>
      <c r="AL198" s="9" t="s">
        <v>980</v>
      </c>
      <c r="AM198" s="9" t="s">
        <v>370</v>
      </c>
      <c r="AN198" s="314">
        <v>0.5891155378868721</v>
      </c>
      <c r="AO198" s="101">
        <v>51850947.606759854</v>
      </c>
      <c r="AP198" s="101">
        <v>51503001.733650401</v>
      </c>
      <c r="AR198" s="304">
        <f t="shared" ref="AR198:AR261" si="10">AO198*AN198</f>
        <v>30546198.889300354</v>
      </c>
    </row>
    <row r="199" spans="2:44" ht="16.5" x14ac:dyDescent="0.3">
      <c r="B199" s="364"/>
      <c r="C199" s="258"/>
      <c r="D199" s="303"/>
      <c r="E199" s="305"/>
      <c r="F199" s="258"/>
      <c r="G199" s="303"/>
      <c r="H199" s="305"/>
      <c r="I199" s="258" t="s">
        <v>1003</v>
      </c>
      <c r="J199" s="303">
        <v>6749.056273636792</v>
      </c>
      <c r="K199" s="305">
        <v>1.1013398512483323</v>
      </c>
      <c r="L199" s="258"/>
      <c r="M199" s="303"/>
      <c r="N199" s="305"/>
      <c r="O199" s="258"/>
      <c r="P199" s="259"/>
      <c r="Q199" s="260"/>
      <c r="R199" s="258"/>
      <c r="S199" s="259"/>
      <c r="T199" s="260"/>
      <c r="U199" s="258"/>
      <c r="V199" s="259"/>
      <c r="W199" s="260"/>
      <c r="X199" s="258"/>
      <c r="Y199" s="303"/>
      <c r="Z199" s="305"/>
      <c r="AA199" s="258"/>
      <c r="AB199" s="259"/>
      <c r="AC199" s="260"/>
      <c r="AE199" s="321" t="s">
        <v>508</v>
      </c>
      <c r="AF199" s="321" t="str">
        <f>INDEX($AM:$AM,MATCH(AE199,$AL:$AL,0))</f>
        <v>3</v>
      </c>
      <c r="AG199" s="321" t="s">
        <v>825</v>
      </c>
      <c r="AH199" s="332">
        <f>SUMIFS($AP:$AP,$AL:$AL,$AE199)</f>
        <v>59903733.44108358</v>
      </c>
      <c r="AI199" s="337">
        <f>SUMIFS($AR:$AR,$AL:$AL,$AE199)/SUMIFS($AO:$AO,$AL:$AL,$AE199)</f>
        <v>0.69444107391881371</v>
      </c>
      <c r="AL199" s="9" t="s">
        <v>372</v>
      </c>
      <c r="AM199" s="9" t="s">
        <v>370</v>
      </c>
      <c r="AN199" s="314">
        <v>0.68889244948642236</v>
      </c>
      <c r="AO199" s="101">
        <v>50232281.82647872</v>
      </c>
      <c r="AP199" s="101">
        <v>49811079.901475057</v>
      </c>
      <c r="AR199" s="304">
        <f t="shared" si="10"/>
        <v>34604639.670735225</v>
      </c>
    </row>
    <row r="200" spans="2:44" ht="16.5" x14ac:dyDescent="0.3">
      <c r="B200" s="364"/>
      <c r="C200" s="258"/>
      <c r="D200" s="303"/>
      <c r="E200" s="305"/>
      <c r="F200" s="258"/>
      <c r="G200" s="303"/>
      <c r="H200" s="305"/>
      <c r="I200" s="258" t="s">
        <v>913</v>
      </c>
      <c r="J200" s="303">
        <v>6500.7020593134484</v>
      </c>
      <c r="K200" s="305">
        <v>0.84259502603518321</v>
      </c>
      <c r="L200" s="258"/>
      <c r="M200" s="303"/>
      <c r="N200" s="305"/>
      <c r="O200" s="258"/>
      <c r="P200" s="259"/>
      <c r="Q200" s="260"/>
      <c r="R200" s="258"/>
      <c r="S200" s="259"/>
      <c r="T200" s="260"/>
      <c r="U200" s="258"/>
      <c r="V200" s="259"/>
      <c r="W200" s="260"/>
      <c r="X200" s="258"/>
      <c r="Y200" s="303"/>
      <c r="Z200" s="305"/>
      <c r="AA200" s="258"/>
      <c r="AB200" s="259"/>
      <c r="AC200" s="260"/>
      <c r="AE200" s="321" t="s">
        <v>569</v>
      </c>
      <c r="AF200" s="321" t="str">
        <f>INDEX($AM:$AM,MATCH(AE200,$AL:$AL,0))</f>
        <v>3</v>
      </c>
      <c r="AG200" s="321" t="s">
        <v>878</v>
      </c>
      <c r="AH200" s="332">
        <f>SUMIFS($AP:$AP,$AL:$AL,$AE200)</f>
        <v>58550671.739919037</v>
      </c>
      <c r="AI200" s="337">
        <f>SUMIFS($AR:$AR,$AL:$AL,$AE200)/SUMIFS($AO:$AO,$AL:$AL,$AE200)</f>
        <v>0.63172462194830481</v>
      </c>
      <c r="AL200" s="9" t="s">
        <v>652</v>
      </c>
      <c r="AM200" s="9" t="s">
        <v>370</v>
      </c>
      <c r="AN200" s="314">
        <v>0.86268919197549276</v>
      </c>
      <c r="AO200" s="101">
        <v>43936424.965646237</v>
      </c>
      <c r="AP200" s="101">
        <v>43463588.84334363</v>
      </c>
      <c r="AR200" s="304">
        <f t="shared" si="10"/>
        <v>37903478.951905221</v>
      </c>
    </row>
    <row r="201" spans="2:44" ht="16.5" x14ac:dyDescent="0.3">
      <c r="B201" s="364"/>
      <c r="C201" s="258"/>
      <c r="D201" s="303"/>
      <c r="E201" s="305"/>
      <c r="F201" s="258"/>
      <c r="G201" s="303"/>
      <c r="H201" s="305"/>
      <c r="I201" s="258" t="s">
        <v>772</v>
      </c>
      <c r="J201" s="303">
        <v>6160.4430227380672</v>
      </c>
      <c r="K201" s="305">
        <v>0.50000003694719652</v>
      </c>
      <c r="L201" s="258"/>
      <c r="M201" s="303"/>
      <c r="N201" s="305"/>
      <c r="O201" s="258"/>
      <c r="P201" s="259"/>
      <c r="Q201" s="260"/>
      <c r="R201" s="258"/>
      <c r="S201" s="259"/>
      <c r="T201" s="260"/>
      <c r="U201" s="258"/>
      <c r="V201" s="259"/>
      <c r="W201" s="260"/>
      <c r="X201" s="258"/>
      <c r="Y201" s="303"/>
      <c r="Z201" s="305"/>
      <c r="AA201" s="258"/>
      <c r="AB201" s="259"/>
      <c r="AC201" s="260"/>
      <c r="AE201" s="321" t="s">
        <v>371</v>
      </c>
      <c r="AF201" s="321" t="str">
        <f>INDEX($AM:$AM,MATCH(AE201,$AL:$AL,0))</f>
        <v>3</v>
      </c>
      <c r="AG201" s="321" t="s">
        <v>731</v>
      </c>
      <c r="AH201" s="332">
        <f>SUMIFS($AP:$AP,$AL:$AL,$AE201)</f>
        <v>57847302.318332948</v>
      </c>
      <c r="AI201" s="337">
        <f>SUMIFS($AR:$AR,$AL:$AL,$AE201)/SUMIFS($AO:$AO,$AL:$AL,$AE201)</f>
        <v>0.50000005508563505</v>
      </c>
      <c r="AL201" s="9" t="s">
        <v>531</v>
      </c>
      <c r="AM201" s="9" t="s">
        <v>370</v>
      </c>
      <c r="AN201" s="314">
        <v>0.70772283152644222</v>
      </c>
      <c r="AO201" s="101">
        <v>41315937.31124495</v>
      </c>
      <c r="AP201" s="101">
        <v>40951062.970562883</v>
      </c>
      <c r="AR201" s="304">
        <f t="shared" si="10"/>
        <v>29240232.141083259</v>
      </c>
    </row>
    <row r="202" spans="2:44" ht="16.5" x14ac:dyDescent="0.3">
      <c r="B202" s="364"/>
      <c r="C202" s="258"/>
      <c r="D202" s="303"/>
      <c r="E202" s="305"/>
      <c r="F202" s="258"/>
      <c r="G202" s="303"/>
      <c r="H202" s="305"/>
      <c r="I202" s="258" t="s">
        <v>829</v>
      </c>
      <c r="J202" s="303">
        <v>5709.3373833905798</v>
      </c>
      <c r="K202" s="305">
        <v>0.73314574851355607</v>
      </c>
      <c r="L202" s="258"/>
      <c r="M202" s="303"/>
      <c r="N202" s="305"/>
      <c r="O202" s="258"/>
      <c r="P202" s="259"/>
      <c r="Q202" s="260"/>
      <c r="R202" s="258"/>
      <c r="S202" s="259"/>
      <c r="T202" s="260"/>
      <c r="U202" s="258"/>
      <c r="V202" s="259"/>
      <c r="W202" s="260"/>
      <c r="X202" s="258"/>
      <c r="Y202" s="303"/>
      <c r="Z202" s="305"/>
      <c r="AA202" s="258"/>
      <c r="AB202" s="259"/>
      <c r="AC202" s="260"/>
      <c r="AE202" s="321" t="s">
        <v>387</v>
      </c>
      <c r="AF202" s="321" t="str">
        <f>INDEX($AM:$AM,MATCH(AE202,$AL:$AL,0))</f>
        <v>3</v>
      </c>
      <c r="AG202" s="321" t="s">
        <v>741</v>
      </c>
      <c r="AH202" s="332">
        <f>SUMIFS($AP:$AP,$AL:$AL,$AE202)</f>
        <v>57205537.782245092</v>
      </c>
      <c r="AI202" s="337">
        <f>SUMIFS($AR:$AR,$AL:$AL,$AE202)/SUMIFS($AO:$AO,$AL:$AL,$AE202)</f>
        <v>0.7381522023991326</v>
      </c>
      <c r="AL202" s="9" t="s">
        <v>538</v>
      </c>
      <c r="AM202" s="9" t="s">
        <v>370</v>
      </c>
      <c r="AN202" s="314">
        <v>0.76256411633427934</v>
      </c>
      <c r="AO202" s="101">
        <v>39398905.765216291</v>
      </c>
      <c r="AP202" s="101">
        <v>39028672.213164493</v>
      </c>
      <c r="AR202" s="304">
        <f t="shared" si="10"/>
        <v>30044191.759389706</v>
      </c>
    </row>
    <row r="203" spans="2:44" ht="16.5" x14ac:dyDescent="0.3">
      <c r="B203" s="364"/>
      <c r="C203" s="258"/>
      <c r="D203" s="303"/>
      <c r="E203" s="305"/>
      <c r="F203" s="258"/>
      <c r="G203" s="303"/>
      <c r="H203" s="305"/>
      <c r="I203" s="258" t="s">
        <v>785</v>
      </c>
      <c r="J203" s="303">
        <v>5651.2129571419464</v>
      </c>
      <c r="K203" s="305">
        <v>0.8141540161239752</v>
      </c>
      <c r="L203" s="258"/>
      <c r="M203" s="303"/>
      <c r="N203" s="305"/>
      <c r="O203" s="258"/>
      <c r="P203" s="259"/>
      <c r="Q203" s="260"/>
      <c r="R203" s="258"/>
      <c r="S203" s="259"/>
      <c r="T203" s="260"/>
      <c r="U203" s="258"/>
      <c r="V203" s="259"/>
      <c r="W203" s="260"/>
      <c r="X203" s="258"/>
      <c r="Y203" s="303"/>
      <c r="Z203" s="305"/>
      <c r="AA203" s="258"/>
      <c r="AB203" s="259"/>
      <c r="AC203" s="260"/>
      <c r="AE203" s="321" t="s">
        <v>519</v>
      </c>
      <c r="AF203" s="321" t="str">
        <f>INDEX($AM:$AM,MATCH(AE203,$AL:$AL,0))</f>
        <v>3</v>
      </c>
      <c r="AG203" s="321" t="s">
        <v>835</v>
      </c>
      <c r="AH203" s="332">
        <f>SUMIFS($AP:$AP,$AL:$AL,$AE203)</f>
        <v>56438275.329901487</v>
      </c>
      <c r="AI203" s="337">
        <f>SUMIFS($AR:$AR,$AL:$AL,$AE203)/SUMIFS($AO:$AO,$AL:$AL,$AE203)</f>
        <v>1.8005954888991673</v>
      </c>
      <c r="AL203" s="9" t="s">
        <v>984</v>
      </c>
      <c r="AM203" s="9" t="s">
        <v>370</v>
      </c>
      <c r="AN203" s="314">
        <v>0.67238593213337428</v>
      </c>
      <c r="AO203" s="101">
        <v>36763872.651708722</v>
      </c>
      <c r="AP203" s="101">
        <v>36455896.492086217</v>
      </c>
      <c r="AR203" s="304">
        <f t="shared" si="10"/>
        <v>24719510.781751834</v>
      </c>
    </row>
    <row r="204" spans="2:44" ht="16.5" x14ac:dyDescent="0.3">
      <c r="B204" s="364"/>
      <c r="C204" s="258"/>
      <c r="D204" s="303"/>
      <c r="E204" s="305"/>
      <c r="F204" s="258"/>
      <c r="G204" s="303"/>
      <c r="H204" s="305"/>
      <c r="I204" s="258" t="s">
        <v>1005</v>
      </c>
      <c r="J204" s="303">
        <v>5524.967733650401</v>
      </c>
      <c r="K204" s="305">
        <v>1.2867858094493114</v>
      </c>
      <c r="L204" s="258"/>
      <c r="M204" s="303"/>
      <c r="N204" s="305"/>
      <c r="O204" s="258"/>
      <c r="P204" s="259"/>
      <c r="Q204" s="260"/>
      <c r="R204" s="258"/>
      <c r="S204" s="259"/>
      <c r="T204" s="260"/>
      <c r="U204" s="258"/>
      <c r="V204" s="259"/>
      <c r="W204" s="260"/>
      <c r="X204" s="258"/>
      <c r="Y204" s="303"/>
      <c r="Z204" s="305"/>
      <c r="AA204" s="258"/>
      <c r="AB204" s="259"/>
      <c r="AC204" s="260"/>
      <c r="AE204" s="321" t="s">
        <v>994</v>
      </c>
      <c r="AF204" s="321" t="str">
        <f>INDEX($AM:$AM,MATCH(AE204,$AL:$AL,0))</f>
        <v>3</v>
      </c>
      <c r="AG204" s="321" t="s">
        <v>1018</v>
      </c>
      <c r="AH204" s="332">
        <f>SUMIFS($AP:$AP,$AL:$AL,$AE204)</f>
        <v>56350971.454463989</v>
      </c>
      <c r="AI204" s="337">
        <f>SUMIFS($AR:$AR,$AL:$AL,$AE204)/SUMIFS($AO:$AO,$AL:$AL,$AE204)</f>
        <v>0.69545676884353502</v>
      </c>
      <c r="AL204" s="9" t="s">
        <v>500</v>
      </c>
      <c r="AM204" s="9" t="s">
        <v>370</v>
      </c>
      <c r="AN204" s="314">
        <v>0.60525208052581714</v>
      </c>
      <c r="AO204" s="101">
        <v>36202427.873834133</v>
      </c>
      <c r="AP204" s="101">
        <v>35933445.986085728</v>
      </c>
      <c r="AR204" s="304">
        <f t="shared" si="10"/>
        <v>21911594.790723942</v>
      </c>
    </row>
    <row r="205" spans="2:44" ht="16.5" x14ac:dyDescent="0.3">
      <c r="B205" s="364"/>
      <c r="C205" s="258"/>
      <c r="D205" s="303"/>
      <c r="E205" s="305"/>
      <c r="F205" s="258"/>
      <c r="G205" s="303"/>
      <c r="H205" s="305"/>
      <c r="I205" s="258" t="s">
        <v>933</v>
      </c>
      <c r="J205" s="303">
        <v>5425.6983472277552</v>
      </c>
      <c r="K205" s="305">
        <v>0.71037873986701183</v>
      </c>
      <c r="L205" s="258"/>
      <c r="M205" s="303"/>
      <c r="N205" s="305"/>
      <c r="O205" s="258"/>
      <c r="P205" s="259"/>
      <c r="Q205" s="260"/>
      <c r="R205" s="258"/>
      <c r="S205" s="259"/>
      <c r="T205" s="260"/>
      <c r="U205" s="258"/>
      <c r="V205" s="259"/>
      <c r="W205" s="260"/>
      <c r="X205" s="258"/>
      <c r="Y205" s="303"/>
      <c r="Z205" s="305"/>
      <c r="AA205" s="258"/>
      <c r="AB205" s="259"/>
      <c r="AC205" s="260"/>
      <c r="AE205" s="321" t="s">
        <v>545</v>
      </c>
      <c r="AF205" s="321" t="str">
        <f>INDEX($AM:$AM,MATCH(AE205,$AL:$AL,0))</f>
        <v>3</v>
      </c>
      <c r="AG205" s="321" t="s">
        <v>858</v>
      </c>
      <c r="AH205" s="332">
        <f>SUMIFS($AP:$AP,$AL:$AL,$AE205)</f>
        <v>55040618.166467912</v>
      </c>
      <c r="AI205" s="337">
        <f>SUMIFS($AR:$AR,$AL:$AL,$AE205)/SUMIFS($AO:$AO,$AL:$AL,$AE205)</f>
        <v>0.48165354881795069</v>
      </c>
      <c r="AL205" s="9" t="s">
        <v>564</v>
      </c>
      <c r="AM205" s="9" t="s">
        <v>370</v>
      </c>
      <c r="AN205" s="314">
        <v>0.86268919197549288</v>
      </c>
      <c r="AO205" s="101">
        <v>32555996.806401022</v>
      </c>
      <c r="AP205" s="101">
        <v>32205634.861848839</v>
      </c>
      <c r="AR205" s="304">
        <f t="shared" si="10"/>
        <v>28085706.578870825</v>
      </c>
    </row>
    <row r="206" spans="2:44" ht="16.5" x14ac:dyDescent="0.3">
      <c r="B206" s="364"/>
      <c r="C206" s="258"/>
      <c r="D206" s="303"/>
      <c r="E206" s="305"/>
      <c r="F206" s="258"/>
      <c r="G206" s="303"/>
      <c r="H206" s="305"/>
      <c r="I206" s="258" t="s">
        <v>1015</v>
      </c>
      <c r="J206" s="303">
        <v>5061.7360491593217</v>
      </c>
      <c r="K206" s="305">
        <v>0.67238593213337428</v>
      </c>
      <c r="L206" s="258"/>
      <c r="M206" s="303"/>
      <c r="N206" s="305"/>
      <c r="O206" s="258"/>
      <c r="P206" s="259"/>
      <c r="Q206" s="260"/>
      <c r="R206" s="258"/>
      <c r="S206" s="259"/>
      <c r="T206" s="260"/>
      <c r="U206" s="258"/>
      <c r="V206" s="259"/>
      <c r="W206" s="260"/>
      <c r="X206" s="258"/>
      <c r="Y206" s="303"/>
      <c r="Z206" s="305"/>
      <c r="AA206" s="258"/>
      <c r="AB206" s="259"/>
      <c r="AC206" s="260"/>
      <c r="AE206" s="321" t="s">
        <v>480</v>
      </c>
      <c r="AF206" s="321" t="str">
        <f>INDEX($AM:$AM,MATCH(AE206,$AL:$AL,0))</f>
        <v>3</v>
      </c>
      <c r="AG206" s="321" t="s">
        <v>801</v>
      </c>
      <c r="AH206" s="332">
        <f>SUMIFS($AP:$AP,$AL:$AL,$AE206)</f>
        <v>53318071.871319905</v>
      </c>
      <c r="AI206" s="337">
        <f>SUMIFS($AR:$AR,$AL:$AL,$AE206)/SUMIFS($AO:$AO,$AL:$AL,$AE206)</f>
        <v>0.50271473111446441</v>
      </c>
      <c r="AL206" s="9" t="s">
        <v>563</v>
      </c>
      <c r="AM206" s="9" t="s">
        <v>370</v>
      </c>
      <c r="AN206" s="314">
        <v>1.125116012062999</v>
      </c>
      <c r="AO206" s="101">
        <v>31911891.386995301</v>
      </c>
      <c r="AP206" s="101">
        <v>31428949.16779317</v>
      </c>
      <c r="AR206" s="304">
        <f t="shared" si="10"/>
        <v>35904579.974723719</v>
      </c>
    </row>
    <row r="207" spans="2:44" ht="16.5" x14ac:dyDescent="0.3">
      <c r="B207" s="364"/>
      <c r="C207" s="258"/>
      <c r="D207" s="303"/>
      <c r="E207" s="305"/>
      <c r="F207" s="258"/>
      <c r="G207" s="303"/>
      <c r="H207" s="305"/>
      <c r="I207" s="258" t="s">
        <v>917</v>
      </c>
      <c r="J207" s="303">
        <v>4533.5626445659891</v>
      </c>
      <c r="K207" s="305">
        <v>0.88240368273055469</v>
      </c>
      <c r="L207" s="258"/>
      <c r="M207" s="303"/>
      <c r="N207" s="305"/>
      <c r="O207" s="258"/>
      <c r="P207" s="259"/>
      <c r="Q207" s="260"/>
      <c r="R207" s="258"/>
      <c r="S207" s="259"/>
      <c r="T207" s="260"/>
      <c r="U207" s="258"/>
      <c r="V207" s="259"/>
      <c r="W207" s="260"/>
      <c r="X207" s="258"/>
      <c r="Y207" s="303"/>
      <c r="Z207" s="305"/>
      <c r="AA207" s="258"/>
      <c r="AB207" s="259"/>
      <c r="AC207" s="260"/>
      <c r="AE207" s="321" t="s">
        <v>598</v>
      </c>
      <c r="AF207" s="321" t="str">
        <f>INDEX($AM:$AM,MATCH(AE207,$AL:$AL,0))</f>
        <v>3</v>
      </c>
      <c r="AG207" s="321" t="s">
        <v>897</v>
      </c>
      <c r="AH207" s="332">
        <f>SUMIFS($AP:$AP,$AL:$AL,$AE207)</f>
        <v>52720836.019575</v>
      </c>
      <c r="AI207" s="337">
        <f>SUMIFS($AR:$AR,$AL:$AL,$AE207)/SUMIFS($AO:$AO,$AL:$AL,$AE207)</f>
        <v>1.2082961912969628</v>
      </c>
      <c r="AL207" s="9" t="s">
        <v>521</v>
      </c>
      <c r="AM207" s="9" t="s">
        <v>370</v>
      </c>
      <c r="AN207" s="314">
        <v>0.74412245929270371</v>
      </c>
      <c r="AO207" s="101">
        <v>30546938.922527138</v>
      </c>
      <c r="AP207" s="101">
        <v>30257788.70998602</v>
      </c>
      <c r="AR207" s="304">
        <f t="shared" si="10"/>
        <v>22730663.314894907</v>
      </c>
    </row>
    <row r="208" spans="2:44" ht="16.5" x14ac:dyDescent="0.3">
      <c r="B208" s="364"/>
      <c r="C208" s="258"/>
      <c r="D208" s="303"/>
      <c r="E208" s="305"/>
      <c r="F208" s="258"/>
      <c r="G208" s="303"/>
      <c r="H208" s="305"/>
      <c r="I208" s="258" t="s">
        <v>752</v>
      </c>
      <c r="J208" s="303">
        <v>4197.6731881692112</v>
      </c>
      <c r="K208" s="305">
        <v>0.535724132701489</v>
      </c>
      <c r="L208" s="258"/>
      <c r="M208" s="303"/>
      <c r="N208" s="305"/>
      <c r="O208" s="258"/>
      <c r="P208" s="259"/>
      <c r="Q208" s="260"/>
      <c r="R208" s="258"/>
      <c r="S208" s="259"/>
      <c r="T208" s="260"/>
      <c r="U208" s="258"/>
      <c r="V208" s="259"/>
      <c r="W208" s="260"/>
      <c r="X208" s="258"/>
      <c r="Y208" s="303"/>
      <c r="Z208" s="305"/>
      <c r="AA208" s="258"/>
      <c r="AB208" s="259"/>
      <c r="AC208" s="260"/>
      <c r="AE208" s="321" t="s">
        <v>489</v>
      </c>
      <c r="AF208" s="321" t="str">
        <f>INDEX($AM:$AM,MATCH(AE208,$AL:$AL,0))</f>
        <v>3</v>
      </c>
      <c r="AG208" s="321" t="s">
        <v>808</v>
      </c>
      <c r="AH208" s="332">
        <f>SUMIFS($AP:$AP,$AL:$AL,$AE208)</f>
        <v>52063184.766080022</v>
      </c>
      <c r="AI208" s="337">
        <f>SUMIFS($AR:$AR,$AL:$AL,$AE208)/SUMIFS($AO:$AO,$AL:$AL,$AE208)</f>
        <v>1.0086975717170783</v>
      </c>
      <c r="AL208" s="9" t="s">
        <v>515</v>
      </c>
      <c r="AM208" s="9" t="s">
        <v>370</v>
      </c>
      <c r="AN208" s="314">
        <v>0.85657860789878604</v>
      </c>
      <c r="AO208" s="101">
        <v>29305390.647104271</v>
      </c>
      <c r="AP208" s="101">
        <v>28984799.581380371</v>
      </c>
      <c r="AR208" s="304">
        <f t="shared" si="10"/>
        <v>25102370.724426679</v>
      </c>
    </row>
    <row r="209" spans="2:44" ht="16.5" x14ac:dyDescent="0.3">
      <c r="B209" s="364"/>
      <c r="C209" s="258"/>
      <c r="D209" s="303"/>
      <c r="E209" s="305"/>
      <c r="F209" s="258"/>
      <c r="G209" s="303"/>
      <c r="H209" s="305"/>
      <c r="I209" s="258" t="s">
        <v>880</v>
      </c>
      <c r="J209" s="303">
        <v>4123.9505607441943</v>
      </c>
      <c r="K209" s="305">
        <v>0.91665127339314878</v>
      </c>
      <c r="L209" s="258"/>
      <c r="M209" s="303"/>
      <c r="N209" s="305"/>
      <c r="O209" s="258"/>
      <c r="P209" s="259"/>
      <c r="Q209" s="260"/>
      <c r="R209" s="258"/>
      <c r="S209" s="259"/>
      <c r="T209" s="260"/>
      <c r="U209" s="258"/>
      <c r="V209" s="259"/>
      <c r="W209" s="260"/>
      <c r="X209" s="258"/>
      <c r="Y209" s="303"/>
      <c r="Z209" s="305"/>
      <c r="AA209" s="258"/>
      <c r="AB209" s="259"/>
      <c r="AC209" s="260"/>
      <c r="AE209" s="321" t="s">
        <v>472</v>
      </c>
      <c r="AF209" s="321" t="str">
        <f>INDEX($AM:$AM,MATCH(AE209,$AL:$AL,0))</f>
        <v>3</v>
      </c>
      <c r="AG209" s="321" t="s">
        <v>797</v>
      </c>
      <c r="AH209" s="332">
        <f>SUMIFS($AP:$AP,$AL:$AL,$AE209)</f>
        <v>44112045.733759433</v>
      </c>
      <c r="AI209" s="337">
        <f>SUMIFS($AR:$AR,$AL:$AL,$AE209)/SUMIFS($AO:$AO,$AL:$AL,$AE209)</f>
        <v>1.1788300477654401</v>
      </c>
      <c r="AL209" s="9" t="s">
        <v>390</v>
      </c>
      <c r="AM209" s="9" t="s">
        <v>370</v>
      </c>
      <c r="AN209" s="314">
        <v>0.4940777793285081</v>
      </c>
      <c r="AO209" s="101">
        <v>28993162.51297158</v>
      </c>
      <c r="AP209" s="101">
        <v>28815696.789634962</v>
      </c>
      <c r="AR209" s="304">
        <f t="shared" si="10"/>
        <v>14324877.350119546</v>
      </c>
    </row>
    <row r="210" spans="2:44" ht="16.5" x14ac:dyDescent="0.3">
      <c r="B210" s="364"/>
      <c r="C210" s="258"/>
      <c r="D210" s="303"/>
      <c r="E210" s="305"/>
      <c r="F210" s="258"/>
      <c r="G210" s="303"/>
      <c r="H210" s="305"/>
      <c r="I210" s="258" t="s">
        <v>930</v>
      </c>
      <c r="J210" s="303">
        <v>3891.5981335451102</v>
      </c>
      <c r="K210" s="305">
        <v>0.52266070740355874</v>
      </c>
      <c r="L210" s="258"/>
      <c r="M210" s="303"/>
      <c r="N210" s="305"/>
      <c r="O210" s="258"/>
      <c r="P210" s="259"/>
      <c r="Q210" s="260"/>
      <c r="R210" s="258"/>
      <c r="S210" s="259"/>
      <c r="T210" s="260"/>
      <c r="U210" s="258"/>
      <c r="V210" s="259"/>
      <c r="W210" s="260"/>
      <c r="X210" s="258"/>
      <c r="Y210" s="303"/>
      <c r="Z210" s="305"/>
      <c r="AA210" s="258"/>
      <c r="AB210" s="259"/>
      <c r="AC210" s="260"/>
      <c r="AE210" s="321" t="s">
        <v>652</v>
      </c>
      <c r="AF210" s="321" t="str">
        <f>INDEX($AM:$AM,MATCH(AE210,$AL:$AL,0))</f>
        <v>3</v>
      </c>
      <c r="AG210" s="321" t="s">
        <v>934</v>
      </c>
      <c r="AH210" s="332">
        <f>SUMIFS($AP:$AP,$AL:$AL,$AE210)</f>
        <v>43463588.84334363</v>
      </c>
      <c r="AI210" s="337">
        <f>SUMIFS($AR:$AR,$AL:$AL,$AE210)/SUMIFS($AO:$AO,$AL:$AL,$AE210)</f>
        <v>0.86268919197549276</v>
      </c>
      <c r="AL210" s="9" t="s">
        <v>978</v>
      </c>
      <c r="AM210" s="9" t="s">
        <v>370</v>
      </c>
      <c r="AN210" s="314">
        <v>0.64605363772970947</v>
      </c>
      <c r="AO210" s="101">
        <v>28753003.835422449</v>
      </c>
      <c r="AP210" s="101">
        <v>28518520.273636792</v>
      </c>
      <c r="AR210" s="304">
        <f t="shared" si="10"/>
        <v>18575982.723530963</v>
      </c>
    </row>
    <row r="211" spans="2:44" ht="16.5" x14ac:dyDescent="0.3">
      <c r="B211" s="364"/>
      <c r="C211" s="258"/>
      <c r="D211" s="303"/>
      <c r="E211" s="305"/>
      <c r="F211" s="258"/>
      <c r="G211" s="303"/>
      <c r="H211" s="305"/>
      <c r="I211" s="258" t="s">
        <v>875</v>
      </c>
      <c r="J211" s="303">
        <v>3564.8253518771148</v>
      </c>
      <c r="K211" s="305">
        <v>0.64881565752205295</v>
      </c>
      <c r="L211" s="258"/>
      <c r="M211" s="303"/>
      <c r="N211" s="305"/>
      <c r="O211" s="258"/>
      <c r="P211" s="259"/>
      <c r="Q211" s="260"/>
      <c r="R211" s="258"/>
      <c r="S211" s="259"/>
      <c r="T211" s="260"/>
      <c r="U211" s="258"/>
      <c r="V211" s="259"/>
      <c r="W211" s="260"/>
      <c r="X211" s="258"/>
      <c r="Y211" s="303"/>
      <c r="Z211" s="305"/>
      <c r="AA211" s="258"/>
      <c r="AB211" s="259"/>
      <c r="AC211" s="260"/>
      <c r="AE211" s="321" t="s">
        <v>540</v>
      </c>
      <c r="AF211" s="321" t="str">
        <f>INDEX($AM:$AM,MATCH(AE211,$AL:$AL,0))</f>
        <v>3</v>
      </c>
      <c r="AG211" s="321" t="s">
        <v>854</v>
      </c>
      <c r="AH211" s="332">
        <f>SUMIFS($AP:$AP,$AL:$AL,$AE211)</f>
        <v>41926055.736975059</v>
      </c>
      <c r="AI211" s="337">
        <f>SUMIFS($AR:$AR,$AL:$AL,$AE211)/SUMIFS($AO:$AO,$AL:$AL,$AE211)</f>
        <v>0.77248806637059297</v>
      </c>
      <c r="AL211" s="9" t="s">
        <v>540</v>
      </c>
      <c r="AM211" s="9" t="s">
        <v>370</v>
      </c>
      <c r="AN211" s="314">
        <v>0.90145736587200076</v>
      </c>
      <c r="AO211" s="101">
        <v>28672156.321115311</v>
      </c>
      <c r="AP211" s="101">
        <v>28355450.736975059</v>
      </c>
      <c r="AR211" s="304">
        <f t="shared" si="10"/>
        <v>25846726.511102844</v>
      </c>
    </row>
    <row r="212" spans="2:44" ht="16.5" x14ac:dyDescent="0.3">
      <c r="B212" s="364"/>
      <c r="C212" s="258"/>
      <c r="D212" s="303"/>
      <c r="E212" s="305"/>
      <c r="F212" s="258"/>
      <c r="G212" s="303"/>
      <c r="H212" s="305"/>
      <c r="I212" s="258" t="s">
        <v>882</v>
      </c>
      <c r="J212" s="303">
        <v>3479.5798475033816</v>
      </c>
      <c r="K212" s="305">
        <v>0.51120004587356882</v>
      </c>
      <c r="L212" s="258"/>
      <c r="M212" s="303"/>
      <c r="N212" s="305"/>
      <c r="O212" s="258"/>
      <c r="P212" s="259"/>
      <c r="Q212" s="260"/>
      <c r="R212" s="258"/>
      <c r="S212" s="259"/>
      <c r="T212" s="260"/>
      <c r="U212" s="258"/>
      <c r="V212" s="259"/>
      <c r="W212" s="260"/>
      <c r="X212" s="258"/>
      <c r="Y212" s="303"/>
      <c r="Z212" s="305"/>
      <c r="AA212" s="258"/>
      <c r="AB212" s="259"/>
      <c r="AC212" s="260"/>
      <c r="AE212" s="321" t="s">
        <v>538</v>
      </c>
      <c r="AF212" s="321" t="str">
        <f>INDEX($AM:$AM,MATCH(AE212,$AL:$AL,0))</f>
        <v>3</v>
      </c>
      <c r="AG212" s="321" t="s">
        <v>853</v>
      </c>
      <c r="AH212" s="332">
        <f>SUMIFS($AP:$AP,$AL:$AL,$AE212)</f>
        <v>38813792.213164493</v>
      </c>
      <c r="AI212" s="337">
        <f>SUMIFS($AR:$AR,$AL:$AL,$AE212)/SUMIFS($AO:$AO,$AL:$AL,$AE212)</f>
        <v>0.76400398312223949</v>
      </c>
      <c r="AL212" s="9" t="s">
        <v>493</v>
      </c>
      <c r="AM212" s="9" t="s">
        <v>370</v>
      </c>
      <c r="AN212" s="314">
        <v>0.85831560484697822</v>
      </c>
      <c r="AO212" s="101">
        <v>28326756.866636392</v>
      </c>
      <c r="AP212" s="101">
        <v>28022967.55608255</v>
      </c>
      <c r="AR212" s="304">
        <f t="shared" si="10"/>
        <v>24313297.453340307</v>
      </c>
    </row>
    <row r="213" spans="2:44" ht="16.5" x14ac:dyDescent="0.3">
      <c r="B213" s="364"/>
      <c r="C213" s="258"/>
      <c r="D213" s="303"/>
      <c r="E213" s="305"/>
      <c r="F213" s="258"/>
      <c r="G213" s="303"/>
      <c r="H213" s="305"/>
      <c r="I213" s="258" t="s">
        <v>823</v>
      </c>
      <c r="J213" s="303">
        <v>3108.4793629900514</v>
      </c>
      <c r="K213" s="305">
        <v>1.6649757268541028</v>
      </c>
      <c r="L213" s="258"/>
      <c r="M213" s="303"/>
      <c r="N213" s="305"/>
      <c r="O213" s="258"/>
      <c r="P213" s="259"/>
      <c r="Q213" s="260"/>
      <c r="R213" s="258"/>
      <c r="S213" s="259"/>
      <c r="T213" s="260"/>
      <c r="U213" s="258"/>
      <c r="V213" s="259"/>
      <c r="W213" s="260"/>
      <c r="X213" s="258"/>
      <c r="Y213" s="303"/>
      <c r="Z213" s="305"/>
      <c r="AA213" s="258"/>
      <c r="AB213" s="259"/>
      <c r="AC213" s="260"/>
      <c r="AE213" s="321" t="s">
        <v>1094</v>
      </c>
      <c r="AF213" s="321" t="str">
        <f>INDEX($AM:$AM,MATCH(AE213,$AL:$AL,0))</f>
        <v>3</v>
      </c>
      <c r="AG213" s="321" t="s">
        <v>1210</v>
      </c>
      <c r="AH213" s="332">
        <f>SUMIFS($AP:$AP,$AL:$AL,$AE213)</f>
        <v>38247606</v>
      </c>
      <c r="AI213" s="337">
        <f>SUMIFS($AR:$AR,$AL:$AL,$AE213)/SUMIFS($AO:$AO,$AL:$AL,$AE213)</f>
        <v>0.5</v>
      </c>
      <c r="AL213" s="9" t="s">
        <v>529</v>
      </c>
      <c r="AM213" s="9" t="s">
        <v>370</v>
      </c>
      <c r="AN213" s="314">
        <v>0.67523961445640668</v>
      </c>
      <c r="AO213" s="101">
        <v>26110000.051749401</v>
      </c>
      <c r="AP213" s="101">
        <v>25891454.194195218</v>
      </c>
      <c r="AR213" s="304">
        <f t="shared" si="10"/>
        <v>17630506.368400022</v>
      </c>
    </row>
    <row r="214" spans="2:44" ht="16.5" x14ac:dyDescent="0.3">
      <c r="B214" s="364"/>
      <c r="C214" s="258"/>
      <c r="D214" s="303"/>
      <c r="E214" s="305"/>
      <c r="F214" s="258"/>
      <c r="G214" s="303"/>
      <c r="H214" s="305"/>
      <c r="I214" s="258" t="s">
        <v>857</v>
      </c>
      <c r="J214" s="303">
        <v>3012.1237568892179</v>
      </c>
      <c r="K214" s="305">
        <v>0.86314979834847205</v>
      </c>
      <c r="L214" s="258"/>
      <c r="M214" s="303"/>
      <c r="N214" s="305"/>
      <c r="O214" s="258"/>
      <c r="P214" s="259"/>
      <c r="Q214" s="260"/>
      <c r="R214" s="258"/>
      <c r="S214" s="259"/>
      <c r="T214" s="260"/>
      <c r="U214" s="258"/>
      <c r="V214" s="259"/>
      <c r="W214" s="260"/>
      <c r="X214" s="258"/>
      <c r="Y214" s="303"/>
      <c r="Z214" s="305"/>
      <c r="AA214" s="258"/>
      <c r="AB214" s="259"/>
      <c r="AC214" s="260"/>
      <c r="AE214" s="321" t="s">
        <v>372</v>
      </c>
      <c r="AF214" s="321" t="str">
        <f>INDEX($AM:$AM,MATCH(AE214,$AL:$AL,0))</f>
        <v>3</v>
      </c>
      <c r="AG214" s="321" t="s">
        <v>732</v>
      </c>
      <c r="AH214" s="332">
        <f>SUMIFS($AP:$AP,$AL:$AL,$AE214)</f>
        <v>37120807.901475057</v>
      </c>
      <c r="AI214" s="337">
        <f>SUMIFS($AR:$AR,$AL:$AL,$AE214)/SUMIFS($AO:$AO,$AL:$AL,$AE214)</f>
        <v>0.75274349459051981</v>
      </c>
      <c r="AL214" s="9" t="s">
        <v>642</v>
      </c>
      <c r="AM214" s="9" t="s">
        <v>370</v>
      </c>
      <c r="AN214" s="314">
        <v>0.72063848034367606</v>
      </c>
      <c r="AO214" s="101">
        <v>25600871.35055235</v>
      </c>
      <c r="AP214" s="101">
        <v>25380898.3558084</v>
      </c>
      <c r="AR214" s="304">
        <f t="shared" si="10"/>
        <v>18448973.025536001</v>
      </c>
    </row>
    <row r="215" spans="2:44" ht="16.5" x14ac:dyDescent="0.3">
      <c r="B215" s="364"/>
      <c r="C215" s="258"/>
      <c r="D215" s="303"/>
      <c r="E215" s="305"/>
      <c r="F215" s="258"/>
      <c r="G215" s="303"/>
      <c r="H215" s="305"/>
      <c r="I215" s="258" t="s">
        <v>750</v>
      </c>
      <c r="J215" s="303">
        <v>2808.016798849007</v>
      </c>
      <c r="K215" s="305">
        <v>0.67270332938250232</v>
      </c>
      <c r="L215" s="258"/>
      <c r="M215" s="303"/>
      <c r="N215" s="305"/>
      <c r="O215" s="258"/>
      <c r="P215" s="259"/>
      <c r="Q215" s="260"/>
      <c r="R215" s="258"/>
      <c r="S215" s="259"/>
      <c r="T215" s="260"/>
      <c r="U215" s="258"/>
      <c r="V215" s="259"/>
      <c r="W215" s="260"/>
      <c r="X215" s="258"/>
      <c r="Y215" s="303"/>
      <c r="Z215" s="305"/>
      <c r="AA215" s="258"/>
      <c r="AB215" s="259"/>
      <c r="AC215" s="260"/>
      <c r="AE215" s="321" t="s">
        <v>628</v>
      </c>
      <c r="AF215" s="321" t="str">
        <f>INDEX($AM:$AM,MATCH(AE215,$AL:$AL,0))</f>
        <v>3</v>
      </c>
      <c r="AG215" s="321" t="s">
        <v>789</v>
      </c>
      <c r="AH215" s="332">
        <f>SUMIFS($AP:$AP,$AL:$AL,$AE215)</f>
        <v>34083674.618759453</v>
      </c>
      <c r="AI215" s="337">
        <f>SUMIFS($AR:$AR,$AL:$AL,$AE215)/SUMIFS($AO:$AO,$AL:$AL,$AE215)</f>
        <v>0.50000048081666715</v>
      </c>
      <c r="AL215" s="9" t="s">
        <v>657</v>
      </c>
      <c r="AM215" s="9" t="s">
        <v>370</v>
      </c>
      <c r="AN215" s="314">
        <v>0.72063848034367606</v>
      </c>
      <c r="AO215" s="101">
        <v>25600871.35055235</v>
      </c>
      <c r="AP215" s="101">
        <v>25380898.3558084</v>
      </c>
      <c r="AR215" s="304">
        <f t="shared" si="10"/>
        <v>18448973.025536001</v>
      </c>
    </row>
    <row r="216" spans="2:44" ht="16.5" x14ac:dyDescent="0.3">
      <c r="B216" s="364"/>
      <c r="C216" s="258"/>
      <c r="D216" s="303"/>
      <c r="E216" s="305"/>
      <c r="F216" s="258"/>
      <c r="G216" s="303"/>
      <c r="H216" s="305"/>
      <c r="I216" s="258" t="s">
        <v>916</v>
      </c>
      <c r="J216" s="303">
        <v>2226.9104052933508</v>
      </c>
      <c r="K216" s="305">
        <v>0.51457281764799156</v>
      </c>
      <c r="L216" s="258"/>
      <c r="M216" s="303"/>
      <c r="N216" s="305"/>
      <c r="O216" s="258"/>
      <c r="P216" s="259"/>
      <c r="Q216" s="260"/>
      <c r="R216" s="258"/>
      <c r="S216" s="259"/>
      <c r="T216" s="260"/>
      <c r="U216" s="258"/>
      <c r="V216" s="259"/>
      <c r="W216" s="260"/>
      <c r="X216" s="258"/>
      <c r="Y216" s="303"/>
      <c r="Z216" s="305"/>
      <c r="AA216" s="258"/>
      <c r="AB216" s="259"/>
      <c r="AC216" s="260"/>
      <c r="AE216" s="321" t="s">
        <v>984</v>
      </c>
      <c r="AF216" s="321" t="str">
        <f>INDEX($AM:$AM,MATCH(AE216,$AL:$AL,0))</f>
        <v>3</v>
      </c>
      <c r="AG216" s="321" t="s">
        <v>1008</v>
      </c>
      <c r="AH216" s="332">
        <f>SUMIFS($AP:$AP,$AL:$AL,$AE216)</f>
        <v>31983332.492086217</v>
      </c>
      <c r="AI216" s="337">
        <f>SUMIFS($AR:$AR,$AL:$AL,$AE216)/SUMIFS($AO:$AO,$AL:$AL,$AE216)</f>
        <v>0.69626254619328087</v>
      </c>
      <c r="AL216" s="9" t="s">
        <v>542</v>
      </c>
      <c r="AM216" s="9" t="s">
        <v>370</v>
      </c>
      <c r="AN216" s="314">
        <v>0.93395945261528179</v>
      </c>
      <c r="AO216" s="101">
        <v>25578795.7475194</v>
      </c>
      <c r="AP216" s="101">
        <v>25268279.955773551</v>
      </c>
      <c r="AR216" s="304">
        <f t="shared" si="10"/>
        <v>23889558.074911315</v>
      </c>
    </row>
    <row r="217" spans="2:44" ht="16.5" x14ac:dyDescent="0.3">
      <c r="B217" s="364"/>
      <c r="C217" s="258"/>
      <c r="D217" s="303"/>
      <c r="E217" s="305"/>
      <c r="F217" s="258"/>
      <c r="G217" s="303"/>
      <c r="H217" s="305"/>
      <c r="I217" s="258" t="s">
        <v>1230</v>
      </c>
      <c r="J217" s="303">
        <v>2161.7829999999999</v>
      </c>
      <c r="K217" s="305">
        <v>0.5</v>
      </c>
      <c r="L217" s="258"/>
      <c r="M217" s="303"/>
      <c r="N217" s="305"/>
      <c r="O217" s="258"/>
      <c r="P217" s="259"/>
      <c r="Q217" s="260"/>
      <c r="R217" s="258"/>
      <c r="S217" s="259"/>
      <c r="T217" s="260"/>
      <c r="U217" s="258"/>
      <c r="V217" s="259"/>
      <c r="W217" s="260"/>
      <c r="X217" s="258"/>
      <c r="Y217" s="303"/>
      <c r="Z217" s="305"/>
      <c r="AA217" s="258"/>
      <c r="AB217" s="259"/>
      <c r="AC217" s="260"/>
      <c r="AE217" s="321" t="s">
        <v>401</v>
      </c>
      <c r="AF217" s="321" t="str">
        <f>INDEX($AM:$AM,MATCH(AE217,$AL:$AL,0))</f>
        <v>3</v>
      </c>
      <c r="AG217" s="321" t="s">
        <v>753</v>
      </c>
      <c r="AH217" s="332">
        <f>SUMIFS($AP:$AP,$AL:$AL,$AE217)</f>
        <v>31922345.720541</v>
      </c>
      <c r="AI217" s="337">
        <f>SUMIFS($AR:$AR,$AL:$AL,$AE217)/SUMIFS($AO:$AO,$AL:$AL,$AE217)</f>
        <v>0.8570072583014523</v>
      </c>
      <c r="AL217" s="9" t="s">
        <v>619</v>
      </c>
      <c r="AM217" s="9" t="s">
        <v>370</v>
      </c>
      <c r="AN217" s="314">
        <v>0.76377501332806763</v>
      </c>
      <c r="AO217" s="101">
        <v>21763806.258477889</v>
      </c>
      <c r="AP217" s="101">
        <v>21557088.239578351</v>
      </c>
      <c r="AR217" s="304">
        <f t="shared" si="10"/>
        <v>16622651.415138431</v>
      </c>
    </row>
    <row r="218" spans="2:44" ht="16.5" x14ac:dyDescent="0.3">
      <c r="B218" s="364"/>
      <c r="C218" s="258"/>
      <c r="D218" s="303"/>
      <c r="E218" s="305"/>
      <c r="F218" s="258"/>
      <c r="G218" s="303"/>
      <c r="H218" s="305"/>
      <c r="I218" s="258" t="s">
        <v>1203</v>
      </c>
      <c r="J218" s="303">
        <v>1950</v>
      </c>
      <c r="K218" s="305">
        <v>0.5</v>
      </c>
      <c r="L218" s="258"/>
      <c r="M218" s="303"/>
      <c r="N218" s="305"/>
      <c r="O218" s="258"/>
      <c r="P218" s="259"/>
      <c r="Q218" s="260"/>
      <c r="R218" s="258"/>
      <c r="S218" s="259"/>
      <c r="T218" s="260"/>
      <c r="U218" s="258"/>
      <c r="V218" s="259"/>
      <c r="W218" s="260"/>
      <c r="X218" s="258"/>
      <c r="Y218" s="303"/>
      <c r="Z218" s="305"/>
      <c r="AA218" s="258"/>
      <c r="AB218" s="259"/>
      <c r="AC218" s="260"/>
      <c r="AE218" s="321" t="s">
        <v>564</v>
      </c>
      <c r="AF218" s="321" t="str">
        <f>INDEX($AM:$AM,MATCH(AE218,$AL:$AL,0))</f>
        <v>3</v>
      </c>
      <c r="AG218" s="321" t="s">
        <v>874</v>
      </c>
      <c r="AH218" s="332">
        <f>SUMIFS($AP:$AP,$AL:$AL,$AE218)</f>
        <v>27873186.861848839</v>
      </c>
      <c r="AI218" s="337">
        <f>SUMIFS($AR:$AR,$AL:$AL,$AE218)/SUMIFS($AO:$AO,$AL:$AL,$AE218)</f>
        <v>0.9183636953901545</v>
      </c>
      <c r="AL218" s="9" t="s">
        <v>547</v>
      </c>
      <c r="AM218" s="9" t="s">
        <v>370</v>
      </c>
      <c r="AN218" s="314">
        <v>0.81277228668903878</v>
      </c>
      <c r="AO218" s="101">
        <v>21463698.612910852</v>
      </c>
      <c r="AP218" s="101">
        <v>21242272.83937645</v>
      </c>
      <c r="AR218" s="304">
        <f t="shared" si="10"/>
        <v>17445099.402419902</v>
      </c>
    </row>
    <row r="219" spans="2:44" ht="16.5" x14ac:dyDescent="0.3">
      <c r="B219" s="364"/>
      <c r="C219" s="258"/>
      <c r="D219" s="303"/>
      <c r="E219" s="305"/>
      <c r="F219" s="258"/>
      <c r="G219" s="303"/>
      <c r="H219" s="305"/>
      <c r="I219" s="258" t="s">
        <v>1021</v>
      </c>
      <c r="J219" s="303">
        <v>1868.6742558722501</v>
      </c>
      <c r="K219" s="305">
        <v>0.72063848034367606</v>
      </c>
      <c r="L219" s="258"/>
      <c r="M219" s="303"/>
      <c r="N219" s="305"/>
      <c r="O219" s="258"/>
      <c r="P219" s="259"/>
      <c r="Q219" s="260"/>
      <c r="R219" s="258"/>
      <c r="S219" s="259"/>
      <c r="T219" s="260"/>
      <c r="U219" s="258"/>
      <c r="V219" s="259"/>
      <c r="W219" s="260"/>
      <c r="X219" s="258"/>
      <c r="Y219" s="303"/>
      <c r="Z219" s="305"/>
      <c r="AA219" s="258"/>
      <c r="AB219" s="259"/>
      <c r="AC219" s="260"/>
      <c r="AE219" s="321" t="s">
        <v>1101</v>
      </c>
      <c r="AF219" s="321" t="str">
        <f>INDEX($AM:$AM,MATCH(AE219,$AL:$AL,0))</f>
        <v>3</v>
      </c>
      <c r="AG219" s="321" t="s">
        <v>1217</v>
      </c>
      <c r="AH219" s="332">
        <f>SUMIFS($AP:$AP,$AL:$AL,$AE219)</f>
        <v>25796273</v>
      </c>
      <c r="AI219" s="337">
        <f>SUMIFS($AR:$AR,$AL:$AL,$AE219)/SUMIFS($AO:$AO,$AL:$AL,$AE219)</f>
        <v>0.5</v>
      </c>
      <c r="AL219" s="9" t="s">
        <v>512</v>
      </c>
      <c r="AM219" s="9" t="s">
        <v>370</v>
      </c>
      <c r="AN219" s="314">
        <v>0.5638805531830775</v>
      </c>
      <c r="AO219" s="101">
        <v>21337880.88893377</v>
      </c>
      <c r="AP219" s="101">
        <v>21200765.383390579</v>
      </c>
      <c r="AR219" s="304">
        <f t="shared" si="10"/>
        <v>12032016.079406591</v>
      </c>
    </row>
    <row r="220" spans="2:44" ht="16.5" x14ac:dyDescent="0.3">
      <c r="B220" s="364"/>
      <c r="C220" s="258"/>
      <c r="D220" s="303"/>
      <c r="E220" s="305"/>
      <c r="F220" s="258"/>
      <c r="G220" s="303"/>
      <c r="H220" s="305"/>
      <c r="I220" s="258" t="s">
        <v>1171</v>
      </c>
      <c r="J220" s="303">
        <v>1858</v>
      </c>
      <c r="K220" s="305">
        <v>0.5</v>
      </c>
      <c r="L220" s="258"/>
      <c r="M220" s="303"/>
      <c r="N220" s="305"/>
      <c r="O220" s="258"/>
      <c r="P220" s="259"/>
      <c r="Q220" s="260"/>
      <c r="R220" s="258"/>
      <c r="S220" s="259"/>
      <c r="T220" s="260"/>
      <c r="U220" s="258"/>
      <c r="V220" s="259"/>
      <c r="W220" s="260"/>
      <c r="X220" s="258"/>
      <c r="Y220" s="303"/>
      <c r="Z220" s="305"/>
      <c r="AA220" s="258"/>
      <c r="AB220" s="259"/>
      <c r="AC220" s="260"/>
      <c r="AE220" s="321" t="s">
        <v>642</v>
      </c>
      <c r="AF220" s="321" t="str">
        <f>INDEX($AM:$AM,MATCH(AE220,$AL:$AL,0))</f>
        <v>3</v>
      </c>
      <c r="AG220" s="321" t="s">
        <v>924</v>
      </c>
      <c r="AH220" s="332">
        <f>SUMIFS($AP:$AP,$AL:$AL,$AE220)</f>
        <v>25380898.3558084</v>
      </c>
      <c r="AI220" s="337">
        <f>SUMIFS($AR:$AR,$AL:$AL,$AE220)/SUMIFS($AO:$AO,$AL:$AL,$AE220)</f>
        <v>0.72063848034367606</v>
      </c>
      <c r="AL220" s="9" t="s">
        <v>649</v>
      </c>
      <c r="AM220" s="9" t="s">
        <v>370</v>
      </c>
      <c r="AN220" s="314">
        <v>0.86268919197549288</v>
      </c>
      <c r="AO220" s="101">
        <v>21183892.872191548</v>
      </c>
      <c r="AP220" s="101">
        <v>20955915.52153562</v>
      </c>
      <c r="AR220" s="304">
        <f t="shared" si="10"/>
        <v>18275115.42480633</v>
      </c>
    </row>
    <row r="221" spans="2:44" ht="16.5" x14ac:dyDescent="0.3">
      <c r="B221" s="364"/>
      <c r="C221" s="258"/>
      <c r="D221" s="303"/>
      <c r="E221" s="305"/>
      <c r="F221" s="258"/>
      <c r="G221" s="303"/>
      <c r="H221" s="305"/>
      <c r="I221" s="258" t="s">
        <v>881</v>
      </c>
      <c r="J221" s="303">
        <v>1035.2409442716635</v>
      </c>
      <c r="K221" s="305">
        <v>0.50973876017608988</v>
      </c>
      <c r="L221" s="258"/>
      <c r="M221" s="303"/>
      <c r="N221" s="305"/>
      <c r="O221" s="258"/>
      <c r="P221" s="259"/>
      <c r="Q221" s="260"/>
      <c r="R221" s="258"/>
      <c r="S221" s="259"/>
      <c r="T221" s="260"/>
      <c r="U221" s="258"/>
      <c r="V221" s="259"/>
      <c r="W221" s="260"/>
      <c r="X221" s="258"/>
      <c r="Y221" s="303"/>
      <c r="Z221" s="305"/>
      <c r="AA221" s="258"/>
      <c r="AB221" s="259"/>
      <c r="AC221" s="260"/>
      <c r="AE221" s="321" t="s">
        <v>657</v>
      </c>
      <c r="AF221" s="321" t="str">
        <f>INDEX($AM:$AM,MATCH(AE221,$AL:$AL,0))</f>
        <v>3</v>
      </c>
      <c r="AG221" s="321" t="s">
        <v>937</v>
      </c>
      <c r="AH221" s="332">
        <f>SUMIFS($AP:$AP,$AL:$AL,$AE221)</f>
        <v>25380898.3558084</v>
      </c>
      <c r="AI221" s="337">
        <f>SUMIFS($AR:$AR,$AL:$AL,$AE221)/SUMIFS($AO:$AO,$AL:$AL,$AE221)</f>
        <v>0.72063848034367606</v>
      </c>
      <c r="AL221" s="9" t="s">
        <v>399</v>
      </c>
      <c r="AM221" s="9" t="s">
        <v>370</v>
      </c>
      <c r="AN221" s="314">
        <v>0.53266977682655314</v>
      </c>
      <c r="AO221" s="101">
        <v>20616041.759934131</v>
      </c>
      <c r="AP221" s="101">
        <v>20477411.720057599</v>
      </c>
      <c r="AR221" s="304">
        <f t="shared" si="10"/>
        <v>10981542.363311013</v>
      </c>
    </row>
    <row r="222" spans="2:44" ht="16.5" x14ac:dyDescent="0.3">
      <c r="B222" s="364"/>
      <c r="C222" s="258"/>
      <c r="D222" s="303"/>
      <c r="E222" s="305"/>
      <c r="F222" s="258"/>
      <c r="G222" s="303"/>
      <c r="H222" s="305"/>
      <c r="I222" s="258" t="s">
        <v>1212</v>
      </c>
      <c r="J222" s="303">
        <v>741.62300000000005</v>
      </c>
      <c r="K222" s="305">
        <v>0.5</v>
      </c>
      <c r="L222" s="258"/>
      <c r="M222" s="303"/>
      <c r="N222" s="305"/>
      <c r="O222" s="258"/>
      <c r="P222" s="259"/>
      <c r="Q222" s="260"/>
      <c r="R222" s="258"/>
      <c r="S222" s="259"/>
      <c r="T222" s="260"/>
      <c r="U222" s="258"/>
      <c r="V222" s="259"/>
      <c r="W222" s="260"/>
      <c r="X222" s="258"/>
      <c r="Y222" s="303"/>
      <c r="Z222" s="305"/>
      <c r="AA222" s="258"/>
      <c r="AB222" s="259"/>
      <c r="AC222" s="260"/>
      <c r="AE222" s="321" t="s">
        <v>433</v>
      </c>
      <c r="AF222" s="321" t="str">
        <f>INDEX($AM:$AM,MATCH(AE222,$AL:$AL,0))</f>
        <v>3</v>
      </c>
      <c r="AG222" s="321" t="s">
        <v>771</v>
      </c>
      <c r="AH222" s="332">
        <f>SUMIFS($AP:$AP,$AL:$AL,$AE222)</f>
        <v>25281274.408329226</v>
      </c>
      <c r="AI222" s="337">
        <f>SUMIFS($AR:$AR,$AL:$AL,$AE222)/SUMIFS($AO:$AO,$AL:$AL,$AE222)</f>
        <v>0.49703624412163327</v>
      </c>
      <c r="AL222" s="9" t="s">
        <v>989</v>
      </c>
      <c r="AM222" s="9" t="s">
        <v>370</v>
      </c>
      <c r="AN222" s="314">
        <v>1.4522556119965611</v>
      </c>
      <c r="AO222" s="101">
        <v>18202194.002378989</v>
      </c>
      <c r="AP222" s="101">
        <v>17847028.009223972</v>
      </c>
      <c r="AR222" s="304">
        <f t="shared" si="10"/>
        <v>26434238.390605032</v>
      </c>
    </row>
    <row r="223" spans="2:44" ht="16.5" x14ac:dyDescent="0.3">
      <c r="B223" s="364"/>
      <c r="C223" s="258"/>
      <c r="D223" s="303"/>
      <c r="E223" s="305"/>
      <c r="F223" s="258"/>
      <c r="G223" s="303"/>
      <c r="H223" s="305"/>
      <c r="I223" s="258" t="s">
        <v>1238</v>
      </c>
      <c r="J223" s="303">
        <v>570.14800000000002</v>
      </c>
      <c r="K223" s="305">
        <v>0.5</v>
      </c>
      <c r="L223" s="258"/>
      <c r="M223" s="303"/>
      <c r="N223" s="305"/>
      <c r="O223" s="258"/>
      <c r="P223" s="259"/>
      <c r="Q223" s="260"/>
      <c r="R223" s="258"/>
      <c r="S223" s="259"/>
      <c r="T223" s="260"/>
      <c r="U223" s="258"/>
      <c r="V223" s="259"/>
      <c r="W223" s="260"/>
      <c r="X223" s="258"/>
      <c r="Y223" s="303"/>
      <c r="Z223" s="305"/>
      <c r="AA223" s="258"/>
      <c r="AB223" s="259"/>
      <c r="AC223" s="260"/>
      <c r="AE223" s="321" t="s">
        <v>390</v>
      </c>
      <c r="AF223" s="321" t="str">
        <f>INDEX($AM:$AM,MATCH(AE223,$AL:$AL,0))</f>
        <v>3</v>
      </c>
      <c r="AG223" s="321" t="s">
        <v>743</v>
      </c>
      <c r="AH223" s="332">
        <f>SUMIFS($AP:$AP,$AL:$AL,$AE223)</f>
        <v>24140004.789634962</v>
      </c>
      <c r="AI223" s="337">
        <f>SUMIFS($AR:$AR,$AL:$AL,$AE223)/SUMIFS($AO:$AO,$AL:$AL,$AE223)</f>
        <v>0.49293907208504056</v>
      </c>
      <c r="AL223" s="9" t="s">
        <v>426</v>
      </c>
      <c r="AM223" s="9" t="s">
        <v>370</v>
      </c>
      <c r="AN223" s="314">
        <v>0.84226673849267875</v>
      </c>
      <c r="AO223" s="101">
        <v>17843743.159536671</v>
      </c>
      <c r="AP223" s="101">
        <v>17642746.659868449</v>
      </c>
      <c r="AR223" s="304">
        <f t="shared" si="10"/>
        <v>15029191.353483999</v>
      </c>
    </row>
    <row r="224" spans="2:44" ht="16.5" x14ac:dyDescent="0.3">
      <c r="B224" s="364"/>
      <c r="C224" s="258"/>
      <c r="D224" s="303"/>
      <c r="E224" s="305"/>
      <c r="F224" s="258"/>
      <c r="G224" s="303"/>
      <c r="H224" s="305"/>
      <c r="I224" s="258" t="s">
        <v>1246</v>
      </c>
      <c r="J224" s="303">
        <v>546.928</v>
      </c>
      <c r="K224" s="305">
        <v>0.5</v>
      </c>
      <c r="L224" s="258"/>
      <c r="M224" s="303"/>
      <c r="N224" s="305"/>
      <c r="O224" s="258"/>
      <c r="P224" s="259"/>
      <c r="Q224" s="260"/>
      <c r="R224" s="258"/>
      <c r="S224" s="259"/>
      <c r="T224" s="260"/>
      <c r="U224" s="258"/>
      <c r="V224" s="259"/>
      <c r="W224" s="260"/>
      <c r="X224" s="258"/>
      <c r="Y224" s="303"/>
      <c r="Z224" s="305"/>
      <c r="AA224" s="258"/>
      <c r="AB224" s="259"/>
      <c r="AC224" s="260"/>
      <c r="AE224" s="321" t="s">
        <v>1071</v>
      </c>
      <c r="AF224" s="321" t="str">
        <f>INDEX($AM:$AM,MATCH(AE224,$AL:$AL,0))</f>
        <v>3</v>
      </c>
      <c r="AG224" s="321" t="s">
        <v>1190</v>
      </c>
      <c r="AH224" s="332">
        <f>SUMIFS($AP:$AP,$AL:$AL,$AE224)</f>
        <v>21654731</v>
      </c>
      <c r="AI224" s="337">
        <f>SUMIFS($AR:$AR,$AL:$AL,$AE224)/SUMIFS($AO:$AO,$AL:$AL,$AE224)</f>
        <v>0.5</v>
      </c>
      <c r="AL224" s="9" t="s">
        <v>524</v>
      </c>
      <c r="AM224" s="9" t="s">
        <v>370</v>
      </c>
      <c r="AN224" s="314">
        <v>1.540381436499535</v>
      </c>
      <c r="AO224" s="101">
        <v>17871500.318624351</v>
      </c>
      <c r="AP224" s="101">
        <v>17495055.02998437</v>
      </c>
      <c r="AR224" s="304">
        <f t="shared" si="10"/>
        <v>27528927.333204474</v>
      </c>
    </row>
    <row r="225" spans="2:44" ht="16.5" x14ac:dyDescent="0.3">
      <c r="B225" s="364"/>
      <c r="C225" s="258"/>
      <c r="D225" s="303"/>
      <c r="E225" s="305"/>
      <c r="F225" s="258"/>
      <c r="G225" s="303"/>
      <c r="H225" s="305"/>
      <c r="I225" s="258" t="s">
        <v>1220</v>
      </c>
      <c r="J225" s="303">
        <v>521.15200000000004</v>
      </c>
      <c r="K225" s="305">
        <v>0.5</v>
      </c>
      <c r="L225" s="258"/>
      <c r="M225" s="303"/>
      <c r="N225" s="305"/>
      <c r="O225" s="258"/>
      <c r="P225" s="259"/>
      <c r="Q225" s="260"/>
      <c r="R225" s="258"/>
      <c r="S225" s="259"/>
      <c r="T225" s="260"/>
      <c r="U225" s="258"/>
      <c r="V225" s="259"/>
      <c r="W225" s="260"/>
      <c r="X225" s="258"/>
      <c r="Y225" s="303"/>
      <c r="Z225" s="305"/>
      <c r="AA225" s="258"/>
      <c r="AB225" s="259"/>
      <c r="AC225" s="260"/>
      <c r="AE225" s="321" t="s">
        <v>649</v>
      </c>
      <c r="AF225" s="321" t="str">
        <f>INDEX($AM:$AM,MATCH(AE225,$AL:$AL,0))</f>
        <v>3</v>
      </c>
      <c r="AG225" s="321" t="s">
        <v>931</v>
      </c>
      <c r="AH225" s="332">
        <f>SUMIFS($AP:$AP,$AL:$AL,$AE225)</f>
        <v>20955915.52153562</v>
      </c>
      <c r="AI225" s="337">
        <f>SUMIFS($AR:$AR,$AL:$AL,$AE225)/SUMIFS($AO:$AO,$AL:$AL,$AE225)</f>
        <v>0.86268919197549288</v>
      </c>
      <c r="AL225" s="9" t="s">
        <v>401</v>
      </c>
      <c r="AM225" s="9" t="s">
        <v>370</v>
      </c>
      <c r="AN225" s="314">
        <v>1.167609358554909</v>
      </c>
      <c r="AO225" s="101">
        <v>17213019.59999634</v>
      </c>
      <c r="AP225" s="101">
        <v>16946739.720541</v>
      </c>
      <c r="AR225" s="304">
        <f t="shared" si="10"/>
        <v>20098082.773944803</v>
      </c>
    </row>
    <row r="226" spans="2:44" ht="16.5" x14ac:dyDescent="0.3">
      <c r="B226" s="364"/>
      <c r="C226" s="258"/>
      <c r="D226" s="303"/>
      <c r="E226" s="305"/>
      <c r="F226" s="258"/>
      <c r="G226" s="303"/>
      <c r="H226" s="305"/>
      <c r="I226" s="258" t="s">
        <v>884</v>
      </c>
      <c r="J226" s="303">
        <v>475.76578013656632</v>
      </c>
      <c r="K226" s="305">
        <v>0.61740340616091971</v>
      </c>
      <c r="L226" s="258"/>
      <c r="M226" s="303"/>
      <c r="N226" s="305"/>
      <c r="O226" s="258"/>
      <c r="P226" s="259"/>
      <c r="Q226" s="260"/>
      <c r="R226" s="258"/>
      <c r="S226" s="259"/>
      <c r="T226" s="260"/>
      <c r="U226" s="258"/>
      <c r="V226" s="259"/>
      <c r="W226" s="260"/>
      <c r="X226" s="258"/>
      <c r="Y226" s="303"/>
      <c r="Z226" s="305"/>
      <c r="AA226" s="258"/>
      <c r="AB226" s="259"/>
      <c r="AC226" s="260"/>
      <c r="AE226" s="321" t="s">
        <v>1120</v>
      </c>
      <c r="AF226" s="321" t="str">
        <f>INDEX($AM:$AM,MATCH(AE226,$AL:$AL,0))</f>
        <v>3</v>
      </c>
      <c r="AG226" s="321" t="s">
        <v>1235</v>
      </c>
      <c r="AH226" s="332">
        <f>SUMIFS($AP:$AP,$AL:$AL,$AE226)</f>
        <v>19898456</v>
      </c>
      <c r="AI226" s="337">
        <f>SUMIFS($AR:$AR,$AL:$AL,$AE226)/SUMIFS($AO:$AO,$AL:$AL,$AE226)</f>
        <v>0.5</v>
      </c>
      <c r="AL226" s="9" t="s">
        <v>498</v>
      </c>
      <c r="AM226" s="9" t="s">
        <v>370</v>
      </c>
      <c r="AN226" s="314">
        <v>1.0941820176853709</v>
      </c>
      <c r="AO226" s="101">
        <v>16942589.96399495</v>
      </c>
      <c r="AP226" s="101">
        <v>16693460.71679073</v>
      </c>
      <c r="AR226" s="304">
        <f t="shared" si="10"/>
        <v>18538277.271619912</v>
      </c>
    </row>
    <row r="227" spans="2:44" ht="16.5" x14ac:dyDescent="0.3">
      <c r="B227" s="364"/>
      <c r="C227" s="258"/>
      <c r="D227" s="303"/>
      <c r="E227" s="305"/>
      <c r="F227" s="258"/>
      <c r="G227" s="303"/>
      <c r="H227" s="305"/>
      <c r="I227" s="258" t="s">
        <v>1173</v>
      </c>
      <c r="J227" s="303">
        <v>415.82600000000002</v>
      </c>
      <c r="K227" s="305">
        <v>0.5</v>
      </c>
      <c r="L227" s="258"/>
      <c r="M227" s="303"/>
      <c r="N227" s="305"/>
      <c r="O227" s="258"/>
      <c r="P227" s="259"/>
      <c r="Q227" s="260"/>
      <c r="R227" s="258"/>
      <c r="S227" s="259"/>
      <c r="T227" s="260"/>
      <c r="U227" s="258"/>
      <c r="V227" s="259"/>
      <c r="W227" s="260"/>
      <c r="X227" s="258"/>
      <c r="Y227" s="303"/>
      <c r="Z227" s="305"/>
      <c r="AA227" s="258"/>
      <c r="AB227" s="259"/>
      <c r="AC227" s="260"/>
      <c r="AE227" s="321" t="s">
        <v>637</v>
      </c>
      <c r="AF227" s="321" t="str">
        <f>INDEX($AM:$AM,MATCH(AE227,$AL:$AL,0))</f>
        <v>3</v>
      </c>
      <c r="AG227" s="321" t="s">
        <v>920</v>
      </c>
      <c r="AH227" s="332">
        <f>SUMIFS($AP:$AP,$AL:$AL,$AE227)</f>
        <v>19505849.812963977</v>
      </c>
      <c r="AI227" s="337">
        <f>SUMIFS($AR:$AR,$AL:$AL,$AE227)/SUMIFS($AO:$AO,$AL:$AL,$AE227)</f>
        <v>0.68534576347394949</v>
      </c>
      <c r="AL227" s="9" t="s">
        <v>513</v>
      </c>
      <c r="AM227" s="9" t="s">
        <v>370</v>
      </c>
      <c r="AN227" s="314">
        <v>0.8675718863199553</v>
      </c>
      <c r="AO227" s="101">
        <v>16590989.85750955</v>
      </c>
      <c r="AP227" s="101">
        <v>16409586.07102563</v>
      </c>
      <c r="AR227" s="304">
        <f t="shared" si="10"/>
        <v>14393876.366594806</v>
      </c>
    </row>
    <row r="228" spans="2:44" ht="16.5" x14ac:dyDescent="0.3">
      <c r="B228" s="364"/>
      <c r="C228" s="258"/>
      <c r="D228" s="303"/>
      <c r="E228" s="305"/>
      <c r="F228" s="258"/>
      <c r="G228" s="303"/>
      <c r="H228" s="305"/>
      <c r="I228" s="258" t="s">
        <v>1219</v>
      </c>
      <c r="J228" s="303">
        <v>327</v>
      </c>
      <c r="K228" s="305">
        <v>0.5</v>
      </c>
      <c r="L228" s="258"/>
      <c r="M228" s="303"/>
      <c r="N228" s="305"/>
      <c r="O228" s="258"/>
      <c r="P228" s="259"/>
      <c r="Q228" s="260"/>
      <c r="R228" s="258"/>
      <c r="S228" s="259"/>
      <c r="T228" s="260"/>
      <c r="U228" s="258"/>
      <c r="V228" s="259"/>
      <c r="W228" s="260"/>
      <c r="X228" s="258"/>
      <c r="Y228" s="303"/>
      <c r="Z228" s="305"/>
      <c r="AA228" s="258"/>
      <c r="AB228" s="259"/>
      <c r="AC228" s="260"/>
      <c r="AE228" s="321" t="s">
        <v>1095</v>
      </c>
      <c r="AF228" s="321" t="str">
        <f>INDEX($AM:$AM,MATCH(AE228,$AL:$AL,0))</f>
        <v>3</v>
      </c>
      <c r="AG228" s="321" t="s">
        <v>1211</v>
      </c>
      <c r="AH228" s="332">
        <f>SUMIFS($AP:$AP,$AL:$AL,$AE228)</f>
        <v>18823726</v>
      </c>
      <c r="AI228" s="337">
        <f>SUMIFS($AR:$AR,$AL:$AL,$AE228)/SUMIFS($AO:$AO,$AL:$AL,$AE228)</f>
        <v>0.5</v>
      </c>
      <c r="AL228" s="9" t="s">
        <v>637</v>
      </c>
      <c r="AM228" s="9" t="s">
        <v>370</v>
      </c>
      <c r="AN228" s="314">
        <v>0.72063848034367606</v>
      </c>
      <c r="AO228" s="101">
        <v>16504880.390914241</v>
      </c>
      <c r="AP228" s="101">
        <v>16363063.812963979</v>
      </c>
      <c r="AR228" s="304">
        <f t="shared" si="10"/>
        <v>11894051.923162576</v>
      </c>
    </row>
    <row r="229" spans="2:44" ht="16.5" x14ac:dyDescent="0.3">
      <c r="B229" s="364"/>
      <c r="C229" s="258"/>
      <c r="D229" s="303"/>
      <c r="E229" s="305"/>
      <c r="F229" s="258"/>
      <c r="G229" s="303"/>
      <c r="H229" s="305"/>
      <c r="I229" s="258" t="s">
        <v>806</v>
      </c>
      <c r="J229" s="303">
        <v>302.77147217246613</v>
      </c>
      <c r="K229" s="305">
        <v>-0.14521049392059299</v>
      </c>
      <c r="L229" s="258"/>
      <c r="M229" s="303"/>
      <c r="N229" s="305"/>
      <c r="O229" s="258"/>
      <c r="P229" s="259"/>
      <c r="Q229" s="260"/>
      <c r="R229" s="258"/>
      <c r="S229" s="259"/>
      <c r="T229" s="260"/>
      <c r="U229" s="258"/>
      <c r="V229" s="259"/>
      <c r="W229" s="260"/>
      <c r="X229" s="258"/>
      <c r="Y229" s="303"/>
      <c r="Z229" s="305"/>
      <c r="AA229" s="258"/>
      <c r="AB229" s="259"/>
      <c r="AC229" s="260"/>
      <c r="AE229" s="321" t="s">
        <v>506</v>
      </c>
      <c r="AF229" s="321" t="str">
        <f>INDEX($AM:$AM,MATCH(AE229,$AL:$AL,0))</f>
        <v>3</v>
      </c>
      <c r="AG229" s="321" t="s">
        <v>824</v>
      </c>
      <c r="AH229" s="332">
        <f>SUMIFS($AP:$AP,$AL:$AL,$AE229)</f>
        <v>16878493.013934329</v>
      </c>
      <c r="AI229" s="337">
        <f>SUMIFS($AR:$AR,$AL:$AL,$AE229)/SUMIFS($AO:$AO,$AL:$AL,$AE229)</f>
        <v>0.65442340893794171</v>
      </c>
      <c r="AL229" s="9" t="s">
        <v>557</v>
      </c>
      <c r="AM229" s="9" t="s">
        <v>370</v>
      </c>
      <c r="AN229" s="314">
        <v>0.86268919197549288</v>
      </c>
      <c r="AO229" s="101">
        <v>16491445.76678092</v>
      </c>
      <c r="AP229" s="101">
        <v>16313967.71130359</v>
      </c>
      <c r="AR229" s="304">
        <f t="shared" si="10"/>
        <v>14226992.023051895</v>
      </c>
    </row>
    <row r="230" spans="2:44" ht="16.5" x14ac:dyDescent="0.3">
      <c r="B230" s="364"/>
      <c r="C230" s="258"/>
      <c r="D230" s="303"/>
      <c r="E230" s="305"/>
      <c r="F230" s="258"/>
      <c r="G230" s="303"/>
      <c r="H230" s="305"/>
      <c r="I230" s="258" t="s">
        <v>1224</v>
      </c>
      <c r="J230" s="303">
        <v>197.37299999999999</v>
      </c>
      <c r="K230" s="305">
        <v>0.5</v>
      </c>
      <c r="L230" s="258"/>
      <c r="M230" s="303"/>
      <c r="N230" s="305"/>
      <c r="O230" s="258"/>
      <c r="P230" s="259"/>
      <c r="Q230" s="260"/>
      <c r="R230" s="258"/>
      <c r="S230" s="259"/>
      <c r="T230" s="260"/>
      <c r="U230" s="258"/>
      <c r="V230" s="259"/>
      <c r="W230" s="260"/>
      <c r="X230" s="258"/>
      <c r="Y230" s="303"/>
      <c r="Z230" s="305"/>
      <c r="AA230" s="258"/>
      <c r="AB230" s="259"/>
      <c r="AC230" s="260"/>
      <c r="AE230" s="321" t="s">
        <v>448</v>
      </c>
      <c r="AF230" s="321" t="str">
        <f>INDEX($AM:$AM,MATCH(AE230,$AL:$AL,0))</f>
        <v>3</v>
      </c>
      <c r="AG230" s="321" t="s">
        <v>779</v>
      </c>
      <c r="AH230" s="332">
        <f>SUMIFS($AP:$AP,$AL:$AL,$AE230)</f>
        <v>15741496.793474987</v>
      </c>
      <c r="AI230" s="337">
        <f>SUMIFS($AR:$AR,$AL:$AL,$AE230)/SUMIFS($AO:$AO,$AL:$AL,$AE230)</f>
        <v>1.1130524978446132</v>
      </c>
      <c r="AL230" s="9" t="s">
        <v>402</v>
      </c>
      <c r="AM230" s="9" t="s">
        <v>370</v>
      </c>
      <c r="AN230" s="314">
        <v>0.82924642767852286</v>
      </c>
      <c r="AO230" s="101">
        <v>15989065.862849079</v>
      </c>
      <c r="AP230" s="101">
        <v>15833470.720758401</v>
      </c>
      <c r="AR230" s="304">
        <f t="shared" si="10"/>
        <v>13258875.748684218</v>
      </c>
    </row>
    <row r="231" spans="2:44" ht="16.5" x14ac:dyDescent="0.3">
      <c r="B231" s="364"/>
      <c r="C231" s="258"/>
      <c r="D231" s="303"/>
      <c r="E231" s="305"/>
      <c r="F231" s="258"/>
      <c r="G231" s="303"/>
      <c r="H231" s="305"/>
      <c r="I231" s="258" t="s">
        <v>1200</v>
      </c>
      <c r="J231" s="303">
        <v>182.904</v>
      </c>
      <c r="K231" s="305">
        <v>0.5</v>
      </c>
      <c r="L231" s="258"/>
      <c r="M231" s="303"/>
      <c r="N231" s="305"/>
      <c r="O231" s="258"/>
      <c r="P231" s="259"/>
      <c r="Q231" s="260"/>
      <c r="R231" s="258"/>
      <c r="S231" s="259"/>
      <c r="T231" s="260"/>
      <c r="U231" s="258"/>
      <c r="V231" s="259"/>
      <c r="W231" s="260"/>
      <c r="X231" s="258"/>
      <c r="Y231" s="303"/>
      <c r="Z231" s="305"/>
      <c r="AA231" s="258"/>
      <c r="AB231" s="259"/>
      <c r="AC231" s="260"/>
      <c r="AE231" s="321" t="s">
        <v>542</v>
      </c>
      <c r="AF231" s="321" t="str">
        <f>INDEX($AM:$AM,MATCH(AE231,$AL:$AL,0))</f>
        <v>3</v>
      </c>
      <c r="AG231" s="321" t="s">
        <v>855</v>
      </c>
      <c r="AH231" s="332">
        <f>SUMIFS($AP:$AP,$AL:$AL,$AE231)</f>
        <v>14872225.955773551</v>
      </c>
      <c r="AI231" s="337">
        <f>SUMIFS($AR:$AR,$AL:$AL,$AE231)/SUMIFS($AO:$AO,$AL:$AL,$AE231)</f>
        <v>1.2311038009959692</v>
      </c>
      <c r="AL231" s="9" t="s">
        <v>977</v>
      </c>
      <c r="AM231" s="9" t="s">
        <v>370</v>
      </c>
      <c r="AN231" s="314">
        <v>0.6743318511318166</v>
      </c>
      <c r="AO231" s="101">
        <v>15827607.16173178</v>
      </c>
      <c r="AP231" s="101">
        <v>15694631.114255089</v>
      </c>
      <c r="AR231" s="304">
        <f t="shared" si="10"/>
        <v>10673059.636357788</v>
      </c>
    </row>
    <row r="232" spans="2:44" ht="16.5" x14ac:dyDescent="0.3">
      <c r="B232" s="364"/>
      <c r="C232" s="258"/>
      <c r="D232" s="303"/>
      <c r="E232" s="305"/>
      <c r="F232" s="258"/>
      <c r="G232" s="303"/>
      <c r="H232" s="305"/>
      <c r="I232" s="258" t="s">
        <v>735</v>
      </c>
      <c r="J232" s="303">
        <v>74.983566359215004</v>
      </c>
      <c r="K232" s="305">
        <v>0.48165354881795069</v>
      </c>
      <c r="L232" s="258"/>
      <c r="M232" s="303"/>
      <c r="N232" s="305"/>
      <c r="O232" s="258"/>
      <c r="P232" s="259"/>
      <c r="Q232" s="260"/>
      <c r="R232" s="258"/>
      <c r="S232" s="259"/>
      <c r="T232" s="260"/>
      <c r="U232" s="258"/>
      <c r="V232" s="259"/>
      <c r="W232" s="260"/>
      <c r="X232" s="258"/>
      <c r="Y232" s="303"/>
      <c r="Z232" s="305"/>
      <c r="AA232" s="258"/>
      <c r="AB232" s="259"/>
      <c r="AC232" s="260"/>
      <c r="AE232" s="321" t="s">
        <v>547</v>
      </c>
      <c r="AF232" s="321" t="str">
        <f>INDEX($AM:$AM,MATCH(AE232,$AL:$AL,0))</f>
        <v>3</v>
      </c>
      <c r="AG232" s="321" t="s">
        <v>859</v>
      </c>
      <c r="AH232" s="332">
        <f>SUMIFS($AP:$AP,$AL:$AL,$AE232)</f>
        <v>14588306.83937645</v>
      </c>
      <c r="AI232" s="337">
        <f>SUMIFS($AR:$AR,$AL:$AL,$AE232)/SUMIFS($AO:$AO,$AL:$AL,$AE232)</f>
        <v>0.9532998853815895</v>
      </c>
      <c r="AL232" s="9" t="s">
        <v>506</v>
      </c>
      <c r="AM232" s="9" t="s">
        <v>370</v>
      </c>
      <c r="AN232" s="314">
        <v>0.67238593213337428</v>
      </c>
      <c r="AO232" s="101">
        <v>15231342.52628823</v>
      </c>
      <c r="AP232" s="101">
        <v>15106784.013934329</v>
      </c>
      <c r="AR232" s="304">
        <f t="shared" si="10"/>
        <v>10241340.442181015</v>
      </c>
    </row>
    <row r="233" spans="2:44" ht="16.5" x14ac:dyDescent="0.3">
      <c r="B233" s="364"/>
      <c r="C233" s="258"/>
      <c r="D233" s="303"/>
      <c r="E233" s="305"/>
      <c r="F233" s="258"/>
      <c r="G233" s="303"/>
      <c r="H233" s="305"/>
      <c r="I233" s="258" t="s">
        <v>767</v>
      </c>
      <c r="J233" s="303">
        <v>54.545659868448972</v>
      </c>
      <c r="K233" s="305">
        <v>24.399460600900372</v>
      </c>
      <c r="L233" s="258"/>
      <c r="M233" s="303"/>
      <c r="N233" s="305"/>
      <c r="O233" s="258"/>
      <c r="P233" s="259"/>
      <c r="Q233" s="260"/>
      <c r="R233" s="258"/>
      <c r="S233" s="259"/>
      <c r="T233" s="260"/>
      <c r="U233" s="258"/>
      <c r="V233" s="259"/>
      <c r="W233" s="260"/>
      <c r="X233" s="258"/>
      <c r="Y233" s="303"/>
      <c r="Z233" s="305"/>
      <c r="AA233" s="258"/>
      <c r="AB233" s="259"/>
      <c r="AC233" s="260"/>
      <c r="AE233" s="321" t="s">
        <v>380</v>
      </c>
      <c r="AF233" s="321" t="str">
        <f>INDEX($AM:$AM,MATCH(AE233,$AL:$AL,0))</f>
        <v>3</v>
      </c>
      <c r="AG233" s="321" t="s">
        <v>737</v>
      </c>
      <c r="AH233" s="332">
        <f>SUMIFS($AP:$AP,$AL:$AL,$AE233)</f>
        <v>14274083.265585739</v>
      </c>
      <c r="AI233" s="337">
        <f>SUMIFS($AR:$AR,$AL:$AL,$AE233)/SUMIFS($AO:$AO,$AL:$AL,$AE233)</f>
        <v>0.50849728552829798</v>
      </c>
      <c r="AL233" s="9" t="s">
        <v>470</v>
      </c>
      <c r="AM233" s="9" t="s">
        <v>370</v>
      </c>
      <c r="AN233" s="314">
        <v>1.0177714222869549</v>
      </c>
      <c r="AO233" s="101">
        <v>14118573.62792482</v>
      </c>
      <c r="AP233" s="101">
        <v>13925570.404304881</v>
      </c>
      <c r="AR233" s="304">
        <f t="shared" si="10"/>
        <v>14369480.761956139</v>
      </c>
    </row>
    <row r="234" spans="2:44" ht="16.5" x14ac:dyDescent="0.3">
      <c r="B234" s="364"/>
      <c r="C234" s="258"/>
      <c r="D234" s="303"/>
      <c r="E234" s="305"/>
      <c r="F234" s="258"/>
      <c r="G234" s="303"/>
      <c r="H234" s="305"/>
      <c r="I234" s="258" t="s">
        <v>734</v>
      </c>
      <c r="J234" s="303">
        <v>24.378</v>
      </c>
      <c r="K234" s="305">
        <v>0.5</v>
      </c>
      <c r="L234" s="258"/>
      <c r="M234" s="303"/>
      <c r="N234" s="305"/>
      <c r="O234" s="258"/>
      <c r="P234" s="259"/>
      <c r="Q234" s="260"/>
      <c r="R234" s="258"/>
      <c r="S234" s="259"/>
      <c r="T234" s="260"/>
      <c r="U234" s="258"/>
      <c r="V234" s="259"/>
      <c r="W234" s="260"/>
      <c r="X234" s="258"/>
      <c r="Y234" s="303"/>
      <c r="Z234" s="305"/>
      <c r="AA234" s="258"/>
      <c r="AB234" s="259"/>
      <c r="AC234" s="260"/>
      <c r="AE234" s="321" t="s">
        <v>659</v>
      </c>
      <c r="AF234" s="321" t="str">
        <f>INDEX($AM:$AM,MATCH(AE234,$AL:$AL,0))</f>
        <v>3</v>
      </c>
      <c r="AG234" s="321" t="s">
        <v>938</v>
      </c>
      <c r="AH234" s="332">
        <f>SUMIFS($AP:$AP,$AL:$AL,$AE234)</f>
        <v>13842346.36664702</v>
      </c>
      <c r="AI234" s="337">
        <f>SUMIFS($AR:$AR,$AL:$AL,$AE234)/SUMIFS($AO:$AO,$AL:$AL,$AE234)</f>
        <v>0.86268919197549265</v>
      </c>
      <c r="AL234" s="9" t="s">
        <v>659</v>
      </c>
      <c r="AM234" s="9" t="s">
        <v>370</v>
      </c>
      <c r="AN234" s="314">
        <v>0.86268919197549276</v>
      </c>
      <c r="AO234" s="101">
        <v>13992935.89580822</v>
      </c>
      <c r="AP234" s="101">
        <v>13842346.36664702</v>
      </c>
      <c r="AR234" s="304">
        <f t="shared" si="10"/>
        <v>12071554.56131966</v>
      </c>
    </row>
    <row r="235" spans="2:44" ht="16.5" x14ac:dyDescent="0.3">
      <c r="B235" s="364"/>
      <c r="C235" s="258"/>
      <c r="D235" s="303"/>
      <c r="E235" s="305"/>
      <c r="F235" s="258"/>
      <c r="G235" s="303"/>
      <c r="H235" s="305"/>
      <c r="I235" s="258" t="s">
        <v>1178</v>
      </c>
      <c r="J235" s="303">
        <v>11.888999999999999</v>
      </c>
      <c r="K235" s="305">
        <v>0.5</v>
      </c>
      <c r="L235" s="258"/>
      <c r="M235" s="303"/>
      <c r="N235" s="305"/>
      <c r="O235" s="258"/>
      <c r="P235" s="259"/>
      <c r="Q235" s="260"/>
      <c r="R235" s="258"/>
      <c r="S235" s="259"/>
      <c r="T235" s="260"/>
      <c r="U235" s="258"/>
      <c r="V235" s="259"/>
      <c r="W235" s="260"/>
      <c r="X235" s="258"/>
      <c r="Y235" s="303"/>
      <c r="Z235" s="305"/>
      <c r="AA235" s="258"/>
      <c r="AB235" s="259"/>
      <c r="AC235" s="260"/>
      <c r="AE235" s="321" t="s">
        <v>643</v>
      </c>
      <c r="AF235" s="321" t="str">
        <f>INDEX($AM:$AM,MATCH(AE235,$AL:$AL,0))</f>
        <v>3</v>
      </c>
      <c r="AG235" s="321" t="s">
        <v>925</v>
      </c>
      <c r="AH235" s="332">
        <f>SUMIFS($AP:$AP,$AL:$AL,$AE235)</f>
        <v>12687275.184687041</v>
      </c>
      <c r="AI235" s="337">
        <f>SUMIFS($AR:$AR,$AL:$AL,$AE235)/SUMIFS($AO:$AO,$AL:$AL,$AE235)</f>
        <v>0.72063848034367606</v>
      </c>
      <c r="AL235" s="9" t="s">
        <v>427</v>
      </c>
      <c r="AM235" s="9" t="s">
        <v>370</v>
      </c>
      <c r="AN235" s="314">
        <v>0.68871914211012331</v>
      </c>
      <c r="AO235" s="101">
        <v>13581623.167953679</v>
      </c>
      <c r="AP235" s="101">
        <v>13461916.31384222</v>
      </c>
      <c r="AR235" s="304">
        <f t="shared" si="10"/>
        <v>9353923.8566960339</v>
      </c>
    </row>
    <row r="236" spans="2:44" ht="16.5" x14ac:dyDescent="0.3">
      <c r="B236" s="364"/>
      <c r="C236" s="258"/>
      <c r="D236" s="303"/>
      <c r="E236" s="305"/>
      <c r="F236" s="258"/>
      <c r="G236" s="303"/>
      <c r="H236" s="305"/>
      <c r="I236" s="258" t="s">
        <v>1204</v>
      </c>
      <c r="J236" s="303">
        <v>9.7799999999999994</v>
      </c>
      <c r="K236" s="305">
        <v>0.5</v>
      </c>
      <c r="L236" s="258"/>
      <c r="M236" s="303"/>
      <c r="N236" s="305"/>
      <c r="O236" s="258"/>
      <c r="P236" s="259"/>
      <c r="Q236" s="260"/>
      <c r="R236" s="258"/>
      <c r="S236" s="259"/>
      <c r="T236" s="260"/>
      <c r="U236" s="258"/>
      <c r="V236" s="259"/>
      <c r="W236" s="260"/>
      <c r="X236" s="258"/>
      <c r="Y236" s="303"/>
      <c r="Z236" s="305"/>
      <c r="AA236" s="258"/>
      <c r="AB236" s="259"/>
      <c r="AC236" s="260"/>
      <c r="AE236" s="321" t="s">
        <v>647</v>
      </c>
      <c r="AF236" s="321" t="str">
        <f>INDEX($AM:$AM,MATCH(AE236,$AL:$AL,0))</f>
        <v>3</v>
      </c>
      <c r="AG236" s="321" t="s">
        <v>929</v>
      </c>
      <c r="AH236" s="332">
        <f>SUMIFS($AP:$AP,$AL:$AL,$AE236)</f>
        <v>11944087.754661882</v>
      </c>
      <c r="AI236" s="337">
        <f>SUMIFS($AR:$AR,$AL:$AL,$AE236)/SUMIFS($AO:$AO,$AL:$AL,$AE236)</f>
        <v>0.58743234783159259</v>
      </c>
      <c r="AL236" s="9" t="s">
        <v>428</v>
      </c>
      <c r="AM236" s="9" t="s">
        <v>370</v>
      </c>
      <c r="AN236" s="314">
        <v>0.78112236295395532</v>
      </c>
      <c r="AO236" s="101">
        <v>13581056.91861813</v>
      </c>
      <c r="AP236" s="101">
        <v>13445575.7319819</v>
      </c>
      <c r="AR236" s="304">
        <f t="shared" si="10"/>
        <v>10608467.271683156</v>
      </c>
    </row>
    <row r="237" spans="2:44" ht="16.5" x14ac:dyDescent="0.3">
      <c r="B237" s="364"/>
      <c r="C237" s="258"/>
      <c r="D237" s="303"/>
      <c r="E237" s="305"/>
      <c r="F237" s="258"/>
      <c r="G237" s="303"/>
      <c r="H237" s="305"/>
      <c r="I237" s="258" t="s">
        <v>1157</v>
      </c>
      <c r="J237" s="303">
        <v>0</v>
      </c>
      <c r="K237" s="305" t="e">
        <v>#DIV/0!</v>
      </c>
      <c r="L237" s="258"/>
      <c r="M237" s="303"/>
      <c r="N237" s="305"/>
      <c r="O237" s="258"/>
      <c r="P237" s="259"/>
      <c r="Q237" s="260"/>
      <c r="R237" s="258"/>
      <c r="S237" s="259"/>
      <c r="T237" s="260"/>
      <c r="U237" s="258"/>
      <c r="V237" s="259"/>
      <c r="W237" s="260"/>
      <c r="X237" s="258"/>
      <c r="Y237" s="303"/>
      <c r="Z237" s="305"/>
      <c r="AA237" s="258"/>
      <c r="AB237" s="259"/>
      <c r="AC237" s="260"/>
      <c r="AE237" s="321" t="s">
        <v>570</v>
      </c>
      <c r="AF237" s="321" t="str">
        <f>INDEX($AM:$AM,MATCH(AE237,$AL:$AL,0))</f>
        <v>3</v>
      </c>
      <c r="AG237" s="321" t="s">
        <v>879</v>
      </c>
      <c r="AH237" s="332">
        <f>SUMIFS($AP:$AP,$AL:$AL,$AE237)</f>
        <v>11924719.211221009</v>
      </c>
      <c r="AI237" s="337">
        <f>SUMIFS($AR:$AR,$AL:$AL,$AE237)/SUMIFS($AO:$AO,$AL:$AL,$AE237)</f>
        <v>0.73686017882131827</v>
      </c>
      <c r="AL237" s="9" t="s">
        <v>523</v>
      </c>
      <c r="AM237" s="9" t="s">
        <v>370</v>
      </c>
      <c r="AN237" s="314">
        <v>0.82066672588533429</v>
      </c>
      <c r="AO237" s="101">
        <v>13355200.375137459</v>
      </c>
      <c r="AP237" s="101">
        <v>13218572.531386901</v>
      </c>
      <c r="AR237" s="304">
        <f t="shared" si="10"/>
        <v>10960168.565406647</v>
      </c>
    </row>
    <row r="238" spans="2:44" ht="16.5" x14ac:dyDescent="0.3">
      <c r="B238" s="364"/>
      <c r="C238" s="258"/>
      <c r="D238" s="303"/>
      <c r="E238" s="305"/>
      <c r="F238" s="258"/>
      <c r="G238" s="303"/>
      <c r="H238" s="305"/>
      <c r="I238" s="258" t="s">
        <v>1218</v>
      </c>
      <c r="J238" s="303">
        <v>-4.2999999999999997E-2</v>
      </c>
      <c r="K238" s="305">
        <v>0.5</v>
      </c>
      <c r="L238" s="258"/>
      <c r="M238" s="303"/>
      <c r="N238" s="305"/>
      <c r="O238" s="258"/>
      <c r="P238" s="259"/>
      <c r="Q238" s="260"/>
      <c r="R238" s="258"/>
      <c r="S238" s="259"/>
      <c r="T238" s="260"/>
      <c r="U238" s="258"/>
      <c r="V238" s="259"/>
      <c r="W238" s="260"/>
      <c r="X238" s="258"/>
      <c r="Y238" s="303"/>
      <c r="Z238" s="305"/>
      <c r="AA238" s="258"/>
      <c r="AB238" s="259"/>
      <c r="AC238" s="260"/>
      <c r="AE238" s="321" t="s">
        <v>428</v>
      </c>
      <c r="AF238" s="321" t="str">
        <f>INDEX($AM:$AM,MATCH(AE238,$AL:$AL,0))</f>
        <v>3</v>
      </c>
      <c r="AG238" s="321" t="s">
        <v>769</v>
      </c>
      <c r="AH238" s="332">
        <f>SUMIFS($AP:$AP,$AL:$AL,$AE238)</f>
        <v>11677774.7319819</v>
      </c>
      <c r="AI238" s="337">
        <f>SUMIFS($AR:$AR,$AL:$AL,$AE238)/SUMIFS($AO:$AO,$AL:$AL,$AE238)</f>
        <v>0.82319106931027186</v>
      </c>
      <c r="AL238" s="9" t="s">
        <v>520</v>
      </c>
      <c r="AM238" s="9" t="s">
        <v>370</v>
      </c>
      <c r="AN238" s="314">
        <v>0.72202328134191429</v>
      </c>
      <c r="AO238" s="101">
        <v>12926444.67111738</v>
      </c>
      <c r="AP238" s="101">
        <v>12815102.073436979</v>
      </c>
      <c r="AR238" s="304">
        <f t="shared" si="10"/>
        <v>9333193.9975248724</v>
      </c>
    </row>
    <row r="239" spans="2:44" ht="16.5" x14ac:dyDescent="0.3">
      <c r="B239" s="364"/>
      <c r="C239" s="258"/>
      <c r="D239" s="303"/>
      <c r="E239" s="305"/>
      <c r="F239" s="258"/>
      <c r="G239" s="303"/>
      <c r="H239" s="305"/>
      <c r="I239" s="258" t="s">
        <v>1227</v>
      </c>
      <c r="J239" s="303">
        <v>-1.3380000000000001</v>
      </c>
      <c r="K239" s="305">
        <v>0.5</v>
      </c>
      <c r="L239" s="258"/>
      <c r="M239" s="303"/>
      <c r="N239" s="305"/>
      <c r="O239" s="258"/>
      <c r="P239" s="259"/>
      <c r="Q239" s="260"/>
      <c r="R239" s="258"/>
      <c r="S239" s="259"/>
      <c r="T239" s="260"/>
      <c r="U239" s="258"/>
      <c r="V239" s="259"/>
      <c r="W239" s="260"/>
      <c r="X239" s="258"/>
      <c r="Y239" s="303"/>
      <c r="Z239" s="305"/>
      <c r="AA239" s="258"/>
      <c r="AB239" s="259"/>
      <c r="AC239" s="260"/>
      <c r="AE239" s="321" t="s">
        <v>1129</v>
      </c>
      <c r="AF239" s="321" t="str">
        <f>INDEX($AM:$AM,MATCH(AE239,$AL:$AL,0))</f>
        <v>3</v>
      </c>
      <c r="AG239" s="321" t="s">
        <v>1244</v>
      </c>
      <c r="AH239" s="332">
        <f>SUMIFS($AP:$AP,$AL:$AL,$AE239)</f>
        <v>9374836</v>
      </c>
      <c r="AI239" s="337">
        <f>SUMIFS($AR:$AR,$AL:$AL,$AE239)/SUMIFS($AO:$AO,$AL:$AL,$AE239)</f>
        <v>0.5</v>
      </c>
      <c r="AL239" s="9" t="s">
        <v>570</v>
      </c>
      <c r="AM239" s="9" t="s">
        <v>370</v>
      </c>
      <c r="AN239" s="314">
        <v>0.72138577693308281</v>
      </c>
      <c r="AO239" s="101">
        <v>12876768.02592117</v>
      </c>
      <c r="AP239" s="101">
        <v>12765976.211221009</v>
      </c>
      <c r="AR239" s="304">
        <f t="shared" si="10"/>
        <v>9289117.3067662213</v>
      </c>
    </row>
    <row r="240" spans="2:44" ht="16.5" x14ac:dyDescent="0.3">
      <c r="B240" s="364"/>
      <c r="C240" s="258"/>
      <c r="D240" s="303"/>
      <c r="E240" s="305"/>
      <c r="F240" s="258"/>
      <c r="G240" s="303"/>
      <c r="H240" s="305"/>
      <c r="I240" s="258" t="s">
        <v>1247</v>
      </c>
      <c r="J240" s="303">
        <v>-7.6920000000000002</v>
      </c>
      <c r="K240" s="305">
        <v>0.5</v>
      </c>
      <c r="L240" s="258"/>
      <c r="M240" s="303"/>
      <c r="N240" s="305"/>
      <c r="O240" s="258"/>
      <c r="P240" s="259"/>
      <c r="Q240" s="260"/>
      <c r="R240" s="258"/>
      <c r="S240" s="259"/>
      <c r="T240" s="260"/>
      <c r="U240" s="258"/>
      <c r="V240" s="259"/>
      <c r="W240" s="260"/>
      <c r="X240" s="258"/>
      <c r="Y240" s="303"/>
      <c r="Z240" s="305"/>
      <c r="AA240" s="258"/>
      <c r="AB240" s="259"/>
      <c r="AC240" s="260"/>
      <c r="AE240" s="321" t="s">
        <v>396</v>
      </c>
      <c r="AF240" s="321" t="str">
        <f>INDEX($AM:$AM,MATCH(AE240,$AL:$AL,0))</f>
        <v>3</v>
      </c>
      <c r="AG240" s="321" t="s">
        <v>749</v>
      </c>
      <c r="AH240" s="332">
        <f>SUMIFS($AP:$AP,$AL:$AL,$AE240)</f>
        <v>9036140.8992410153</v>
      </c>
      <c r="AI240" s="337">
        <f>SUMIFS($AR:$AR,$AL:$AL,$AE240)/SUMIFS($AO:$AO,$AL:$AL,$AE240)</f>
        <v>0.67238593213337439</v>
      </c>
      <c r="AL240" s="9" t="s">
        <v>643</v>
      </c>
      <c r="AM240" s="9" t="s">
        <v>370</v>
      </c>
      <c r="AN240" s="314">
        <v>0.72063848034367606</v>
      </c>
      <c r="AO240" s="101">
        <v>12800429.43839802</v>
      </c>
      <c r="AP240" s="101">
        <v>12687275.184687041</v>
      </c>
      <c r="AR240" s="304">
        <f t="shared" si="10"/>
        <v>9224482.0182336047</v>
      </c>
    </row>
    <row r="241" spans="2:44" ht="16.5" x14ac:dyDescent="0.3">
      <c r="B241" s="364"/>
      <c r="C241" s="258"/>
      <c r="D241" s="303"/>
      <c r="E241" s="305"/>
      <c r="F241" s="258"/>
      <c r="G241" s="303"/>
      <c r="H241" s="305"/>
      <c r="I241" s="258" t="s">
        <v>1017</v>
      </c>
      <c r="J241" s="303">
        <v>-30.712655193324156</v>
      </c>
      <c r="K241" s="305">
        <v>0.48928514489075725</v>
      </c>
      <c r="L241" s="258"/>
      <c r="M241" s="303"/>
      <c r="N241" s="305"/>
      <c r="O241" s="258"/>
      <c r="P241" s="259"/>
      <c r="Q241" s="260"/>
      <c r="R241" s="258"/>
      <c r="S241" s="259"/>
      <c r="T241" s="260"/>
      <c r="U241" s="258"/>
      <c r="V241" s="259"/>
      <c r="W241" s="260"/>
      <c r="X241" s="258"/>
      <c r="Y241" s="303"/>
      <c r="Z241" s="305"/>
      <c r="AA241" s="258"/>
      <c r="AB241" s="259"/>
      <c r="AC241" s="260"/>
      <c r="AE241" s="321" t="s">
        <v>552</v>
      </c>
      <c r="AF241" s="321" t="str">
        <f>INDEX($AM:$AM,MATCH(AE241,$AL:$AL,0))</f>
        <v>3</v>
      </c>
      <c r="AG241" s="321" t="s">
        <v>862</v>
      </c>
      <c r="AH241" s="332">
        <f>SUMIFS($AP:$AP,$AL:$AL,$AE241)</f>
        <v>8915243.8795429505</v>
      </c>
      <c r="AI241" s="337">
        <f>SUMIFS($AR:$AR,$AL:$AL,$AE241)/SUMIFS($AO:$AO,$AL:$AL,$AE241)</f>
        <v>0.55120525378039975</v>
      </c>
      <c r="AL241" s="9" t="s">
        <v>537</v>
      </c>
      <c r="AM241" s="9" t="s">
        <v>370</v>
      </c>
      <c r="AN241" s="314">
        <v>0.71189554419336221</v>
      </c>
      <c r="AO241" s="101">
        <v>11239459.379886219</v>
      </c>
      <c r="AP241" s="101">
        <v>11141968.48718298</v>
      </c>
      <c r="AR241" s="304">
        <f t="shared" si="10"/>
        <v>8001321.051683289</v>
      </c>
    </row>
    <row r="242" spans="2:44" ht="16.5" x14ac:dyDescent="0.3">
      <c r="B242" s="364"/>
      <c r="C242" s="258"/>
      <c r="D242" s="303"/>
      <c r="E242" s="305"/>
      <c r="F242" s="258"/>
      <c r="G242" s="303"/>
      <c r="H242" s="305"/>
      <c r="I242" s="258" t="s">
        <v>1161</v>
      </c>
      <c r="J242" s="303">
        <v>-36.347000000000001</v>
      </c>
      <c r="K242" s="305">
        <v>0.5</v>
      </c>
      <c r="L242" s="258"/>
      <c r="M242" s="303"/>
      <c r="N242" s="305"/>
      <c r="O242" s="258"/>
      <c r="P242" s="259"/>
      <c r="Q242" s="260"/>
      <c r="R242" s="258"/>
      <c r="S242" s="259"/>
      <c r="T242" s="260"/>
      <c r="U242" s="258"/>
      <c r="V242" s="259"/>
      <c r="W242" s="260"/>
      <c r="X242" s="258"/>
      <c r="Y242" s="303"/>
      <c r="Z242" s="305"/>
      <c r="AA242" s="258"/>
      <c r="AB242" s="259"/>
      <c r="AC242" s="260"/>
      <c r="AE242" s="321" t="s">
        <v>537</v>
      </c>
      <c r="AF242" s="321" t="str">
        <f>INDEX($AM:$AM,MATCH(AE242,$AL:$AL,0))</f>
        <v>3</v>
      </c>
      <c r="AG242" s="321" t="s">
        <v>852</v>
      </c>
      <c r="AH242" s="332">
        <f>SUMIFS($AP:$AP,$AL:$AL,$AE242)</f>
        <v>8484761.4871829804</v>
      </c>
      <c r="AI242" s="337">
        <f>SUMIFS($AR:$AR,$AL:$AL,$AE242)/SUMIFS($AO:$AO,$AL:$AL,$AE242)</f>
        <v>0.77750190233531136</v>
      </c>
      <c r="AL242" s="9" t="s">
        <v>976</v>
      </c>
      <c r="AM242" s="9" t="s">
        <v>370</v>
      </c>
      <c r="AN242" s="314">
        <v>0.48165354881795058</v>
      </c>
      <c r="AO242" s="101">
        <v>10264258.692069139</v>
      </c>
      <c r="AP242" s="101">
        <v>10202962.08777394</v>
      </c>
      <c r="AR242" s="304">
        <f t="shared" si="10"/>
        <v>4943816.6250205971</v>
      </c>
    </row>
    <row r="243" spans="2:44" ht="16.5" x14ac:dyDescent="0.3">
      <c r="B243" s="364"/>
      <c r="C243" s="258"/>
      <c r="D243" s="303"/>
      <c r="E243" s="305"/>
      <c r="F243" s="258"/>
      <c r="G243" s="303"/>
      <c r="H243" s="305"/>
      <c r="I243" s="258" t="s">
        <v>796</v>
      </c>
      <c r="J243" s="303">
        <v>-61.765999999999998</v>
      </c>
      <c r="K243" s="305">
        <v>0.5</v>
      </c>
      <c r="L243" s="258"/>
      <c r="M243" s="303"/>
      <c r="N243" s="305"/>
      <c r="O243" s="258"/>
      <c r="P243" s="259"/>
      <c r="Q243" s="260"/>
      <c r="R243" s="258"/>
      <c r="S243" s="259"/>
      <c r="T243" s="260"/>
      <c r="U243" s="258"/>
      <c r="V243" s="259"/>
      <c r="W243" s="260"/>
      <c r="X243" s="258"/>
      <c r="Y243" s="303"/>
      <c r="Z243" s="305"/>
      <c r="AA243" s="258"/>
      <c r="AB243" s="259"/>
      <c r="AC243" s="260"/>
      <c r="AE243" s="321" t="s">
        <v>619</v>
      </c>
      <c r="AF243" s="321" t="str">
        <f>INDEX($AM:$AM,MATCH(AE243,$AL:$AL,0))</f>
        <v>3</v>
      </c>
      <c r="AG243" s="321" t="s">
        <v>912</v>
      </c>
      <c r="AH243" s="332">
        <f>SUMIFS($AP:$AP,$AL:$AL,$AE243)</f>
        <v>8024048.2395783514</v>
      </c>
      <c r="AI243" s="337">
        <f>SUMIFS($AR:$AR,$AL:$AL,$AE243)/SUMIFS($AO:$AO,$AL:$AL,$AE243)</f>
        <v>1.19747434268181</v>
      </c>
      <c r="AL243" s="9" t="s">
        <v>396</v>
      </c>
      <c r="AM243" s="9" t="s">
        <v>370</v>
      </c>
      <c r="AN243" s="314">
        <v>0.67238593213337439</v>
      </c>
      <c r="AO243" s="101">
        <v>9112477.4110192992</v>
      </c>
      <c r="AP243" s="101">
        <v>9036140.8992410153</v>
      </c>
      <c r="AR243" s="304">
        <f t="shared" si="10"/>
        <v>6127101.6180525292</v>
      </c>
    </row>
    <row r="244" spans="2:44" ht="16.5" x14ac:dyDescent="0.3">
      <c r="B244" s="364"/>
      <c r="C244" s="258"/>
      <c r="D244" s="303"/>
      <c r="E244" s="305"/>
      <c r="F244" s="258"/>
      <c r="G244" s="303"/>
      <c r="H244" s="305"/>
      <c r="I244" s="258" t="s">
        <v>1198</v>
      </c>
      <c r="J244" s="303">
        <v>-81.822000000000003</v>
      </c>
      <c r="K244" s="305">
        <v>0.5</v>
      </c>
      <c r="L244" s="258"/>
      <c r="M244" s="303"/>
      <c r="N244" s="305"/>
      <c r="O244" s="258"/>
      <c r="P244" s="259"/>
      <c r="Q244" s="260"/>
      <c r="R244" s="258"/>
      <c r="S244" s="259"/>
      <c r="T244" s="260"/>
      <c r="U244" s="258"/>
      <c r="V244" s="259"/>
      <c r="W244" s="260"/>
      <c r="X244" s="258"/>
      <c r="Y244" s="303"/>
      <c r="Z244" s="305"/>
      <c r="AA244" s="258"/>
      <c r="AB244" s="259"/>
      <c r="AC244" s="260"/>
      <c r="AE244" s="321" t="s">
        <v>605</v>
      </c>
      <c r="AF244" s="321" t="str">
        <f>INDEX($AM:$AM,MATCH(AE244,$AL:$AL,0))</f>
        <v>3</v>
      </c>
      <c r="AG244" s="321" t="s">
        <v>901</v>
      </c>
      <c r="AH244" s="332">
        <f>SUMIFS($AP:$AP,$AL:$AL,$AE244)</f>
        <v>6793965.0364784785</v>
      </c>
      <c r="AI244" s="337">
        <f>SUMIFS($AR:$AR,$AL:$AL,$AE244)/SUMIFS($AO:$AO,$AL:$AL,$AE244)</f>
        <v>0.52238626743258398</v>
      </c>
      <c r="AL244" s="9" t="s">
        <v>982</v>
      </c>
      <c r="AM244" s="9" t="s">
        <v>370</v>
      </c>
      <c r="AN244" s="314">
        <v>0.9173525287198655</v>
      </c>
      <c r="AO244" s="101">
        <v>8978413.4071616065</v>
      </c>
      <c r="AP244" s="101">
        <v>8870376.3629900515</v>
      </c>
      <c r="AR244" s="304">
        <f t="shared" si="10"/>
        <v>8236370.2429520432</v>
      </c>
    </row>
    <row r="245" spans="2:44" ht="16.5" x14ac:dyDescent="0.3">
      <c r="B245" s="364"/>
      <c r="C245" s="258"/>
      <c r="D245" s="303"/>
      <c r="E245" s="305"/>
      <c r="F245" s="258"/>
      <c r="G245" s="303"/>
      <c r="H245" s="305"/>
      <c r="I245" s="258" t="s">
        <v>1232</v>
      </c>
      <c r="J245" s="303">
        <v>-171.15299999999999</v>
      </c>
      <c r="K245" s="305">
        <v>0.5</v>
      </c>
      <c r="L245" s="258"/>
      <c r="M245" s="303"/>
      <c r="N245" s="305"/>
      <c r="O245" s="258"/>
      <c r="P245" s="259"/>
      <c r="Q245" s="260"/>
      <c r="R245" s="258"/>
      <c r="S245" s="259"/>
      <c r="T245" s="260"/>
      <c r="U245" s="258"/>
      <c r="V245" s="259"/>
      <c r="W245" s="260"/>
      <c r="X245" s="258"/>
      <c r="Y245" s="303"/>
      <c r="Z245" s="305"/>
      <c r="AA245" s="258"/>
      <c r="AB245" s="259"/>
      <c r="AC245" s="260"/>
      <c r="AE245" s="321" t="s">
        <v>978</v>
      </c>
      <c r="AF245" s="321" t="str">
        <f>INDEX($AM:$AM,MATCH(AE245,$AL:$AL,0))</f>
        <v>3</v>
      </c>
      <c r="AG245" s="321" t="s">
        <v>1003</v>
      </c>
      <c r="AH245" s="332">
        <f>SUMIFS($AP:$AP,$AL:$AL,$AE245)</f>
        <v>6749056.2736367919</v>
      </c>
      <c r="AI245" s="337">
        <f>SUMIFS($AR:$AR,$AL:$AL,$AE245)/SUMIFS($AO:$AO,$AL:$AL,$AE245)</f>
        <v>1.1013398512483323</v>
      </c>
      <c r="AL245" s="9" t="s">
        <v>459</v>
      </c>
      <c r="AM245" s="9" t="s">
        <v>370</v>
      </c>
      <c r="AN245" s="314">
        <v>0.8728652746129657</v>
      </c>
      <c r="AO245" s="101">
        <v>8523565.4412637856</v>
      </c>
      <c r="AP245" s="101">
        <v>8429259.7200506628</v>
      </c>
      <c r="AR245" s="304">
        <f t="shared" si="10"/>
        <v>7439924.289570298</v>
      </c>
    </row>
    <row r="246" spans="2:44" ht="16.5" x14ac:dyDescent="0.3">
      <c r="B246" s="364"/>
      <c r="C246" s="258"/>
      <c r="D246" s="303"/>
      <c r="E246" s="305"/>
      <c r="F246" s="258"/>
      <c r="G246" s="303"/>
      <c r="H246" s="305"/>
      <c r="I246" s="258" t="s">
        <v>1239</v>
      </c>
      <c r="J246" s="303">
        <v>-227.41399999999999</v>
      </c>
      <c r="K246" s="305">
        <v>0.5</v>
      </c>
      <c r="L246" s="258"/>
      <c r="M246" s="303"/>
      <c r="N246" s="305"/>
      <c r="O246" s="258"/>
      <c r="P246" s="259"/>
      <c r="Q246" s="260"/>
      <c r="R246" s="258"/>
      <c r="S246" s="259"/>
      <c r="T246" s="260"/>
      <c r="U246" s="258"/>
      <c r="V246" s="259"/>
      <c r="W246" s="260"/>
      <c r="X246" s="258"/>
      <c r="Y246" s="303"/>
      <c r="Z246" s="305"/>
      <c r="AA246" s="258"/>
      <c r="AB246" s="259"/>
      <c r="AC246" s="260"/>
      <c r="AE246" s="321" t="s">
        <v>623</v>
      </c>
      <c r="AF246" s="321" t="str">
        <f>INDEX($AM:$AM,MATCH(AE246,$AL:$AL,0))</f>
        <v>3</v>
      </c>
      <c r="AG246" s="321" t="s">
        <v>913</v>
      </c>
      <c r="AH246" s="332">
        <f>SUMIFS($AP:$AP,$AL:$AL,$AE246)</f>
        <v>6500702.0593134481</v>
      </c>
      <c r="AI246" s="337">
        <f>SUMIFS($AR:$AR,$AL:$AL,$AE246)/SUMIFS($AO:$AO,$AL:$AL,$AE246)</f>
        <v>0.84259502603518321</v>
      </c>
      <c r="AL246" s="9" t="s">
        <v>458</v>
      </c>
      <c r="AM246" s="9" t="s">
        <v>370</v>
      </c>
      <c r="AN246" s="314">
        <v>0.71583711579955711</v>
      </c>
      <c r="AO246" s="101">
        <v>8331204.1133668106</v>
      </c>
      <c r="AP246" s="101">
        <v>8258526.9571419461</v>
      </c>
      <c r="AR246" s="304">
        <f t="shared" si="10"/>
        <v>5963785.1236499045</v>
      </c>
    </row>
    <row r="247" spans="2:44" ht="16.5" x14ac:dyDescent="0.3">
      <c r="B247" s="364"/>
      <c r="C247" s="258"/>
      <c r="D247" s="303"/>
      <c r="E247" s="305"/>
      <c r="F247" s="258"/>
      <c r="G247" s="303"/>
      <c r="H247" s="305"/>
      <c r="I247" s="258" t="s">
        <v>1004</v>
      </c>
      <c r="J247" s="303">
        <v>-258.03608395766867</v>
      </c>
      <c r="K247" s="305">
        <v>0.11804718831641958</v>
      </c>
      <c r="L247" s="258"/>
      <c r="M247" s="303"/>
      <c r="N247" s="305"/>
      <c r="O247" s="258"/>
      <c r="P247" s="259"/>
      <c r="Q247" s="260"/>
      <c r="R247" s="258"/>
      <c r="S247" s="259"/>
      <c r="T247" s="260"/>
      <c r="U247" s="258"/>
      <c r="V247" s="259"/>
      <c r="W247" s="260"/>
      <c r="X247" s="258"/>
      <c r="Y247" s="303"/>
      <c r="Z247" s="305"/>
      <c r="AA247" s="258"/>
      <c r="AB247" s="259"/>
      <c r="AC247" s="260"/>
      <c r="AE247" s="321" t="s">
        <v>435</v>
      </c>
      <c r="AF247" s="321" t="str">
        <f>INDEX($AM:$AM,MATCH(AE247,$AL:$AL,0))</f>
        <v>3</v>
      </c>
      <c r="AG247" s="321" t="s">
        <v>772</v>
      </c>
      <c r="AH247" s="332">
        <f>SUMIFS($AP:$AP,$AL:$AL,$AE247)</f>
        <v>6160443.0227380674</v>
      </c>
      <c r="AI247" s="337">
        <f>SUMIFS($AR:$AR,$AL:$AL,$AE247)/SUMIFS($AO:$AO,$AL:$AL,$AE247)</f>
        <v>0.50000003694719652</v>
      </c>
      <c r="AL247" s="9" t="s">
        <v>566</v>
      </c>
      <c r="AM247" s="9" t="s">
        <v>370</v>
      </c>
      <c r="AN247" s="314">
        <v>0.76524656865087737</v>
      </c>
      <c r="AO247" s="101">
        <v>7535640.9905684683</v>
      </c>
      <c r="AP247" s="101">
        <v>7461764.8255129326</v>
      </c>
      <c r="AR247" s="304">
        <f t="shared" si="10"/>
        <v>5766623.4106174186</v>
      </c>
    </row>
    <row r="248" spans="2:44" ht="16.5" x14ac:dyDescent="0.3">
      <c r="B248" s="364"/>
      <c r="C248" s="258"/>
      <c r="D248" s="303"/>
      <c r="E248" s="305"/>
      <c r="F248" s="258"/>
      <c r="G248" s="303"/>
      <c r="H248" s="305"/>
      <c r="I248" s="258" t="s">
        <v>887</v>
      </c>
      <c r="J248" s="303">
        <v>-342.34937002580426</v>
      </c>
      <c r="K248" s="305">
        <v>-10.922375088972016</v>
      </c>
      <c r="L248" s="258"/>
      <c r="M248" s="303"/>
      <c r="N248" s="305"/>
      <c r="O248" s="258"/>
      <c r="P248" s="259"/>
      <c r="Q248" s="260"/>
      <c r="R248" s="258"/>
      <c r="S248" s="259"/>
      <c r="T248" s="260"/>
      <c r="U248" s="258"/>
      <c r="V248" s="259"/>
      <c r="W248" s="260"/>
      <c r="X248" s="258"/>
      <c r="Y248" s="303"/>
      <c r="Z248" s="305"/>
      <c r="AA248" s="258"/>
      <c r="AB248" s="259"/>
      <c r="AC248" s="260"/>
      <c r="AE248" s="321" t="s">
        <v>512</v>
      </c>
      <c r="AF248" s="321" t="str">
        <f>INDEX($AM:$AM,MATCH(AE248,$AL:$AL,0))</f>
        <v>3</v>
      </c>
      <c r="AG248" s="321" t="s">
        <v>829</v>
      </c>
      <c r="AH248" s="332">
        <f>SUMIFS($AP:$AP,$AL:$AL,$AE248)</f>
        <v>5709337.3833905794</v>
      </c>
      <c r="AI248" s="337">
        <f>SUMIFS($AR:$AR,$AL:$AL,$AE248)/SUMIFS($AO:$AO,$AL:$AL,$AE248)</f>
        <v>0.73314574851355607</v>
      </c>
      <c r="AL248" s="9" t="s">
        <v>552</v>
      </c>
      <c r="AM248" s="9" t="s">
        <v>370</v>
      </c>
      <c r="AN248" s="314">
        <v>0.5645379674981722</v>
      </c>
      <c r="AO248" s="101">
        <v>7111376.8841989189</v>
      </c>
      <c r="AP248" s="101">
        <v>7063598.8795429496</v>
      </c>
      <c r="AR248" s="304">
        <f t="shared" si="10"/>
        <v>4014642.2523191422</v>
      </c>
    </row>
    <row r="249" spans="2:44" ht="16.5" x14ac:dyDescent="0.3">
      <c r="B249" s="364"/>
      <c r="C249" s="258"/>
      <c r="D249" s="303"/>
      <c r="E249" s="305"/>
      <c r="F249" s="258"/>
      <c r="G249" s="303"/>
      <c r="H249" s="305"/>
      <c r="I249" s="258" t="s">
        <v>1019</v>
      </c>
      <c r="J249" s="303">
        <v>-368.14922677121911</v>
      </c>
      <c r="K249" s="305">
        <v>0.49442668901543302</v>
      </c>
      <c r="L249" s="258"/>
      <c r="M249" s="303"/>
      <c r="N249" s="305"/>
      <c r="O249" s="258"/>
      <c r="P249" s="259"/>
      <c r="Q249" s="260"/>
      <c r="R249" s="258"/>
      <c r="S249" s="259"/>
      <c r="T249" s="260"/>
      <c r="U249" s="258"/>
      <c r="V249" s="259"/>
      <c r="W249" s="260"/>
      <c r="X249" s="258"/>
      <c r="Y249" s="303"/>
      <c r="Z249" s="305"/>
      <c r="AA249" s="258"/>
      <c r="AB249" s="259"/>
      <c r="AC249" s="260"/>
      <c r="AE249" s="321" t="s">
        <v>458</v>
      </c>
      <c r="AF249" s="321" t="str">
        <f>INDEX($AM:$AM,MATCH(AE249,$AL:$AL,0))</f>
        <v>3</v>
      </c>
      <c r="AG249" s="321" t="s">
        <v>785</v>
      </c>
      <c r="AH249" s="332">
        <f>SUMIFS($AP:$AP,$AL:$AL,$AE249)</f>
        <v>5651212.9571419461</v>
      </c>
      <c r="AI249" s="337">
        <f>SUMIFS($AR:$AR,$AL:$AL,$AE249)/SUMIFS($AO:$AO,$AL:$AL,$AE249)</f>
        <v>0.8141540161239752</v>
      </c>
      <c r="AL249" s="9" t="s">
        <v>617</v>
      </c>
      <c r="AM249" s="9" t="s">
        <v>370</v>
      </c>
      <c r="AN249" s="314">
        <v>0.68882646502485168</v>
      </c>
      <c r="AO249" s="101">
        <v>6377225.6661276538</v>
      </c>
      <c r="AP249" s="101">
        <v>6320964.0987837519</v>
      </c>
      <c r="AR249" s="304">
        <f t="shared" si="10"/>
        <v>4392801.8122644667</v>
      </c>
    </row>
    <row r="250" spans="2:44" ht="16.5" x14ac:dyDescent="0.3">
      <c r="B250" s="364"/>
      <c r="C250" s="258"/>
      <c r="D250" s="303"/>
      <c r="E250" s="305"/>
      <c r="F250" s="258"/>
      <c r="G250" s="303"/>
      <c r="H250" s="305"/>
      <c r="I250" s="258" t="s">
        <v>782</v>
      </c>
      <c r="J250" s="303">
        <v>-380.79262489157128</v>
      </c>
      <c r="K250" s="305">
        <v>0.49994901228735572</v>
      </c>
      <c r="L250" s="258"/>
      <c r="M250" s="303"/>
      <c r="N250" s="305"/>
      <c r="O250" s="258"/>
      <c r="P250" s="259"/>
      <c r="Q250" s="260"/>
      <c r="R250" s="258"/>
      <c r="S250" s="259"/>
      <c r="T250" s="260"/>
      <c r="U250" s="258"/>
      <c r="V250" s="259"/>
      <c r="W250" s="260"/>
      <c r="X250" s="258"/>
      <c r="Y250" s="303"/>
      <c r="Z250" s="305"/>
      <c r="AA250" s="258"/>
      <c r="AB250" s="259"/>
      <c r="AC250" s="260"/>
      <c r="AE250" s="321" t="s">
        <v>980</v>
      </c>
      <c r="AF250" s="321" t="str">
        <f>INDEX($AM:$AM,MATCH(AE250,$AL:$AL,0))</f>
        <v>3</v>
      </c>
      <c r="AG250" s="321" t="s">
        <v>1005</v>
      </c>
      <c r="AH250" s="332">
        <f>SUMIFS($AP:$AP,$AL:$AL,$AE250)</f>
        <v>5524967.7336504012</v>
      </c>
      <c r="AI250" s="337">
        <f>SUMIFS($AR:$AR,$AL:$AL,$AE250)/SUMIFS($AO:$AO,$AL:$AL,$AE250)</f>
        <v>1.2867858094493114</v>
      </c>
      <c r="AL250" s="9" t="s">
        <v>593</v>
      </c>
      <c r="AM250" s="9" t="s">
        <v>370</v>
      </c>
      <c r="AN250" s="314">
        <v>1.314936915681292</v>
      </c>
      <c r="AO250" s="101">
        <v>6280667.8833333459</v>
      </c>
      <c r="AP250" s="101">
        <v>6177483.2548229676</v>
      </c>
      <c r="AR250" s="304">
        <f t="shared" si="10"/>
        <v>8258682.0549288988</v>
      </c>
    </row>
    <row r="251" spans="2:44" ht="16.5" x14ac:dyDescent="0.3">
      <c r="B251" s="364"/>
      <c r="C251" s="258"/>
      <c r="D251" s="303"/>
      <c r="E251" s="305"/>
      <c r="F251" s="258"/>
      <c r="G251" s="303"/>
      <c r="H251" s="305"/>
      <c r="I251" s="258" t="s">
        <v>1156</v>
      </c>
      <c r="J251" s="303">
        <v>-426.37</v>
      </c>
      <c r="K251" s="305">
        <v>0.5</v>
      </c>
      <c r="L251" s="258"/>
      <c r="M251" s="303"/>
      <c r="N251" s="305"/>
      <c r="O251" s="258"/>
      <c r="P251" s="259"/>
      <c r="Q251" s="260"/>
      <c r="R251" s="258"/>
      <c r="S251" s="259"/>
      <c r="T251" s="260"/>
      <c r="U251" s="258"/>
      <c r="V251" s="259"/>
      <c r="W251" s="260"/>
      <c r="X251" s="258"/>
      <c r="Y251" s="303"/>
      <c r="Z251" s="305"/>
      <c r="AA251" s="258"/>
      <c r="AB251" s="259"/>
      <c r="AC251" s="260"/>
      <c r="AE251" s="321" t="s">
        <v>651</v>
      </c>
      <c r="AF251" s="321" t="str">
        <f>INDEX($AM:$AM,MATCH(AE251,$AL:$AL,0))</f>
        <v>3</v>
      </c>
      <c r="AG251" s="321" t="s">
        <v>933</v>
      </c>
      <c r="AH251" s="332">
        <f>SUMIFS($AP:$AP,$AL:$AL,$AE251)</f>
        <v>5425698.347227755</v>
      </c>
      <c r="AI251" s="337">
        <f>SUMIFS($AR:$AR,$AL:$AL,$AE251)/SUMIFS($AO:$AO,$AL:$AL,$AE251)</f>
        <v>0.71037873986701183</v>
      </c>
      <c r="AL251" s="9" t="s">
        <v>623</v>
      </c>
      <c r="AM251" s="9" t="s">
        <v>370</v>
      </c>
      <c r="AN251" s="314">
        <v>0.86268919197549288</v>
      </c>
      <c r="AO251" s="101">
        <v>6204986.7680809768</v>
      </c>
      <c r="AP251" s="101">
        <v>6136762.0593134481</v>
      </c>
      <c r="AR251" s="304">
        <f t="shared" si="10"/>
        <v>5352975.0211744029</v>
      </c>
    </row>
    <row r="252" spans="2:44" ht="16.5" x14ac:dyDescent="0.3">
      <c r="B252" s="364"/>
      <c r="C252" s="258"/>
      <c r="D252" s="303"/>
      <c r="E252" s="305"/>
      <c r="F252" s="258"/>
      <c r="G252" s="303"/>
      <c r="H252" s="305"/>
      <c r="I252" s="258" t="s">
        <v>746</v>
      </c>
      <c r="J252" s="303">
        <v>-590.73</v>
      </c>
      <c r="K252" s="305">
        <v>0.5</v>
      </c>
      <c r="L252" s="258"/>
      <c r="M252" s="303"/>
      <c r="N252" s="305"/>
      <c r="O252" s="258"/>
      <c r="P252" s="259"/>
      <c r="Q252" s="260"/>
      <c r="R252" s="258"/>
      <c r="S252" s="259"/>
      <c r="T252" s="260"/>
      <c r="U252" s="258"/>
      <c r="V252" s="259"/>
      <c r="W252" s="260"/>
      <c r="X252" s="258"/>
      <c r="Y252" s="303"/>
      <c r="Z252" s="305"/>
      <c r="AA252" s="258"/>
      <c r="AB252" s="259"/>
      <c r="AC252" s="260"/>
      <c r="AE252" s="321" t="s">
        <v>991</v>
      </c>
      <c r="AF252" s="321" t="str">
        <f>INDEX($AM:$AM,MATCH(AE252,$AL:$AL,0))</f>
        <v>3</v>
      </c>
      <c r="AG252" s="321" t="s">
        <v>1015</v>
      </c>
      <c r="AH252" s="332">
        <f>SUMIFS($AP:$AP,$AL:$AL,$AE252)</f>
        <v>5061736.0491593219</v>
      </c>
      <c r="AI252" s="337">
        <f>SUMIFS($AR:$AR,$AL:$AL,$AE252)/SUMIFS($AO:$AO,$AL:$AL,$AE252)</f>
        <v>0.67238593213337428</v>
      </c>
      <c r="AL252" s="9" t="s">
        <v>578</v>
      </c>
      <c r="AM252" s="9" t="s">
        <v>370</v>
      </c>
      <c r="AN252" s="314">
        <v>0.99639021579767806</v>
      </c>
      <c r="AO252" s="101">
        <v>6026148.4152507735</v>
      </c>
      <c r="AP252" s="101">
        <v>5945681.6299741957</v>
      </c>
      <c r="AR252" s="304">
        <f t="shared" si="10"/>
        <v>6004395.3199005537</v>
      </c>
    </row>
    <row r="253" spans="2:44" ht="16.5" x14ac:dyDescent="0.3">
      <c r="B253" s="364"/>
      <c r="C253" s="258"/>
      <c r="D253" s="303"/>
      <c r="E253" s="305"/>
      <c r="F253" s="258"/>
      <c r="G253" s="303"/>
      <c r="H253" s="305"/>
      <c r="I253" s="258" t="s">
        <v>999</v>
      </c>
      <c r="J253" s="303">
        <v>-690.84258880401126</v>
      </c>
      <c r="K253" s="305">
        <v>0.42546615988272563</v>
      </c>
      <c r="L253" s="258"/>
      <c r="M253" s="303"/>
      <c r="N253" s="305"/>
      <c r="O253" s="258"/>
      <c r="P253" s="259"/>
      <c r="Q253" s="260"/>
      <c r="R253" s="258"/>
      <c r="S253" s="259"/>
      <c r="T253" s="260"/>
      <c r="U253" s="258"/>
      <c r="V253" s="259"/>
      <c r="W253" s="260"/>
      <c r="X253" s="258"/>
      <c r="Y253" s="303"/>
      <c r="Z253" s="305"/>
      <c r="AA253" s="258"/>
      <c r="AB253" s="259"/>
      <c r="AC253" s="260"/>
      <c r="AE253" s="321" t="s">
        <v>632</v>
      </c>
      <c r="AF253" s="321" t="str">
        <f>INDEX($AM:$AM,MATCH(AE253,$AL:$AL,0))</f>
        <v>3</v>
      </c>
      <c r="AG253" s="321" t="s">
        <v>917</v>
      </c>
      <c r="AH253" s="332">
        <f>SUMIFS($AP:$AP,$AL:$AL,$AE253)</f>
        <v>4533562.6445659893</v>
      </c>
      <c r="AI253" s="337">
        <f>SUMIFS($AR:$AR,$AL:$AL,$AE253)/SUMIFS($AO:$AO,$AL:$AL,$AE253)</f>
        <v>0.88240368273055469</v>
      </c>
      <c r="AL253" s="9" t="s">
        <v>433</v>
      </c>
      <c r="AM253" s="9" t="s">
        <v>370</v>
      </c>
      <c r="AN253" s="314">
        <v>0.48678605819156301</v>
      </c>
      <c r="AO253" s="101">
        <v>5678022.4374512471</v>
      </c>
      <c r="AP253" s="101">
        <v>5643764.408329227</v>
      </c>
      <c r="AR253" s="304">
        <f t="shared" si="10"/>
        <v>2763982.1606501434</v>
      </c>
    </row>
    <row r="254" spans="2:44" ht="16.5" x14ac:dyDescent="0.3">
      <c r="B254" s="364"/>
      <c r="C254" s="258"/>
      <c r="D254" s="303"/>
      <c r="E254" s="305"/>
      <c r="F254" s="258"/>
      <c r="G254" s="303"/>
      <c r="H254" s="305"/>
      <c r="I254" s="258" t="s">
        <v>907</v>
      </c>
      <c r="J254" s="303">
        <v>-717.27128074612472</v>
      </c>
      <c r="K254" s="305">
        <v>8.9693812460829928E-2</v>
      </c>
      <c r="L254" s="258"/>
      <c r="M254" s="303"/>
      <c r="N254" s="305"/>
      <c r="O254" s="258"/>
      <c r="P254" s="259"/>
      <c r="Q254" s="260"/>
      <c r="R254" s="258"/>
      <c r="S254" s="259"/>
      <c r="T254" s="260"/>
      <c r="U254" s="258"/>
      <c r="V254" s="259"/>
      <c r="W254" s="260"/>
      <c r="X254" s="258"/>
      <c r="Y254" s="303"/>
      <c r="Z254" s="305"/>
      <c r="AA254" s="258"/>
      <c r="AB254" s="259"/>
      <c r="AC254" s="260"/>
      <c r="AE254" s="321" t="s">
        <v>400</v>
      </c>
      <c r="AF254" s="321" t="str">
        <f>INDEX($AM:$AM,MATCH(AE254,$AL:$AL,0))</f>
        <v>3</v>
      </c>
      <c r="AG254" s="321" t="s">
        <v>752</v>
      </c>
      <c r="AH254" s="332">
        <f>SUMIFS($AP:$AP,$AL:$AL,$AE254)</f>
        <v>4197673.1881692111</v>
      </c>
      <c r="AI254" s="337">
        <f>SUMIFS($AR:$AR,$AL:$AL,$AE254)/SUMIFS($AO:$AO,$AL:$AL,$AE254)</f>
        <v>0.535724132701489</v>
      </c>
      <c r="AL254" s="9" t="s">
        <v>987</v>
      </c>
      <c r="AM254" s="9" t="s">
        <v>370</v>
      </c>
      <c r="AN254" s="314">
        <v>0.67238593213337428</v>
      </c>
      <c r="AO254" s="101">
        <v>5619233.103746471</v>
      </c>
      <c r="AP254" s="101">
        <v>5572159.9934756728</v>
      </c>
      <c r="AR254" s="304">
        <f t="shared" si="10"/>
        <v>3778293.2883372847</v>
      </c>
    </row>
    <row r="255" spans="2:44" ht="16.5" x14ac:dyDescent="0.3">
      <c r="B255" s="364"/>
      <c r="C255" s="258"/>
      <c r="D255" s="303"/>
      <c r="E255" s="305"/>
      <c r="F255" s="258"/>
      <c r="G255" s="303"/>
      <c r="H255" s="305"/>
      <c r="I255" s="258" t="s">
        <v>781</v>
      </c>
      <c r="J255" s="303">
        <v>-720.21199999999999</v>
      </c>
      <c r="K255" s="305">
        <v>0.5</v>
      </c>
      <c r="L255" s="258"/>
      <c r="M255" s="303"/>
      <c r="N255" s="305"/>
      <c r="O255" s="258"/>
      <c r="P255" s="259"/>
      <c r="Q255" s="260"/>
      <c r="R255" s="258"/>
      <c r="S255" s="259"/>
      <c r="T255" s="260"/>
      <c r="U255" s="258"/>
      <c r="V255" s="259"/>
      <c r="W255" s="260"/>
      <c r="X255" s="258"/>
      <c r="Y255" s="303"/>
      <c r="Z255" s="305"/>
      <c r="AA255" s="258"/>
      <c r="AB255" s="259"/>
      <c r="AC255" s="260"/>
      <c r="AE255" s="321" t="s">
        <v>571</v>
      </c>
      <c r="AF255" s="321" t="str">
        <f>INDEX($AM:$AM,MATCH(AE255,$AL:$AL,0))</f>
        <v>3</v>
      </c>
      <c r="AG255" s="321" t="s">
        <v>880</v>
      </c>
      <c r="AH255" s="332">
        <f>SUMIFS($AP:$AP,$AL:$AL,$AE255)</f>
        <v>4123950.5607441938</v>
      </c>
      <c r="AI255" s="337">
        <f>SUMIFS($AR:$AR,$AL:$AL,$AE255)/SUMIFS($AO:$AO,$AL:$AL,$AE255)</f>
        <v>0.91665127339314878</v>
      </c>
      <c r="AL255" s="9" t="s">
        <v>991</v>
      </c>
      <c r="AM255" s="9" t="s">
        <v>370</v>
      </c>
      <c r="AN255" s="314">
        <v>0.67238593213337428</v>
      </c>
      <c r="AO255" s="101">
        <v>5103471.0942642111</v>
      </c>
      <c r="AP255" s="101">
        <v>5061736.0491593219</v>
      </c>
      <c r="AR255" s="304">
        <f t="shared" si="10"/>
        <v>3431502.1688325731</v>
      </c>
    </row>
    <row r="256" spans="2:44" ht="16.5" x14ac:dyDescent="0.3">
      <c r="B256" s="364"/>
      <c r="C256" s="258"/>
      <c r="D256" s="303"/>
      <c r="E256" s="305"/>
      <c r="F256" s="258"/>
      <c r="G256" s="303"/>
      <c r="H256" s="305"/>
      <c r="I256" s="258" t="s">
        <v>927</v>
      </c>
      <c r="J256" s="303">
        <v>-800.92790904772892</v>
      </c>
      <c r="K256" s="305">
        <v>0.49999886326293902</v>
      </c>
      <c r="L256" s="258"/>
      <c r="M256" s="303"/>
      <c r="N256" s="305"/>
      <c r="O256" s="258"/>
      <c r="P256" s="259"/>
      <c r="Q256" s="260"/>
      <c r="R256" s="258"/>
      <c r="S256" s="259"/>
      <c r="T256" s="260"/>
      <c r="U256" s="258"/>
      <c r="V256" s="259"/>
      <c r="W256" s="260"/>
      <c r="X256" s="258"/>
      <c r="Y256" s="303"/>
      <c r="Z256" s="305"/>
      <c r="AA256" s="258"/>
      <c r="AB256" s="259"/>
      <c r="AC256" s="260"/>
      <c r="AE256" s="321" t="s">
        <v>648</v>
      </c>
      <c r="AF256" s="321" t="str">
        <f>INDEX($AM:$AM,MATCH(AE256,$AL:$AL,0))</f>
        <v>3</v>
      </c>
      <c r="AG256" s="321" t="s">
        <v>930</v>
      </c>
      <c r="AH256" s="332">
        <f>SUMIFS($AP:$AP,$AL:$AL,$AE256)</f>
        <v>3891598.13354511</v>
      </c>
      <c r="AI256" s="337">
        <f>SUMIFS($AR:$AR,$AL:$AL,$AE256)/SUMIFS($AO:$AO,$AL:$AL,$AE256)</f>
        <v>0.52266070740355874</v>
      </c>
      <c r="AL256" s="9" t="s">
        <v>632</v>
      </c>
      <c r="AM256" s="9" t="s">
        <v>370</v>
      </c>
      <c r="AN256" s="314">
        <v>0.86268919197549288</v>
      </c>
      <c r="AO256" s="101">
        <v>4833850.9444074715</v>
      </c>
      <c r="AP256" s="101">
        <v>4782767.6445659893</v>
      </c>
      <c r="AR256" s="304">
        <f t="shared" si="10"/>
        <v>4170110.9653608548</v>
      </c>
    </row>
    <row r="257" spans="2:44" ht="16.5" x14ac:dyDescent="0.3">
      <c r="B257" s="364"/>
      <c r="C257" s="258"/>
      <c r="D257" s="303"/>
      <c r="E257" s="305"/>
      <c r="F257" s="258"/>
      <c r="G257" s="303"/>
      <c r="H257" s="305"/>
      <c r="I257" s="258" t="s">
        <v>1193</v>
      </c>
      <c r="J257" s="303">
        <v>-840.178</v>
      </c>
      <c r="K257" s="305">
        <v>0.5</v>
      </c>
      <c r="L257" s="258"/>
      <c r="M257" s="303"/>
      <c r="N257" s="305"/>
      <c r="O257" s="258"/>
      <c r="P257" s="259"/>
      <c r="Q257" s="260"/>
      <c r="R257" s="258"/>
      <c r="S257" s="259"/>
      <c r="T257" s="260"/>
      <c r="U257" s="258"/>
      <c r="V257" s="259"/>
      <c r="W257" s="260"/>
      <c r="X257" s="258"/>
      <c r="Y257" s="303"/>
      <c r="Z257" s="305"/>
      <c r="AA257" s="258"/>
      <c r="AB257" s="259"/>
      <c r="AC257" s="260"/>
      <c r="AE257" s="321" t="s">
        <v>565</v>
      </c>
      <c r="AF257" s="321" t="str">
        <f>INDEX($AM:$AM,MATCH(AE257,$AL:$AL,0))</f>
        <v>3</v>
      </c>
      <c r="AG257" s="321" t="s">
        <v>875</v>
      </c>
      <c r="AH257" s="332">
        <f>SUMIFS($AP:$AP,$AL:$AL,$AE257)</f>
        <v>3564825.3518771147</v>
      </c>
      <c r="AI257" s="337">
        <f>SUMIFS($AR:$AR,$AL:$AL,$AE257)/SUMIFS($AO:$AO,$AL:$AL,$AE257)</f>
        <v>0.64881565752205295</v>
      </c>
      <c r="AL257" s="9" t="s">
        <v>511</v>
      </c>
      <c r="AM257" s="9" t="s">
        <v>370</v>
      </c>
      <c r="AN257" s="314">
        <v>0.81591281065394949</v>
      </c>
      <c r="AO257" s="101">
        <v>4715540.7440618109</v>
      </c>
      <c r="AP257" s="101">
        <v>4667713.9064268693</v>
      </c>
      <c r="AR257" s="304">
        <f t="shared" si="10"/>
        <v>3847470.1022406886</v>
      </c>
    </row>
    <row r="258" spans="2:44" ht="16.5" x14ac:dyDescent="0.3">
      <c r="B258" s="364"/>
      <c r="C258" s="258"/>
      <c r="D258" s="303"/>
      <c r="E258" s="305"/>
      <c r="F258" s="258"/>
      <c r="G258" s="303"/>
      <c r="H258" s="305"/>
      <c r="I258" s="258" t="s">
        <v>1183</v>
      </c>
      <c r="J258" s="303">
        <v>-982.68700000000001</v>
      </c>
      <c r="K258" s="305">
        <v>0.5</v>
      </c>
      <c r="L258" s="258"/>
      <c r="M258" s="303"/>
      <c r="N258" s="305"/>
      <c r="O258" s="258"/>
      <c r="P258" s="259"/>
      <c r="Q258" s="260"/>
      <c r="R258" s="258"/>
      <c r="S258" s="259"/>
      <c r="T258" s="260"/>
      <c r="U258" s="258"/>
      <c r="V258" s="259"/>
      <c r="W258" s="260"/>
      <c r="X258" s="258"/>
      <c r="Y258" s="303"/>
      <c r="Z258" s="305"/>
      <c r="AA258" s="258"/>
      <c r="AB258" s="259"/>
      <c r="AC258" s="260"/>
      <c r="AE258" s="321" t="s">
        <v>573</v>
      </c>
      <c r="AF258" s="321" t="str">
        <f>INDEX($AM:$AM,MATCH(AE258,$AL:$AL,0))</f>
        <v>3</v>
      </c>
      <c r="AG258" s="321" t="s">
        <v>882</v>
      </c>
      <c r="AH258" s="332">
        <f>SUMIFS($AP:$AP,$AL:$AL,$AE258)</f>
        <v>3479579.8475033818</v>
      </c>
      <c r="AI258" s="337">
        <f>SUMIFS($AR:$AR,$AL:$AL,$AE258)/SUMIFS($AO:$AO,$AL:$AL,$AE258)</f>
        <v>0.51120004587356882</v>
      </c>
      <c r="AL258" s="9" t="s">
        <v>614</v>
      </c>
      <c r="AM258" s="9" t="s">
        <v>370</v>
      </c>
      <c r="AN258" s="314">
        <v>0.56218711903547558</v>
      </c>
      <c r="AO258" s="101">
        <v>4539609.4715245301</v>
      </c>
      <c r="AP258" s="101">
        <v>4510373.7192538753</v>
      </c>
      <c r="AR258" s="304">
        <f t="shared" si="10"/>
        <v>2552109.9703425332</v>
      </c>
    </row>
    <row r="259" spans="2:44" ht="16.5" x14ac:dyDescent="0.3">
      <c r="B259" s="364"/>
      <c r="C259" s="258"/>
      <c r="D259" s="303"/>
      <c r="E259" s="305"/>
      <c r="F259" s="258"/>
      <c r="G259" s="303"/>
      <c r="H259" s="305"/>
      <c r="I259" s="258" t="s">
        <v>1236</v>
      </c>
      <c r="J259" s="303">
        <v>-1081.837</v>
      </c>
      <c r="K259" s="305">
        <v>0.5</v>
      </c>
      <c r="L259" s="258"/>
      <c r="M259" s="303"/>
      <c r="N259" s="305"/>
      <c r="O259" s="258"/>
      <c r="P259" s="259"/>
      <c r="Q259" s="260"/>
      <c r="R259" s="258"/>
      <c r="S259" s="259"/>
      <c r="T259" s="260"/>
      <c r="U259" s="258"/>
      <c r="V259" s="259"/>
      <c r="W259" s="260"/>
      <c r="X259" s="258"/>
      <c r="Y259" s="303"/>
      <c r="Z259" s="305"/>
      <c r="AA259" s="258"/>
      <c r="AB259" s="259"/>
      <c r="AC259" s="260"/>
      <c r="AE259" s="321" t="s">
        <v>982</v>
      </c>
      <c r="AF259" s="321" t="str">
        <f>INDEX($AM:$AM,MATCH(AE259,$AL:$AL,0))</f>
        <v>3</v>
      </c>
      <c r="AG259" s="321" t="s">
        <v>823</v>
      </c>
      <c r="AH259" s="332">
        <f>SUMIFS($AP:$AP,$AL:$AL,$AE259)</f>
        <v>3108479.3629900515</v>
      </c>
      <c r="AI259" s="337">
        <f>SUMIFS($AR:$AR,$AL:$AL,$AE259)/SUMIFS($AO:$AO,$AL:$AL,$AE259)</f>
        <v>1.6649757268541028</v>
      </c>
      <c r="AL259" s="9" t="s">
        <v>571</v>
      </c>
      <c r="AM259" s="9" t="s">
        <v>370</v>
      </c>
      <c r="AN259" s="314">
        <v>0.93041585759134948</v>
      </c>
      <c r="AO259" s="101">
        <v>4039111.9097538162</v>
      </c>
      <c r="AP259" s="101">
        <v>3990513.5607441938</v>
      </c>
      <c r="AR259" s="304">
        <f t="shared" si="10"/>
        <v>3758053.7714210302</v>
      </c>
    </row>
    <row r="260" spans="2:44" ht="16.5" x14ac:dyDescent="0.3">
      <c r="B260" s="364"/>
      <c r="C260" s="258"/>
      <c r="D260" s="303"/>
      <c r="E260" s="305"/>
      <c r="F260" s="258"/>
      <c r="G260" s="303"/>
      <c r="H260" s="305"/>
      <c r="I260" s="258" t="s">
        <v>751</v>
      </c>
      <c r="J260" s="303">
        <v>-1278.5482799424008</v>
      </c>
      <c r="K260" s="305">
        <v>-9.0850694085769665E-2</v>
      </c>
      <c r="L260" s="258"/>
      <c r="M260" s="303"/>
      <c r="N260" s="305"/>
      <c r="O260" s="258"/>
      <c r="P260" s="259"/>
      <c r="Q260" s="260"/>
      <c r="R260" s="258"/>
      <c r="S260" s="259"/>
      <c r="T260" s="260"/>
      <c r="U260" s="258"/>
      <c r="V260" s="259"/>
      <c r="W260" s="260"/>
      <c r="X260" s="258"/>
      <c r="Y260" s="303"/>
      <c r="Z260" s="305"/>
      <c r="AA260" s="258"/>
      <c r="AB260" s="259"/>
      <c r="AC260" s="260"/>
      <c r="AE260" s="321" t="s">
        <v>544</v>
      </c>
      <c r="AF260" s="321" t="str">
        <f>INDEX($AM:$AM,MATCH(AE260,$AL:$AL,0))</f>
        <v>3</v>
      </c>
      <c r="AG260" s="321" t="s">
        <v>857</v>
      </c>
      <c r="AH260" s="332">
        <f>SUMIFS($AP:$AP,$AL:$AL,$AE260)</f>
        <v>3012123.756889218</v>
      </c>
      <c r="AI260" s="337">
        <f>SUMIFS($AR:$AR,$AL:$AL,$AE260)/SUMIFS($AO:$AO,$AL:$AL,$AE260)</f>
        <v>0.86314979834847205</v>
      </c>
      <c r="AL260" s="9" t="s">
        <v>646</v>
      </c>
      <c r="AM260" s="9" t="s">
        <v>370</v>
      </c>
      <c r="AN260" s="314">
        <v>1.198416443100685</v>
      </c>
      <c r="AO260" s="101">
        <v>3971560.8468631711</v>
      </c>
      <c r="AP260" s="101">
        <v>3907488.7190670338</v>
      </c>
      <c r="AR260" s="304">
        <f t="shared" si="10"/>
        <v>4759583.8236557059</v>
      </c>
    </row>
    <row r="261" spans="2:44" ht="16.5" x14ac:dyDescent="0.3">
      <c r="B261" s="364"/>
      <c r="C261" s="258"/>
      <c r="D261" s="303"/>
      <c r="E261" s="305"/>
      <c r="F261" s="258"/>
      <c r="G261" s="303"/>
      <c r="H261" s="305"/>
      <c r="I261" s="258" t="s">
        <v>1215</v>
      </c>
      <c r="J261" s="303">
        <v>-1285.9079999999999</v>
      </c>
      <c r="K261" s="305">
        <v>0.5</v>
      </c>
      <c r="L261" s="258"/>
      <c r="M261" s="303"/>
      <c r="N261" s="305"/>
      <c r="O261" s="258"/>
      <c r="P261" s="259"/>
      <c r="Q261" s="260"/>
      <c r="R261" s="258"/>
      <c r="S261" s="259"/>
      <c r="T261" s="260"/>
      <c r="U261" s="258"/>
      <c r="V261" s="259"/>
      <c r="W261" s="260"/>
      <c r="X261" s="258"/>
      <c r="Y261" s="303"/>
      <c r="Z261" s="305"/>
      <c r="AA261" s="258"/>
      <c r="AB261" s="259"/>
      <c r="AC261" s="260"/>
      <c r="AE261" s="321" t="s">
        <v>398</v>
      </c>
      <c r="AF261" s="321" t="str">
        <f>INDEX($AM:$AM,MATCH(AE261,$AL:$AL,0))</f>
        <v>3</v>
      </c>
      <c r="AG261" s="321" t="s">
        <v>750</v>
      </c>
      <c r="AH261" s="332">
        <f>SUMIFS($AP:$AP,$AL:$AL,$AE261)</f>
        <v>2808016.7988490071</v>
      </c>
      <c r="AI261" s="337">
        <f>SUMIFS($AR:$AR,$AL:$AL,$AE261)/SUMIFS($AO:$AO,$AL:$AL,$AE261)</f>
        <v>0.67270332938250232</v>
      </c>
      <c r="AL261" s="9" t="s">
        <v>651</v>
      </c>
      <c r="AM261" s="9" t="s">
        <v>370</v>
      </c>
      <c r="AN261" s="314">
        <v>0.86268919197549288</v>
      </c>
      <c r="AO261" s="101">
        <v>3167390.2518692431</v>
      </c>
      <c r="AP261" s="101">
        <v>3132564.347227755</v>
      </c>
      <c r="AR261" s="304">
        <f t="shared" si="10"/>
        <v>2732473.3370561302</v>
      </c>
    </row>
    <row r="262" spans="2:44" ht="16.5" x14ac:dyDescent="0.3">
      <c r="B262" s="364"/>
      <c r="C262" s="258"/>
      <c r="D262" s="303"/>
      <c r="E262" s="305"/>
      <c r="F262" s="258"/>
      <c r="G262" s="303"/>
      <c r="H262" s="305"/>
      <c r="I262" s="258" t="s">
        <v>910</v>
      </c>
      <c r="J262" s="303">
        <v>-1687.758901216248</v>
      </c>
      <c r="K262" s="305">
        <v>-0.23808822987317216</v>
      </c>
      <c r="L262" s="258"/>
      <c r="M262" s="303"/>
      <c r="N262" s="305"/>
      <c r="O262" s="258"/>
      <c r="P262" s="259"/>
      <c r="Q262" s="260"/>
      <c r="R262" s="258"/>
      <c r="S262" s="259"/>
      <c r="T262" s="260"/>
      <c r="U262" s="258"/>
      <c r="V262" s="259"/>
      <c r="W262" s="260"/>
      <c r="X262" s="258"/>
      <c r="Y262" s="303"/>
      <c r="Z262" s="305"/>
      <c r="AA262" s="258"/>
      <c r="AB262" s="259"/>
      <c r="AC262" s="260"/>
      <c r="AE262" s="321" t="s">
        <v>630</v>
      </c>
      <c r="AF262" s="321" t="str">
        <f>INDEX($AM:$AM,MATCH(AE262,$AL:$AL,0))</f>
        <v>3</v>
      </c>
      <c r="AG262" s="321" t="s">
        <v>916</v>
      </c>
      <c r="AH262" s="332">
        <f>SUMIFS($AP:$AP,$AL:$AL,$AE262)</f>
        <v>2226910.4052933506</v>
      </c>
      <c r="AI262" s="337">
        <f>SUMIFS($AR:$AR,$AL:$AL,$AE262)/SUMIFS($AO:$AO,$AL:$AL,$AE262)</f>
        <v>0.51457281764799156</v>
      </c>
      <c r="AL262" s="9" t="s">
        <v>554</v>
      </c>
      <c r="AM262" s="9" t="s">
        <v>370</v>
      </c>
      <c r="AN262" s="314">
        <v>0.86268919197549276</v>
      </c>
      <c r="AO262" s="101">
        <v>3102487.2133770082</v>
      </c>
      <c r="AP262" s="101">
        <v>3069098.788519646</v>
      </c>
      <c r="AR262" s="304">
        <f t="shared" ref="AR262:AR320" si="11">AO262*AN262</f>
        <v>2676482.1872225096</v>
      </c>
    </row>
    <row r="263" spans="2:44" ht="16.5" x14ac:dyDescent="0.3">
      <c r="B263" s="364"/>
      <c r="C263" s="258"/>
      <c r="D263" s="303"/>
      <c r="E263" s="305"/>
      <c r="F263" s="258"/>
      <c r="G263" s="303"/>
      <c r="H263" s="305"/>
      <c r="I263" s="258" t="s">
        <v>1179</v>
      </c>
      <c r="J263" s="303">
        <v>-1741.117</v>
      </c>
      <c r="K263" s="305">
        <v>0.5</v>
      </c>
      <c r="L263" s="258"/>
      <c r="M263" s="303"/>
      <c r="N263" s="305"/>
      <c r="O263" s="258"/>
      <c r="P263" s="259"/>
      <c r="Q263" s="260"/>
      <c r="R263" s="258"/>
      <c r="S263" s="259"/>
      <c r="T263" s="260"/>
      <c r="U263" s="258"/>
      <c r="V263" s="259"/>
      <c r="W263" s="260"/>
      <c r="X263" s="258"/>
      <c r="Y263" s="303"/>
      <c r="Z263" s="305"/>
      <c r="AA263" s="258"/>
      <c r="AB263" s="259"/>
      <c r="AC263" s="260"/>
      <c r="AE263" s="321" t="s">
        <v>1115</v>
      </c>
      <c r="AF263" s="321" t="str">
        <f>INDEX($AM:$AM,MATCH(AE263,$AL:$AL,0))</f>
        <v>3</v>
      </c>
      <c r="AG263" s="321" t="s">
        <v>1230</v>
      </c>
      <c r="AH263" s="332">
        <f>SUMIFS($AP:$AP,$AL:$AL,$AE263)</f>
        <v>2161783</v>
      </c>
      <c r="AI263" s="337">
        <f>SUMIFS($AR:$AR,$AL:$AL,$AE263)/SUMIFS($AO:$AO,$AL:$AL,$AE263)</f>
        <v>0.5</v>
      </c>
      <c r="AL263" s="9" t="s">
        <v>647</v>
      </c>
      <c r="AM263" s="9" t="s">
        <v>370</v>
      </c>
      <c r="AN263" s="314">
        <v>0.85657532561790228</v>
      </c>
      <c r="AO263" s="101">
        <v>2936551.8704539868</v>
      </c>
      <c r="AP263" s="101">
        <v>2904500.7546618818</v>
      </c>
      <c r="AR263" s="304">
        <f t="shared" si="11"/>
        <v>2515377.8746279837</v>
      </c>
    </row>
    <row r="264" spans="2:44" ht="16.5" x14ac:dyDescent="0.3">
      <c r="B264" s="364"/>
      <c r="C264" s="258"/>
      <c r="D264" s="303"/>
      <c r="E264" s="305"/>
      <c r="F264" s="258"/>
      <c r="G264" s="303"/>
      <c r="H264" s="305"/>
      <c r="I264" s="258" t="s">
        <v>1214</v>
      </c>
      <c r="J264" s="303">
        <v>-2001.739</v>
      </c>
      <c r="K264" s="305">
        <v>0.5</v>
      </c>
      <c r="L264" s="258"/>
      <c r="M264" s="303"/>
      <c r="N264" s="305"/>
      <c r="O264" s="258"/>
      <c r="P264" s="259"/>
      <c r="Q264" s="260"/>
      <c r="R264" s="258"/>
      <c r="S264" s="259"/>
      <c r="T264" s="260"/>
      <c r="U264" s="258"/>
      <c r="V264" s="259"/>
      <c r="W264" s="260"/>
      <c r="X264" s="258"/>
      <c r="Y264" s="303"/>
      <c r="Z264" s="305"/>
      <c r="AA264" s="258"/>
      <c r="AB264" s="259"/>
      <c r="AC264" s="260"/>
      <c r="AE264" s="321" t="s">
        <v>1087</v>
      </c>
      <c r="AF264" s="321" t="str">
        <f>INDEX($AM:$AM,MATCH(AE264,$AL:$AL,0))</f>
        <v>3</v>
      </c>
      <c r="AG264" s="321" t="s">
        <v>1203</v>
      </c>
      <c r="AH264" s="332">
        <f>SUMIFS($AP:$AP,$AL:$AL,$AE264)</f>
        <v>1950000</v>
      </c>
      <c r="AI264" s="337">
        <f>SUMIFS($AR:$AR,$AL:$AL,$AE264)/SUMIFS($AO:$AO,$AL:$AL,$AE264)</f>
        <v>0.5</v>
      </c>
      <c r="AL264" s="9" t="s">
        <v>544</v>
      </c>
      <c r="AM264" s="9" t="s">
        <v>370</v>
      </c>
      <c r="AN264" s="314">
        <v>0.88044439373659722</v>
      </c>
      <c r="AO264" s="101">
        <v>2905119.3695692932</v>
      </c>
      <c r="AP264" s="101">
        <v>2873770.756889218</v>
      </c>
      <c r="AR264" s="304">
        <f t="shared" si="11"/>
        <v>2557796.062072882</v>
      </c>
    </row>
    <row r="265" spans="2:44" ht="16.5" x14ac:dyDescent="0.3">
      <c r="B265" s="364"/>
      <c r="C265" s="258"/>
      <c r="D265" s="303"/>
      <c r="E265" s="305"/>
      <c r="F265" s="258"/>
      <c r="G265" s="303"/>
      <c r="H265" s="305"/>
      <c r="I265" s="258" t="s">
        <v>786</v>
      </c>
      <c r="J265" s="303">
        <v>-2165.9042799493373</v>
      </c>
      <c r="K265" s="305">
        <v>-1.0341493435278508</v>
      </c>
      <c r="L265" s="258"/>
      <c r="M265" s="303"/>
      <c r="N265" s="305"/>
      <c r="O265" s="258"/>
      <c r="P265" s="259"/>
      <c r="Q265" s="260"/>
      <c r="R265" s="258"/>
      <c r="S265" s="259"/>
      <c r="T265" s="260"/>
      <c r="U265" s="258"/>
      <c r="V265" s="259"/>
      <c r="W265" s="260"/>
      <c r="X265" s="258"/>
      <c r="Y265" s="303"/>
      <c r="Z265" s="305"/>
      <c r="AA265" s="258"/>
      <c r="AB265" s="259"/>
      <c r="AC265" s="260"/>
      <c r="AE265" s="321" t="s">
        <v>997</v>
      </c>
      <c r="AF265" s="321" t="str">
        <f>INDEX($AM:$AM,MATCH(AE265,$AL:$AL,0))</f>
        <v>3</v>
      </c>
      <c r="AG265" s="321" t="s">
        <v>1021</v>
      </c>
      <c r="AH265" s="332">
        <f>SUMIFS($AP:$AP,$AL:$AL,$AE265)</f>
        <v>1868674.2558722501</v>
      </c>
      <c r="AI265" s="337">
        <f>SUMIFS($AR:$AR,$AL:$AL,$AE265)/SUMIFS($AO:$AO,$AL:$AL,$AE265)</f>
        <v>0.72063848034367606</v>
      </c>
      <c r="AL265" s="9" t="s">
        <v>398</v>
      </c>
      <c r="AM265" s="9" t="s">
        <v>370</v>
      </c>
      <c r="AN265" s="314">
        <v>0.67329116940016609</v>
      </c>
      <c r="AO265" s="101">
        <v>2822763.913388689</v>
      </c>
      <c r="AP265" s="101">
        <v>2798408.7988490071</v>
      </c>
      <c r="AR265" s="304">
        <f t="shared" si="11"/>
        <v>1900542.0161860597</v>
      </c>
    </row>
    <row r="266" spans="2:44" ht="16.5" x14ac:dyDescent="0.3">
      <c r="B266" s="364"/>
      <c r="C266" s="258"/>
      <c r="D266" s="303"/>
      <c r="E266" s="305"/>
      <c r="F266" s="258"/>
      <c r="G266" s="303"/>
      <c r="H266" s="305"/>
      <c r="I266" s="258" t="s">
        <v>1001</v>
      </c>
      <c r="J266" s="303">
        <v>-2417.6809122260606</v>
      </c>
      <c r="K266" s="305">
        <v>0.57991596293532011</v>
      </c>
      <c r="L266" s="258"/>
      <c r="M266" s="303"/>
      <c r="N266" s="305"/>
      <c r="O266" s="258"/>
      <c r="P266" s="259"/>
      <c r="Q266" s="260"/>
      <c r="R266" s="258"/>
      <c r="S266" s="259"/>
      <c r="T266" s="260"/>
      <c r="U266" s="258"/>
      <c r="V266" s="259"/>
      <c r="W266" s="260"/>
      <c r="X266" s="258"/>
      <c r="Y266" s="303"/>
      <c r="Z266" s="305"/>
      <c r="AA266" s="258"/>
      <c r="AB266" s="259"/>
      <c r="AC266" s="260"/>
      <c r="AE266" s="321" t="s">
        <v>1149</v>
      </c>
      <c r="AF266" s="321" t="str">
        <f>INDEX($AM:$AM,MATCH(AE266,$AL:$AL,0))</f>
        <v>3</v>
      </c>
      <c r="AG266" s="321" t="s">
        <v>1171</v>
      </c>
      <c r="AH266" s="332">
        <f>SUMIFS($AP:$AP,$AL:$AL,$AE266)</f>
        <v>1858000</v>
      </c>
      <c r="AI266" s="337">
        <f>SUMIFS($AR:$AR,$AL:$AL,$AE266)/SUMIFS($AO:$AO,$AL:$AL,$AE266)</f>
        <v>0.5</v>
      </c>
      <c r="AL266" s="9" t="s">
        <v>487</v>
      </c>
      <c r="AM266" s="9" t="s">
        <v>370</v>
      </c>
      <c r="AN266" s="314">
        <v>0.42424660526448088</v>
      </c>
      <c r="AO266" s="101">
        <v>2692536.4998374078</v>
      </c>
      <c r="AP266" s="101">
        <v>2679180.4721724661</v>
      </c>
      <c r="AR266" s="304">
        <f t="shared" si="11"/>
        <v>1142299.4696067278</v>
      </c>
    </row>
    <row r="267" spans="2:44" ht="16.5" x14ac:dyDescent="0.3">
      <c r="B267" s="364"/>
      <c r="C267" s="258"/>
      <c r="D267" s="303"/>
      <c r="E267" s="305"/>
      <c r="F267" s="258"/>
      <c r="G267" s="303"/>
      <c r="H267" s="305"/>
      <c r="I267" s="258" t="s">
        <v>1216</v>
      </c>
      <c r="J267" s="303">
        <v>-2663.366</v>
      </c>
      <c r="K267" s="305">
        <v>0.5</v>
      </c>
      <c r="L267" s="258"/>
      <c r="M267" s="303"/>
      <c r="N267" s="305"/>
      <c r="O267" s="258"/>
      <c r="P267" s="259"/>
      <c r="Q267" s="260"/>
      <c r="R267" s="258"/>
      <c r="S267" s="259"/>
      <c r="T267" s="260"/>
      <c r="U267" s="258"/>
      <c r="V267" s="259"/>
      <c r="W267" s="260"/>
      <c r="X267" s="258"/>
      <c r="Y267" s="303"/>
      <c r="Z267" s="305"/>
      <c r="AA267" s="258"/>
      <c r="AB267" s="259"/>
      <c r="AC267" s="260"/>
      <c r="AE267" s="321" t="s">
        <v>572</v>
      </c>
      <c r="AF267" s="321" t="str">
        <f>INDEX($AM:$AM,MATCH(AE267,$AL:$AL,0))</f>
        <v>3</v>
      </c>
      <c r="AG267" s="321" t="s">
        <v>881</v>
      </c>
      <c r="AH267" s="332">
        <f>SUMIFS($AP:$AP,$AL:$AL,$AE267)</f>
        <v>1035240.9442716636</v>
      </c>
      <c r="AI267" s="337">
        <f>SUMIFS($AR:$AR,$AL:$AL,$AE267)/SUMIFS($AO:$AO,$AL:$AL,$AE267)</f>
        <v>0.50973876017608988</v>
      </c>
      <c r="AL267" s="9" t="s">
        <v>615</v>
      </c>
      <c r="AM267" s="9" t="s">
        <v>370</v>
      </c>
      <c r="AN267" s="314">
        <v>0.84665022957315839</v>
      </c>
      <c r="AO267" s="101">
        <v>2558280.8010268388</v>
      </c>
      <c r="AP267" s="101">
        <v>2531375.6806444079</v>
      </c>
      <c r="AR267" s="304">
        <f t="shared" si="11"/>
        <v>2165969.0275019766</v>
      </c>
    </row>
    <row r="268" spans="2:44" ht="16.5" x14ac:dyDescent="0.3">
      <c r="B268" s="364"/>
      <c r="C268" s="258"/>
      <c r="D268" s="303"/>
      <c r="E268" s="305"/>
      <c r="F268" s="258"/>
      <c r="G268" s="303"/>
      <c r="H268" s="305"/>
      <c r="I268" s="258" t="s">
        <v>856</v>
      </c>
      <c r="J268" s="303">
        <v>-2978.9748519866521</v>
      </c>
      <c r="K268" s="305">
        <v>0.13532354772138841</v>
      </c>
      <c r="L268" s="258"/>
      <c r="M268" s="303"/>
      <c r="N268" s="305"/>
      <c r="O268" s="258"/>
      <c r="P268" s="259"/>
      <c r="Q268" s="260"/>
      <c r="R268" s="258"/>
      <c r="S268" s="259"/>
      <c r="T268" s="260"/>
      <c r="U268" s="258"/>
      <c r="V268" s="259"/>
      <c r="W268" s="260"/>
      <c r="X268" s="258"/>
      <c r="Y268" s="303"/>
      <c r="Z268" s="305"/>
      <c r="AA268" s="258"/>
      <c r="AB268" s="259"/>
      <c r="AC268" s="260"/>
      <c r="AE268" s="321" t="s">
        <v>1096</v>
      </c>
      <c r="AF268" s="321" t="str">
        <f>INDEX($AM:$AM,MATCH(AE268,$AL:$AL,0))</f>
        <v>3</v>
      </c>
      <c r="AG268" s="321" t="s">
        <v>1212</v>
      </c>
      <c r="AH268" s="332">
        <f>SUMIFS($AP:$AP,$AL:$AL,$AE268)</f>
        <v>741623</v>
      </c>
      <c r="AI268" s="337">
        <f>SUMIFS($AR:$AR,$AL:$AL,$AE268)/SUMIFS($AO:$AO,$AL:$AL,$AE268)</f>
        <v>0.5</v>
      </c>
      <c r="AL268" s="9" t="s">
        <v>388</v>
      </c>
      <c r="AM268" s="9" t="s">
        <v>370</v>
      </c>
      <c r="AN268" s="314">
        <v>0.86268919197549288</v>
      </c>
      <c r="AO268" s="101">
        <v>2221533.469968474</v>
      </c>
      <c r="AP268" s="101">
        <v>2197625.7152449922</v>
      </c>
      <c r="AR268" s="304">
        <f t="shared" si="11"/>
        <v>1916492.9141536157</v>
      </c>
    </row>
    <row r="269" spans="2:44" ht="16.5" x14ac:dyDescent="0.3">
      <c r="B269" s="364"/>
      <c r="C269" s="258"/>
      <c r="D269" s="303"/>
      <c r="E269" s="305"/>
      <c r="F269" s="258"/>
      <c r="G269" s="303"/>
      <c r="H269" s="305"/>
      <c r="I269" s="258" t="s">
        <v>1164</v>
      </c>
      <c r="J269" s="303">
        <v>-3169.7530000000002</v>
      </c>
      <c r="K269" s="305">
        <v>0.5</v>
      </c>
      <c r="L269" s="258"/>
      <c r="M269" s="303"/>
      <c r="N269" s="305"/>
      <c r="O269" s="258"/>
      <c r="P269" s="259"/>
      <c r="Q269" s="260"/>
      <c r="R269" s="258"/>
      <c r="S269" s="259"/>
      <c r="T269" s="260"/>
      <c r="U269" s="258"/>
      <c r="V269" s="259"/>
      <c r="W269" s="260"/>
      <c r="X269" s="258"/>
      <c r="Y269" s="303"/>
      <c r="Z269" s="305"/>
      <c r="AA269" s="258"/>
      <c r="AB269" s="259"/>
      <c r="AC269" s="260"/>
      <c r="AE269" s="321" t="s">
        <v>1123</v>
      </c>
      <c r="AF269" s="321" t="str">
        <f>INDEX($AM:$AM,MATCH(AE269,$AL:$AL,0))</f>
        <v>3</v>
      </c>
      <c r="AG269" s="321" t="s">
        <v>1238</v>
      </c>
      <c r="AH269" s="332">
        <f>SUMIFS($AP:$AP,$AL:$AL,$AE269)</f>
        <v>570148</v>
      </c>
      <c r="AI269" s="337">
        <f>SUMIFS($AR:$AR,$AL:$AL,$AE269)/SUMIFS($AO:$AO,$AL:$AL,$AE269)</f>
        <v>0.5</v>
      </c>
      <c r="AL269" s="9" t="s">
        <v>480</v>
      </c>
      <c r="AM269" s="9" t="s">
        <v>370</v>
      </c>
      <c r="AN269" s="314">
        <v>0.56690492630611999</v>
      </c>
      <c r="AO269" s="101">
        <v>2164048.5381716439</v>
      </c>
      <c r="AP269" s="101">
        <v>2148842.8713199049</v>
      </c>
      <c r="AR269" s="304">
        <f t="shared" si="11"/>
        <v>1226809.7770550624</v>
      </c>
    </row>
    <row r="270" spans="2:44" ht="16.5" x14ac:dyDescent="0.3">
      <c r="B270" s="364"/>
      <c r="C270" s="258"/>
      <c r="D270" s="303"/>
      <c r="E270" s="305"/>
      <c r="F270" s="258"/>
      <c r="G270" s="303"/>
      <c r="H270" s="305"/>
      <c r="I270" s="258" t="s">
        <v>1231</v>
      </c>
      <c r="J270" s="303">
        <v>-3219.9029999999998</v>
      </c>
      <c r="K270" s="305">
        <v>0.5</v>
      </c>
      <c r="L270" s="258"/>
      <c r="M270" s="303"/>
      <c r="N270" s="305"/>
      <c r="O270" s="258"/>
      <c r="P270" s="259"/>
      <c r="Q270" s="260"/>
      <c r="R270" s="258"/>
      <c r="S270" s="259"/>
      <c r="T270" s="260"/>
      <c r="U270" s="258"/>
      <c r="V270" s="259"/>
      <c r="W270" s="260"/>
      <c r="X270" s="258"/>
      <c r="Y270" s="303"/>
      <c r="Z270" s="305"/>
      <c r="AA270" s="258"/>
      <c r="AB270" s="259"/>
      <c r="AC270" s="260"/>
      <c r="AE270" s="321" t="s">
        <v>1131</v>
      </c>
      <c r="AF270" s="321" t="str">
        <f>INDEX($AM:$AM,MATCH(AE270,$AL:$AL,0))</f>
        <v>3</v>
      </c>
      <c r="AG270" s="321" t="s">
        <v>1246</v>
      </c>
      <c r="AH270" s="332">
        <f>SUMIFS($AP:$AP,$AL:$AL,$AE270)</f>
        <v>546928</v>
      </c>
      <c r="AI270" s="337">
        <f>SUMIFS($AR:$AR,$AL:$AL,$AE270)/SUMIFS($AO:$AO,$AL:$AL,$AE270)</f>
        <v>0.5</v>
      </c>
      <c r="AL270" s="9" t="s">
        <v>997</v>
      </c>
      <c r="AM270" s="9" t="s">
        <v>370</v>
      </c>
      <c r="AN270" s="314">
        <v>0.72063848034367606</v>
      </c>
      <c r="AO270" s="101">
        <v>1884869.8162697831</v>
      </c>
      <c r="AP270" s="101">
        <v>1868674.2558722501</v>
      </c>
      <c r="AR270" s="304">
        <f t="shared" si="11"/>
        <v>1358309.7200423204</v>
      </c>
    </row>
    <row r="271" spans="2:44" ht="16.5" x14ac:dyDescent="0.3">
      <c r="C271" s="258"/>
      <c r="D271" s="303"/>
      <c r="E271" s="305"/>
      <c r="F271" s="258"/>
      <c r="G271" s="303"/>
      <c r="H271" s="305"/>
      <c r="I271" s="258" t="s">
        <v>1240</v>
      </c>
      <c r="J271" s="303">
        <v>-3271.7420000000002</v>
      </c>
      <c r="K271" s="305">
        <v>0.5</v>
      </c>
      <c r="L271" s="258"/>
      <c r="M271" s="303"/>
      <c r="N271" s="305"/>
      <c r="O271" s="258"/>
      <c r="P271" s="259"/>
      <c r="Q271" s="260"/>
      <c r="R271" s="258"/>
      <c r="S271" s="259"/>
      <c r="T271" s="260"/>
      <c r="U271" s="258"/>
      <c r="V271" s="259"/>
      <c r="W271" s="260"/>
      <c r="X271" s="258"/>
      <c r="Y271" s="303"/>
      <c r="Z271" s="305"/>
      <c r="AA271" s="258"/>
      <c r="AB271" s="259"/>
      <c r="AC271" s="260"/>
      <c r="AE271" s="321" t="s">
        <v>1105</v>
      </c>
      <c r="AF271" s="321" t="str">
        <f>INDEX($AM:$AM,MATCH(AE271,$AL:$AL,0))</f>
        <v>3</v>
      </c>
      <c r="AG271" s="321" t="s">
        <v>1220</v>
      </c>
      <c r="AH271" s="332">
        <f>SUMIFS($AP:$AP,$AL:$AL,$AE271)</f>
        <v>521152</v>
      </c>
      <c r="AI271" s="337">
        <f>SUMIFS($AR:$AR,$AL:$AL,$AE271)/SUMIFS($AO:$AO,$AL:$AL,$AE271)</f>
        <v>0.5</v>
      </c>
      <c r="AL271" s="9" t="s">
        <v>400</v>
      </c>
      <c r="AM271" s="9" t="s">
        <v>370</v>
      </c>
      <c r="AN271" s="314">
        <v>0.59375490555595589</v>
      </c>
      <c r="AO271" s="101">
        <v>1603809.3608362121</v>
      </c>
      <c r="AP271" s="101">
        <v>1592423.1881692109</v>
      </c>
      <c r="AR271" s="304">
        <f t="shared" si="11"/>
        <v>952269.67557306308</v>
      </c>
    </row>
    <row r="272" spans="2:44" ht="16.5" x14ac:dyDescent="0.3">
      <c r="C272" s="258"/>
      <c r="D272" s="303"/>
      <c r="E272" s="305"/>
      <c r="F272" s="258"/>
      <c r="G272" s="303"/>
      <c r="H272" s="305"/>
      <c r="I272" s="258" t="s">
        <v>915</v>
      </c>
      <c r="J272" s="303">
        <v>-3699.5369540989982</v>
      </c>
      <c r="K272" s="305">
        <v>0.49999987695157361</v>
      </c>
      <c r="L272" s="258"/>
      <c r="M272" s="303"/>
      <c r="N272" s="305"/>
      <c r="O272" s="258"/>
      <c r="P272" s="259"/>
      <c r="Q272" s="260"/>
      <c r="R272" s="258"/>
      <c r="S272" s="259"/>
      <c r="T272" s="260"/>
      <c r="U272" s="258"/>
      <c r="V272" s="259"/>
      <c r="W272" s="260"/>
      <c r="X272" s="258"/>
      <c r="Y272" s="303"/>
      <c r="Z272" s="305"/>
      <c r="AA272" s="258"/>
      <c r="AB272" s="259"/>
      <c r="AC272" s="260"/>
      <c r="AE272" s="321" t="s">
        <v>575</v>
      </c>
      <c r="AF272" s="321" t="str">
        <f>INDEX($AM:$AM,MATCH(AE272,$AL:$AL,0))</f>
        <v>3</v>
      </c>
      <c r="AG272" s="321" t="s">
        <v>884</v>
      </c>
      <c r="AH272" s="332">
        <f>SUMIFS($AP:$AP,$AL:$AL,$AE272)</f>
        <v>475765.78013656632</v>
      </c>
      <c r="AI272" s="337">
        <f>SUMIFS($AR:$AR,$AL:$AL,$AE272)/SUMIFS($AO:$AO,$AL:$AL,$AE272)</f>
        <v>0.61740340616091971</v>
      </c>
      <c r="AL272" s="9" t="s">
        <v>565</v>
      </c>
      <c r="AM272" s="9" t="s">
        <v>370</v>
      </c>
      <c r="AN272" s="314">
        <v>0.86268919197549288</v>
      </c>
      <c r="AO272" s="101">
        <v>1469177.3819460671</v>
      </c>
      <c r="AP272" s="101">
        <v>1453366.351877115</v>
      </c>
      <c r="AR272" s="304">
        <f t="shared" si="11"/>
        <v>1267443.4484997226</v>
      </c>
    </row>
    <row r="273" spans="3:44" ht="16.5" x14ac:dyDescent="0.3">
      <c r="C273" s="258"/>
      <c r="D273" s="303"/>
      <c r="E273" s="305"/>
      <c r="F273" s="258"/>
      <c r="G273" s="303"/>
      <c r="H273" s="305"/>
      <c r="I273" s="258" t="s">
        <v>1217</v>
      </c>
      <c r="J273" s="303">
        <v>-4005.3420000000001</v>
      </c>
      <c r="K273" s="305">
        <v>0.5</v>
      </c>
      <c r="L273" s="258"/>
      <c r="M273" s="303"/>
      <c r="N273" s="305"/>
      <c r="O273" s="258"/>
      <c r="P273" s="259"/>
      <c r="Q273" s="260"/>
      <c r="R273" s="258"/>
      <c r="S273" s="259"/>
      <c r="T273" s="260"/>
      <c r="U273" s="258"/>
      <c r="V273" s="259"/>
      <c r="W273" s="260"/>
      <c r="X273" s="258"/>
      <c r="Y273" s="303"/>
      <c r="Z273" s="305"/>
      <c r="AA273" s="258"/>
      <c r="AB273" s="259"/>
      <c r="AC273" s="260"/>
      <c r="AE273" s="321" t="s">
        <v>1151</v>
      </c>
      <c r="AF273" s="321" t="str">
        <f>INDEX($AM:$AM,MATCH(AE273,$AL:$AL,0))</f>
        <v>3</v>
      </c>
      <c r="AG273" s="321" t="s">
        <v>1173</v>
      </c>
      <c r="AH273" s="332">
        <f>SUMIFS($AP:$AP,$AL:$AL,$AE273)</f>
        <v>415826</v>
      </c>
      <c r="AI273" s="337">
        <f>SUMIFS($AR:$AR,$AL:$AL,$AE273)/SUMIFS($AO:$AO,$AL:$AL,$AE273)</f>
        <v>0.5</v>
      </c>
      <c r="AL273" s="9" t="s">
        <v>661</v>
      </c>
      <c r="AM273" s="9" t="s">
        <v>370</v>
      </c>
      <c r="AN273" s="314">
        <v>0.86268919197549288</v>
      </c>
      <c r="AO273" s="101">
        <v>1111378.659112761</v>
      </c>
      <c r="AP273" s="101">
        <v>1099418.1963305559</v>
      </c>
      <c r="AR273" s="304">
        <f t="shared" si="11"/>
        <v>958774.35740879457</v>
      </c>
    </row>
    <row r="274" spans="3:44" ht="16.5" x14ac:dyDescent="0.3">
      <c r="C274" s="258"/>
      <c r="D274" s="303"/>
      <c r="E274" s="305"/>
      <c r="F274" s="258"/>
      <c r="G274" s="303"/>
      <c r="H274" s="305"/>
      <c r="I274" s="258" t="s">
        <v>795</v>
      </c>
      <c r="J274" s="303">
        <v>-4074.0217228952174</v>
      </c>
      <c r="K274" s="305">
        <v>0.47730422437164211</v>
      </c>
      <c r="L274" s="258"/>
      <c r="M274" s="303"/>
      <c r="N274" s="305"/>
      <c r="O274" s="258"/>
      <c r="P274" s="259"/>
      <c r="Q274" s="260"/>
      <c r="R274" s="258"/>
      <c r="S274" s="259"/>
      <c r="T274" s="260"/>
      <c r="U274" s="258"/>
      <c r="V274" s="259"/>
      <c r="W274" s="260"/>
      <c r="X274" s="258"/>
      <c r="Y274" s="303"/>
      <c r="Z274" s="305"/>
      <c r="AA274" s="258"/>
      <c r="AB274" s="259"/>
      <c r="AC274" s="260"/>
      <c r="AE274" s="321" t="s">
        <v>1104</v>
      </c>
      <c r="AF274" s="321" t="str">
        <f>INDEX($AM:$AM,MATCH(AE274,$AL:$AL,0))</f>
        <v>3</v>
      </c>
      <c r="AG274" s="321" t="s">
        <v>1219</v>
      </c>
      <c r="AH274" s="332">
        <f>SUMIFS($AP:$AP,$AL:$AL,$AE274)</f>
        <v>327000</v>
      </c>
      <c r="AI274" s="337">
        <f>SUMIFS($AR:$AR,$AL:$AL,$AE274)/SUMIFS($AO:$AO,$AL:$AL,$AE274)</f>
        <v>0.5</v>
      </c>
      <c r="AL274" s="9" t="s">
        <v>543</v>
      </c>
      <c r="AM274" s="9" t="s">
        <v>370</v>
      </c>
      <c r="AN274" s="314">
        <v>1.5362018667627551</v>
      </c>
      <c r="AO274" s="101">
        <v>1041434.082530061</v>
      </c>
      <c r="AP274" s="101">
        <v>1021619.148013348</v>
      </c>
      <c r="AR274" s="304">
        <f t="shared" si="11"/>
        <v>1599852.9816930369</v>
      </c>
    </row>
    <row r="275" spans="3:44" ht="16.5" x14ac:dyDescent="0.3">
      <c r="C275" s="258"/>
      <c r="D275" s="303"/>
      <c r="E275" s="305"/>
      <c r="F275" s="258"/>
      <c r="G275" s="303"/>
      <c r="H275" s="305"/>
      <c r="I275" s="258" t="s">
        <v>908</v>
      </c>
      <c r="J275" s="303">
        <v>-4760.5343193555918</v>
      </c>
      <c r="K275" s="305">
        <v>0.31265354980045085</v>
      </c>
      <c r="L275" s="258"/>
      <c r="M275" s="303"/>
      <c r="N275" s="305"/>
      <c r="O275" s="258"/>
      <c r="P275" s="259"/>
      <c r="Q275" s="260"/>
      <c r="R275" s="258"/>
      <c r="S275" s="259"/>
      <c r="T275" s="260"/>
      <c r="U275" s="258"/>
      <c r="V275" s="259"/>
      <c r="W275" s="260"/>
      <c r="X275" s="258"/>
      <c r="Y275" s="303"/>
      <c r="Z275" s="305"/>
      <c r="AA275" s="258"/>
      <c r="AB275" s="259"/>
      <c r="AC275" s="260"/>
      <c r="AE275" s="321" t="s">
        <v>487</v>
      </c>
      <c r="AF275" s="321" t="str">
        <f>INDEX($AM:$AM,MATCH(AE275,$AL:$AL,0))</f>
        <v>3</v>
      </c>
      <c r="AG275" s="321" t="s">
        <v>806</v>
      </c>
      <c r="AH275" s="332">
        <f>SUMIFS($AP:$AP,$AL:$AL,$AE275)</f>
        <v>302771.47217246611</v>
      </c>
      <c r="AI275" s="337">
        <f>SUMIFS($AR:$AR,$AL:$AL,$AE275)/SUMIFS($AO:$AO,$AL:$AL,$AE275)</f>
        <v>-0.14521049392059299</v>
      </c>
      <c r="AL275" s="9" t="s">
        <v>549</v>
      </c>
      <c r="AM275" s="9" t="s">
        <v>370</v>
      </c>
      <c r="AN275" s="314">
        <v>0.72063848034367606</v>
      </c>
      <c r="AO275" s="101">
        <v>762098.04631070013</v>
      </c>
      <c r="AP275" s="101">
        <v>755549.79304072459</v>
      </c>
      <c r="AR275" s="304">
        <f t="shared" si="11"/>
        <v>549197.17796622741</v>
      </c>
    </row>
    <row r="276" spans="3:44" ht="16.5" x14ac:dyDescent="0.3">
      <c r="C276" s="258"/>
      <c r="D276" s="303"/>
      <c r="E276" s="305"/>
      <c r="F276" s="258"/>
      <c r="G276" s="303"/>
      <c r="H276" s="305"/>
      <c r="I276" s="258" t="s">
        <v>928</v>
      </c>
      <c r="J276" s="303">
        <v>-6278.977280932967</v>
      </c>
      <c r="K276" s="305">
        <v>5.3685320712560262E-2</v>
      </c>
      <c r="L276" s="258"/>
      <c r="M276" s="303"/>
      <c r="N276" s="305"/>
      <c r="O276" s="258"/>
      <c r="P276" s="259"/>
      <c r="Q276" s="260"/>
      <c r="R276" s="258"/>
      <c r="S276" s="259"/>
      <c r="T276" s="260"/>
      <c r="U276" s="258"/>
      <c r="V276" s="259"/>
      <c r="W276" s="260"/>
      <c r="X276" s="258"/>
      <c r="Y276" s="303"/>
      <c r="Z276" s="305"/>
      <c r="AA276" s="258"/>
      <c r="AB276" s="259"/>
      <c r="AC276" s="260"/>
      <c r="AE276" s="321" t="s">
        <v>1109</v>
      </c>
      <c r="AF276" s="321" t="str">
        <f>INDEX($AM:$AM,MATCH(AE276,$AL:$AL,0))</f>
        <v>3</v>
      </c>
      <c r="AG276" s="321" t="s">
        <v>1224</v>
      </c>
      <c r="AH276" s="332">
        <f>SUMIFS($AP:$AP,$AL:$AL,$AE276)</f>
        <v>197373</v>
      </c>
      <c r="AI276" s="337">
        <f>SUMIFS($AR:$AR,$AL:$AL,$AE276)/SUMIFS($AO:$AO,$AL:$AL,$AE276)</f>
        <v>0.5</v>
      </c>
      <c r="AL276" s="9" t="s">
        <v>979</v>
      </c>
      <c r="AM276" s="9" t="s">
        <v>370</v>
      </c>
      <c r="AN276" s="314">
        <v>0.70072808639606898</v>
      </c>
      <c r="AO276" s="101">
        <v>482975.4001874337</v>
      </c>
      <c r="AP276" s="101">
        <v>478757.91604233132</v>
      </c>
      <c r="AR276" s="304">
        <f t="shared" si="11"/>
        <v>338434.42794971605</v>
      </c>
    </row>
    <row r="277" spans="3:44" ht="16.5" x14ac:dyDescent="0.3">
      <c r="C277" s="258"/>
      <c r="D277" s="303"/>
      <c r="E277" s="305"/>
      <c r="F277" s="258"/>
      <c r="G277" s="303"/>
      <c r="H277" s="305"/>
      <c r="I277" s="258" t="s">
        <v>809</v>
      </c>
      <c r="J277" s="303">
        <v>-6703.6517984838983</v>
      </c>
      <c r="K277" s="305">
        <v>0.53139687920774648</v>
      </c>
      <c r="L277" s="258"/>
      <c r="M277" s="303"/>
      <c r="N277" s="305"/>
      <c r="O277" s="258"/>
      <c r="P277" s="259"/>
      <c r="Q277" s="260"/>
      <c r="R277" s="258"/>
      <c r="S277" s="259"/>
      <c r="T277" s="260"/>
      <c r="U277" s="258"/>
      <c r="V277" s="259"/>
      <c r="W277" s="260"/>
      <c r="X277" s="258"/>
      <c r="Y277" s="303"/>
      <c r="Z277" s="305"/>
      <c r="AA277" s="258"/>
      <c r="AB277" s="259"/>
      <c r="AC277" s="260"/>
      <c r="AE277" s="321" t="s">
        <v>1084</v>
      </c>
      <c r="AF277" s="321" t="str">
        <f>INDEX($AM:$AM,MATCH(AE277,$AL:$AL,0))</f>
        <v>3</v>
      </c>
      <c r="AG277" s="321" t="s">
        <v>1200</v>
      </c>
      <c r="AH277" s="332">
        <f>SUMIFS($AP:$AP,$AL:$AL,$AE277)</f>
        <v>182904</v>
      </c>
      <c r="AI277" s="337">
        <f>SUMIFS($AR:$AR,$AL:$AL,$AE277)/SUMIFS($AO:$AO,$AL:$AL,$AE277)</f>
        <v>0.5</v>
      </c>
      <c r="AL277" s="9" t="s">
        <v>605</v>
      </c>
      <c r="AM277" s="9" t="s">
        <v>370</v>
      </c>
      <c r="AN277" s="314">
        <v>0.86267941413488636</v>
      </c>
      <c r="AO277" s="101">
        <v>419634.00155824987</v>
      </c>
      <c r="AP277" s="101">
        <v>415118.03647847811</v>
      </c>
      <c r="AR277" s="304">
        <f t="shared" si="11"/>
        <v>362009.61461534898</v>
      </c>
    </row>
    <row r="278" spans="3:44" ht="16.5" x14ac:dyDescent="0.3">
      <c r="C278" s="258"/>
      <c r="D278" s="303"/>
      <c r="E278" s="305"/>
      <c r="F278" s="258"/>
      <c r="G278" s="303"/>
      <c r="H278" s="305"/>
      <c r="I278" s="258" t="s">
        <v>898</v>
      </c>
      <c r="J278" s="303">
        <v>-7044.2218036694439</v>
      </c>
      <c r="K278" s="305">
        <v>0.44268059613928423</v>
      </c>
      <c r="L278" s="258"/>
      <c r="M278" s="303"/>
      <c r="N278" s="305"/>
      <c r="O278" s="258"/>
      <c r="P278" s="259"/>
      <c r="Q278" s="260"/>
      <c r="R278" s="258"/>
      <c r="S278" s="259"/>
      <c r="T278" s="260"/>
      <c r="U278" s="258"/>
      <c r="V278" s="259"/>
      <c r="W278" s="260"/>
      <c r="X278" s="258"/>
      <c r="Y278" s="303"/>
      <c r="Z278" s="305"/>
      <c r="AA278" s="258"/>
      <c r="AB278" s="259"/>
      <c r="AC278" s="260"/>
      <c r="AE278" s="321" t="s">
        <v>375</v>
      </c>
      <c r="AF278" s="321" t="str">
        <f>INDEX($AM:$AM,MATCH(AE278,$AL:$AL,0))</f>
        <v>3</v>
      </c>
      <c r="AG278" s="321" t="s">
        <v>735</v>
      </c>
      <c r="AH278" s="332">
        <f>SUMIFS($AP:$AP,$AL:$AL,$AE278)</f>
        <v>74983.566359215009</v>
      </c>
      <c r="AI278" s="337">
        <f>SUMIFS($AR:$AR,$AL:$AL,$AE278)/SUMIFS($AO:$AO,$AL:$AL,$AE278)</f>
        <v>0.48165354881795069</v>
      </c>
      <c r="AL278" s="9" t="s">
        <v>575</v>
      </c>
      <c r="AM278" s="9" t="s">
        <v>370</v>
      </c>
      <c r="AN278" s="314">
        <v>0.66148944232356888</v>
      </c>
      <c r="AO278" s="101">
        <v>347861.16568046232</v>
      </c>
      <c r="AP278" s="101">
        <v>345140.78013656632</v>
      </c>
      <c r="AR278" s="304">
        <f t="shared" si="11"/>
        <v>230106.48849199561</v>
      </c>
    </row>
    <row r="279" spans="3:44" ht="16.5" x14ac:dyDescent="0.3">
      <c r="C279" s="258"/>
      <c r="D279" s="303"/>
      <c r="E279" s="305"/>
      <c r="F279" s="258"/>
      <c r="G279" s="303"/>
      <c r="H279" s="305"/>
      <c r="I279" s="258" t="s">
        <v>855</v>
      </c>
      <c r="J279" s="303">
        <v>-8346.5602021002196</v>
      </c>
      <c r="K279" s="305">
        <v>0.4462815942377375</v>
      </c>
      <c r="L279" s="258"/>
      <c r="M279" s="303"/>
      <c r="N279" s="305"/>
      <c r="O279" s="258"/>
      <c r="P279" s="259"/>
      <c r="Q279" s="260"/>
      <c r="R279" s="258"/>
      <c r="S279" s="259"/>
      <c r="T279" s="260"/>
      <c r="U279" s="258"/>
      <c r="V279" s="259"/>
      <c r="W279" s="260"/>
      <c r="X279" s="258"/>
      <c r="Y279" s="303"/>
      <c r="Z279" s="305"/>
      <c r="AA279" s="258"/>
      <c r="AB279" s="259"/>
      <c r="AC279" s="260"/>
      <c r="AE279" s="321" t="s">
        <v>426</v>
      </c>
      <c r="AF279" s="321" t="str">
        <f>INDEX($AM:$AM,MATCH(AE279,$AL:$AL,0))</f>
        <v>3</v>
      </c>
      <c r="AG279" s="321" t="s">
        <v>767</v>
      </c>
      <c r="AH279" s="332">
        <f>SUMIFS($AP:$AP,$AL:$AL,$AE279)</f>
        <v>54545.659868448973</v>
      </c>
      <c r="AI279" s="337">
        <f>SUMIFS($AR:$AR,$AL:$AL,$AE279)/SUMIFS($AO:$AO,$AL:$AL,$AE279)</f>
        <v>24.399460600900372</v>
      </c>
      <c r="AL279" s="9" t="s">
        <v>473</v>
      </c>
      <c r="AM279" s="9" t="s">
        <v>370</v>
      </c>
      <c r="AN279" s="314">
        <v>1.0177714222869549</v>
      </c>
      <c r="AO279" s="101">
        <v>178472.01895778941</v>
      </c>
      <c r="AP279" s="101">
        <v>176032.2771047822</v>
      </c>
      <c r="AR279" s="304">
        <f t="shared" si="11"/>
        <v>181643.72057309371</v>
      </c>
    </row>
    <row r="280" spans="3:44" ht="16.5" x14ac:dyDescent="0.3">
      <c r="C280" s="258"/>
      <c r="D280" s="303"/>
      <c r="E280" s="305"/>
      <c r="F280" s="258"/>
      <c r="G280" s="303"/>
      <c r="H280" s="305"/>
      <c r="I280" s="258" t="s">
        <v>1192</v>
      </c>
      <c r="J280" s="303">
        <v>-10225.625</v>
      </c>
      <c r="K280" s="305">
        <v>0.5</v>
      </c>
      <c r="L280" s="258"/>
      <c r="M280" s="303"/>
      <c r="N280" s="305"/>
      <c r="O280" s="258"/>
      <c r="P280" s="259"/>
      <c r="Q280" s="260"/>
      <c r="R280" s="258"/>
      <c r="S280" s="259"/>
      <c r="T280" s="260"/>
      <c r="U280" s="258"/>
      <c r="V280" s="259"/>
      <c r="W280" s="260"/>
      <c r="X280" s="258"/>
      <c r="Y280" s="303"/>
      <c r="Z280" s="305"/>
      <c r="AA280" s="258"/>
      <c r="AB280" s="259"/>
      <c r="AC280" s="260"/>
      <c r="AE280" s="321" t="s">
        <v>1059</v>
      </c>
      <c r="AF280" s="321" t="str">
        <f>INDEX($AM:$AM,MATCH(AE280,$AL:$AL,0))</f>
        <v>3</v>
      </c>
      <c r="AG280" s="321" t="s">
        <v>734</v>
      </c>
      <c r="AH280" s="332">
        <f>SUMIFS($AP:$AP,$AL:$AL,$AE280)</f>
        <v>24378</v>
      </c>
      <c r="AI280" s="337">
        <f>SUMIFS($AR:$AR,$AL:$AL,$AE280)/SUMIFS($AO:$AO,$AL:$AL,$AE280)</f>
        <v>0.5</v>
      </c>
      <c r="AL280" s="9" t="s">
        <v>648</v>
      </c>
      <c r="AM280" s="9" t="s">
        <v>370</v>
      </c>
      <c r="AN280" s="314">
        <v>1.010579569521036</v>
      </c>
      <c r="AO280" s="101">
        <v>172822.2007396546</v>
      </c>
      <c r="AP280" s="101">
        <v>170478.13354510989</v>
      </c>
      <c r="AR280" s="304">
        <f t="shared" si="11"/>
        <v>174650.58522715821</v>
      </c>
    </row>
    <row r="281" spans="3:44" ht="16.5" x14ac:dyDescent="0.3">
      <c r="C281" s="258"/>
      <c r="D281" s="303"/>
      <c r="E281" s="305"/>
      <c r="F281" s="258"/>
      <c r="G281" s="303"/>
      <c r="H281" s="305"/>
      <c r="I281" s="258" t="s">
        <v>816</v>
      </c>
      <c r="J281" s="303">
        <v>-10829.62228320927</v>
      </c>
      <c r="K281" s="305">
        <v>-0.45146627433758013</v>
      </c>
      <c r="L281" s="258"/>
      <c r="M281" s="303"/>
      <c r="N281" s="305"/>
      <c r="O281" s="258"/>
      <c r="P281" s="259"/>
      <c r="Q281" s="260"/>
      <c r="R281" s="258"/>
      <c r="S281" s="259"/>
      <c r="T281" s="260"/>
      <c r="U281" s="258"/>
      <c r="V281" s="259"/>
      <c r="W281" s="260"/>
      <c r="X281" s="258"/>
      <c r="Y281" s="303"/>
      <c r="Z281" s="305"/>
      <c r="AA281" s="258"/>
      <c r="AB281" s="259"/>
      <c r="AC281" s="260"/>
      <c r="AE281" s="321" t="s">
        <v>1056</v>
      </c>
      <c r="AF281" s="321" t="str">
        <f>INDEX($AM:$AM,MATCH(AE281,$AL:$AL,0))</f>
        <v>3</v>
      </c>
      <c r="AG281" s="321" t="s">
        <v>1178</v>
      </c>
      <c r="AH281" s="332">
        <f>SUMIFS($AP:$AP,$AL:$AL,$AE281)</f>
        <v>11889</v>
      </c>
      <c r="AI281" s="337">
        <f>SUMIFS($AR:$AR,$AL:$AL,$AE281)/SUMIFS($AO:$AO,$AL:$AL,$AE281)</f>
        <v>0.5</v>
      </c>
      <c r="AL281" s="9" t="s">
        <v>630</v>
      </c>
      <c r="AM281" s="9" t="s">
        <v>370</v>
      </c>
      <c r="AN281" s="314">
        <v>0.86268919197549288</v>
      </c>
      <c r="AO281" s="101">
        <v>89515.758229767991</v>
      </c>
      <c r="AP281" s="101">
        <v>88552.405293350515</v>
      </c>
      <c r="AR281" s="304">
        <f t="shared" si="11"/>
        <v>77224.277136312128</v>
      </c>
    </row>
    <row r="282" spans="3:44" ht="16.5" x14ac:dyDescent="0.3">
      <c r="C282" s="258"/>
      <c r="D282" s="303"/>
      <c r="E282" s="305"/>
      <c r="F282" s="258"/>
      <c r="G282" s="303"/>
      <c r="H282" s="305"/>
      <c r="I282" s="258" t="s">
        <v>911</v>
      </c>
      <c r="J282" s="303">
        <v>-10869.179779041669</v>
      </c>
      <c r="K282" s="305">
        <v>-1.6379079588971193</v>
      </c>
      <c r="L282" s="258"/>
      <c r="M282" s="303"/>
      <c r="N282" s="305"/>
      <c r="O282" s="258"/>
      <c r="P282" s="259"/>
      <c r="Q282" s="260"/>
      <c r="R282" s="258"/>
      <c r="S282" s="259"/>
      <c r="T282" s="260"/>
      <c r="U282" s="258"/>
      <c r="V282" s="259"/>
      <c r="W282" s="260"/>
      <c r="X282" s="258"/>
      <c r="Y282" s="303"/>
      <c r="Z282" s="305"/>
      <c r="AA282" s="258"/>
      <c r="AB282" s="259"/>
      <c r="AC282" s="260"/>
      <c r="AE282" s="321" t="s">
        <v>1088</v>
      </c>
      <c r="AF282" s="321" t="str">
        <f>INDEX($AM:$AM,MATCH(AE282,$AL:$AL,0))</f>
        <v>3</v>
      </c>
      <c r="AG282" s="321" t="s">
        <v>1204</v>
      </c>
      <c r="AH282" s="332">
        <f>SUMIFS($AP:$AP,$AL:$AL,$AE282)</f>
        <v>9780</v>
      </c>
      <c r="AI282" s="337">
        <f>SUMIFS($AR:$AR,$AL:$AL,$AE282)/SUMIFS($AO:$AO,$AL:$AL,$AE282)</f>
        <v>0.5</v>
      </c>
      <c r="AL282" s="9" t="s">
        <v>375</v>
      </c>
      <c r="AM282" s="9" t="s">
        <v>370</v>
      </c>
      <c r="AN282" s="314">
        <v>0.48165354881795069</v>
      </c>
      <c r="AO282" s="101">
        <v>75414.632063293117</v>
      </c>
      <c r="AP282" s="101">
        <v>74983.566359215009</v>
      </c>
      <c r="AR282" s="304">
        <f t="shared" si="11"/>
        <v>36323.72516608514</v>
      </c>
    </row>
    <row r="283" spans="3:44" ht="16.5" x14ac:dyDescent="0.3">
      <c r="C283" s="258"/>
      <c r="D283" s="303"/>
      <c r="E283" s="305"/>
      <c r="F283" s="258"/>
      <c r="G283" s="303"/>
      <c r="H283" s="305"/>
      <c r="I283" s="258" t="s">
        <v>926</v>
      </c>
      <c r="J283" s="303">
        <v>-11930.11472673553</v>
      </c>
      <c r="K283" s="305">
        <v>0.52872569898027122</v>
      </c>
      <c r="L283" s="258"/>
      <c r="M283" s="303"/>
      <c r="N283" s="305"/>
      <c r="O283" s="258"/>
      <c r="P283" s="259"/>
      <c r="Q283" s="260"/>
      <c r="R283" s="258"/>
      <c r="S283" s="259"/>
      <c r="T283" s="260"/>
      <c r="U283" s="258"/>
      <c r="V283" s="259"/>
      <c r="W283" s="260"/>
      <c r="X283" s="258"/>
      <c r="Y283" s="303"/>
      <c r="Z283" s="305"/>
      <c r="AA283" s="258"/>
      <c r="AB283" s="259"/>
      <c r="AC283" s="260"/>
      <c r="AE283" s="321" t="s">
        <v>1134</v>
      </c>
      <c r="AF283" s="321" t="str">
        <f>INDEX($AM:$AM,MATCH(AE283,$AL:$AL,0))</f>
        <v>3</v>
      </c>
      <c r="AG283" s="321" t="s">
        <v>1157</v>
      </c>
      <c r="AH283" s="332">
        <f>SUMIFS($AP:$AP,$AL:$AL,$AE283)</f>
        <v>0</v>
      </c>
      <c r="AI283" s="337" t="e">
        <f>SUMIFS($AR:$AR,$AL:$AL,$AE283)/SUMIFS($AO:$AO,$AL:$AL,$AE283)</f>
        <v>#DIV/0!</v>
      </c>
      <c r="AL283" s="9" t="s">
        <v>572</v>
      </c>
      <c r="AM283" s="9" t="s">
        <v>370</v>
      </c>
      <c r="AN283" s="314">
        <v>0.66997409760039384</v>
      </c>
      <c r="AO283" s="101">
        <v>59343.072617206002</v>
      </c>
      <c r="AP283" s="101">
        <v>58847.944271663597</v>
      </c>
      <c r="AR283" s="304">
        <f t="shared" si="11"/>
        <v>39758.321525547231</v>
      </c>
    </row>
    <row r="284" spans="3:44" ht="16.5" x14ac:dyDescent="0.3">
      <c r="C284" s="258"/>
      <c r="D284" s="303"/>
      <c r="E284" s="305"/>
      <c r="F284" s="258"/>
      <c r="G284" s="303"/>
      <c r="H284" s="305"/>
      <c r="I284" s="258" t="s">
        <v>1011</v>
      </c>
      <c r="J284" s="303">
        <v>-12159.026006524327</v>
      </c>
      <c r="K284" s="305">
        <v>0.42002307598441196</v>
      </c>
      <c r="L284" s="258"/>
      <c r="M284" s="303"/>
      <c r="N284" s="305"/>
      <c r="O284" s="258"/>
      <c r="P284" s="259"/>
      <c r="Q284" s="260"/>
      <c r="R284" s="258"/>
      <c r="S284" s="259"/>
      <c r="T284" s="260"/>
      <c r="U284" s="258"/>
      <c r="V284" s="259"/>
      <c r="W284" s="260"/>
      <c r="X284" s="258"/>
      <c r="Y284" s="303"/>
      <c r="Z284" s="305"/>
      <c r="AA284" s="258"/>
      <c r="AB284" s="259"/>
      <c r="AC284" s="260"/>
      <c r="AE284" s="321" t="s">
        <v>1102</v>
      </c>
      <c r="AF284" s="321" t="str">
        <f>INDEX($AM:$AM,MATCH(AE284,$AL:$AL,0))</f>
        <v>3</v>
      </c>
      <c r="AG284" s="321" t="s">
        <v>1218</v>
      </c>
      <c r="AH284" s="332">
        <f>SUMIFS($AP:$AP,$AL:$AL,$AE284)</f>
        <v>-43</v>
      </c>
      <c r="AI284" s="337">
        <f>SUMIFS($AR:$AR,$AL:$AL,$AE284)/SUMIFS($AO:$AO,$AL:$AL,$AE284)</f>
        <v>0.5</v>
      </c>
      <c r="AL284" s="9" t="s">
        <v>573</v>
      </c>
      <c r="AM284" s="9" t="s">
        <v>370</v>
      </c>
      <c r="AN284" s="314">
        <v>1.1978108773787131</v>
      </c>
      <c r="AO284" s="101">
        <v>55862.618152073512</v>
      </c>
      <c r="AP284" s="101">
        <v>54961.847503381687</v>
      </c>
      <c r="AR284" s="304">
        <f t="shared" si="11"/>
        <v>66912.8516614072</v>
      </c>
    </row>
    <row r="285" spans="3:44" ht="16.5" x14ac:dyDescent="0.3">
      <c r="C285" s="258"/>
      <c r="D285" s="303"/>
      <c r="E285" s="305"/>
      <c r="F285" s="258"/>
      <c r="G285" s="303"/>
      <c r="H285" s="305"/>
      <c r="I285" s="258" t="s">
        <v>817</v>
      </c>
      <c r="J285" s="303">
        <v>-13029.277706736595</v>
      </c>
      <c r="K285" s="305">
        <v>-3.8049381988528412</v>
      </c>
      <c r="L285" s="258"/>
      <c r="M285" s="303"/>
      <c r="N285" s="305"/>
      <c r="O285" s="258"/>
      <c r="P285" s="259"/>
      <c r="Q285" s="260"/>
      <c r="R285" s="258"/>
      <c r="S285" s="259"/>
      <c r="T285" s="260"/>
      <c r="U285" s="258"/>
      <c r="V285" s="259"/>
      <c r="W285" s="260"/>
      <c r="X285" s="258"/>
      <c r="Y285" s="303"/>
      <c r="Z285" s="305"/>
      <c r="AA285" s="258"/>
      <c r="AB285" s="259"/>
      <c r="AC285" s="260"/>
      <c r="AE285" s="321" t="s">
        <v>1112</v>
      </c>
      <c r="AF285" s="321" t="str">
        <f>INDEX($AM:$AM,MATCH(AE285,$AL:$AL,0))</f>
        <v>3</v>
      </c>
      <c r="AG285" s="321" t="s">
        <v>1227</v>
      </c>
      <c r="AH285" s="332">
        <f>SUMIFS($AP:$AP,$AL:$AL,$AE285)</f>
        <v>-1338</v>
      </c>
      <c r="AI285" s="337">
        <f>SUMIFS($AR:$AR,$AL:$AL,$AE285)/SUMIFS($AO:$AO,$AL:$AL,$AE285)</f>
        <v>0.5</v>
      </c>
      <c r="AL285" s="9" t="s">
        <v>628</v>
      </c>
      <c r="AM285" s="9" t="s">
        <v>370</v>
      </c>
      <c r="AN285" s="314">
        <v>0.72063848034367606</v>
      </c>
      <c r="AO285" s="101">
        <v>74.275344546438333</v>
      </c>
      <c r="AP285" s="101">
        <v>73.618759451248764</v>
      </c>
      <c r="AR285" s="304">
        <f t="shared" si="11"/>
        <v>53.525671420948271</v>
      </c>
    </row>
    <row r="286" spans="3:44" ht="16.5" x14ac:dyDescent="0.3">
      <c r="C286" s="258"/>
      <c r="D286" s="303"/>
      <c r="E286" s="305"/>
      <c r="F286" s="258"/>
      <c r="G286" s="303"/>
      <c r="H286" s="305"/>
      <c r="I286" s="258" t="s">
        <v>896</v>
      </c>
      <c r="J286" s="303">
        <v>-13422.272745177032</v>
      </c>
      <c r="K286" s="305">
        <v>0.11571332298211522</v>
      </c>
      <c r="L286" s="258"/>
      <c r="M286" s="303"/>
      <c r="N286" s="305"/>
      <c r="O286" s="258"/>
      <c r="P286" s="259"/>
      <c r="Q286" s="260"/>
      <c r="R286" s="258"/>
      <c r="S286" s="259"/>
      <c r="T286" s="260"/>
      <c r="U286" s="258"/>
      <c r="V286" s="259"/>
      <c r="W286" s="260"/>
      <c r="X286" s="258"/>
      <c r="Y286" s="303"/>
      <c r="Z286" s="305"/>
      <c r="AA286" s="258"/>
      <c r="AB286" s="259"/>
      <c r="AC286" s="260"/>
      <c r="AE286" s="321" t="s">
        <v>1132</v>
      </c>
      <c r="AF286" s="321" t="str">
        <f>INDEX($AM:$AM,MATCH(AE286,$AL:$AL,0))</f>
        <v>3</v>
      </c>
      <c r="AG286" s="321" t="s">
        <v>1247</v>
      </c>
      <c r="AH286" s="332">
        <f>SUMIFS($AP:$AP,$AL:$AL,$AE286)</f>
        <v>-7692</v>
      </c>
      <c r="AI286" s="337">
        <f>SUMIFS($AR:$AR,$AL:$AL,$AE286)/SUMIFS($AO:$AO,$AL:$AL,$AE286)</f>
        <v>0.5</v>
      </c>
      <c r="AL286" s="9" t="s">
        <v>454</v>
      </c>
      <c r="AM286" s="9" t="s">
        <v>370</v>
      </c>
      <c r="AN286" s="314">
        <v>1.1978108773787131</v>
      </c>
      <c r="AO286" s="101">
        <v>27.8237595439534</v>
      </c>
      <c r="AP286" s="101">
        <v>27.375108428725959</v>
      </c>
      <c r="AR286" s="304">
        <f t="shared" si="11"/>
        <v>33.32760183131716</v>
      </c>
    </row>
    <row r="287" spans="3:44" ht="16.5" x14ac:dyDescent="0.3">
      <c r="C287" s="258"/>
      <c r="D287" s="303"/>
      <c r="E287" s="305"/>
      <c r="F287" s="258"/>
      <c r="G287" s="303"/>
      <c r="H287" s="305"/>
      <c r="I287" s="258" t="s">
        <v>1234</v>
      </c>
      <c r="J287" s="303">
        <v>-13634.772999999999</v>
      </c>
      <c r="K287" s="305">
        <v>0.5</v>
      </c>
      <c r="L287" s="258"/>
      <c r="M287" s="303"/>
      <c r="N287" s="305"/>
      <c r="O287" s="258"/>
      <c r="P287" s="259"/>
      <c r="Q287" s="260"/>
      <c r="R287" s="258"/>
      <c r="S287" s="259"/>
      <c r="T287" s="260"/>
      <c r="U287" s="258"/>
      <c r="V287" s="259"/>
      <c r="W287" s="260"/>
      <c r="X287" s="258"/>
      <c r="Y287" s="303"/>
      <c r="Z287" s="305"/>
      <c r="AA287" s="258"/>
      <c r="AB287" s="259"/>
      <c r="AC287" s="260"/>
      <c r="AE287" s="321" t="s">
        <v>993</v>
      </c>
      <c r="AF287" s="321" t="str">
        <f>INDEX($AM:$AM,MATCH(AE287,$AL:$AL,0))</f>
        <v>3</v>
      </c>
      <c r="AG287" s="321" t="s">
        <v>1017</v>
      </c>
      <c r="AH287" s="332">
        <f>SUMIFS($AP:$AP,$AL:$AL,$AE287)</f>
        <v>-30712.655193324157</v>
      </c>
      <c r="AI287" s="337">
        <f>SUMIFS($AR:$AR,$AL:$AL,$AE287)/SUMIFS($AO:$AO,$AL:$AL,$AE287)</f>
        <v>0.48928514489075725</v>
      </c>
      <c r="AL287" s="9" t="s">
        <v>371</v>
      </c>
      <c r="AM287" s="9" t="s">
        <v>370</v>
      </c>
      <c r="AN287" s="314">
        <v>0.72063848034367606</v>
      </c>
      <c r="AO287" s="101">
        <v>14.442428106251899</v>
      </c>
      <c r="AP287" s="101">
        <v>14.31833294877055</v>
      </c>
      <c r="AR287" s="304">
        <f t="shared" si="11"/>
        <v>10.407769442962165</v>
      </c>
    </row>
    <row r="288" spans="3:44" ht="16.5" x14ac:dyDescent="0.3">
      <c r="C288" s="258"/>
      <c r="D288" s="303"/>
      <c r="E288" s="305"/>
      <c r="F288" s="258"/>
      <c r="G288" s="303"/>
      <c r="H288" s="305"/>
      <c r="I288" s="258" t="s">
        <v>935</v>
      </c>
      <c r="J288" s="303">
        <v>-14254.403851754081</v>
      </c>
      <c r="K288" s="305">
        <v>0.44290148142351504</v>
      </c>
      <c r="L288" s="258"/>
      <c r="M288" s="303"/>
      <c r="N288" s="305"/>
      <c r="O288" s="258"/>
      <c r="P288" s="259"/>
      <c r="Q288" s="260"/>
      <c r="R288" s="258"/>
      <c r="S288" s="259"/>
      <c r="T288" s="260"/>
      <c r="U288" s="258"/>
      <c r="V288" s="259"/>
      <c r="W288" s="260"/>
      <c r="X288" s="258"/>
      <c r="Y288" s="303"/>
      <c r="Z288" s="305"/>
      <c r="AA288" s="258"/>
      <c r="AB288" s="259"/>
      <c r="AC288" s="260"/>
      <c r="AE288" s="321" t="s">
        <v>1138</v>
      </c>
      <c r="AF288" s="321" t="str">
        <f>INDEX($AM:$AM,MATCH(AE288,$AL:$AL,0))</f>
        <v>3</v>
      </c>
      <c r="AG288" s="321" t="s">
        <v>1161</v>
      </c>
      <c r="AH288" s="332">
        <f>SUMIFS($AP:$AP,$AL:$AL,$AE288)</f>
        <v>-36347</v>
      </c>
      <c r="AI288" s="337">
        <f>SUMIFS($AR:$AR,$AL:$AL,$AE288)/SUMIFS($AO:$AO,$AL:$AL,$AE288)</f>
        <v>0.5</v>
      </c>
      <c r="AL288" s="9" t="s">
        <v>645</v>
      </c>
      <c r="AM288" s="9" t="s">
        <v>370</v>
      </c>
      <c r="AN288" s="314">
        <v>0.72063848034367606</v>
      </c>
      <c r="AO288" s="101">
        <v>4.1264080303576849</v>
      </c>
      <c r="AP288" s="101">
        <v>4.0909522710773008</v>
      </c>
      <c r="AR288" s="304">
        <f t="shared" si="11"/>
        <v>2.9736484122749034</v>
      </c>
    </row>
    <row r="289" spans="3:44" ht="16.5" x14ac:dyDescent="0.3">
      <c r="C289" s="258"/>
      <c r="D289" s="303"/>
      <c r="E289" s="305"/>
      <c r="F289" s="258"/>
      <c r="G289" s="303"/>
      <c r="H289" s="305"/>
      <c r="I289" s="258" t="s">
        <v>810</v>
      </c>
      <c r="J289" s="303">
        <v>-14428.873021798929</v>
      </c>
      <c r="K289" s="305">
        <v>0.4554621094891379</v>
      </c>
      <c r="L289" s="258"/>
      <c r="M289" s="303"/>
      <c r="N289" s="305"/>
      <c r="O289" s="258"/>
      <c r="P289" s="259"/>
      <c r="Q289" s="260"/>
      <c r="R289" s="258"/>
      <c r="S289" s="259"/>
      <c r="T289" s="260"/>
      <c r="U289" s="258"/>
      <c r="V289" s="259"/>
      <c r="W289" s="260"/>
      <c r="X289" s="258"/>
      <c r="Y289" s="303"/>
      <c r="Z289" s="305"/>
      <c r="AA289" s="258"/>
      <c r="AB289" s="259"/>
      <c r="AC289" s="260"/>
      <c r="AE289" s="321" t="s">
        <v>1081</v>
      </c>
      <c r="AF289" s="321" t="str">
        <f>INDEX($AM:$AM,MATCH(AE289,$AL:$AL,0))</f>
        <v>3</v>
      </c>
      <c r="AG289" s="321" t="s">
        <v>796</v>
      </c>
      <c r="AH289" s="332">
        <f>SUMIFS($AP:$AP,$AL:$AL,$AE289)</f>
        <v>-61766</v>
      </c>
      <c r="AI289" s="337">
        <f>SUMIFS($AR:$AR,$AL:$AL,$AE289)/SUMIFS($AO:$AO,$AL:$AL,$AE289)</f>
        <v>0.5</v>
      </c>
      <c r="AL289" s="9" t="s">
        <v>626</v>
      </c>
      <c r="AM289" s="9" t="s">
        <v>370</v>
      </c>
      <c r="AN289" s="314">
        <v>0.72063848034367606</v>
      </c>
      <c r="AO289" s="101">
        <v>2.063204015178842</v>
      </c>
      <c r="AP289" s="101">
        <v>2.045901001864308</v>
      </c>
      <c r="AR289" s="304">
        <f t="shared" si="11"/>
        <v>1.4868242061374515</v>
      </c>
    </row>
    <row r="290" spans="3:44" ht="16.5" x14ac:dyDescent="0.3">
      <c r="C290" s="258"/>
      <c r="D290" s="303"/>
      <c r="E290" s="305"/>
      <c r="F290" s="258"/>
      <c r="G290" s="303"/>
      <c r="H290" s="305"/>
      <c r="I290" s="258" t="s">
        <v>890</v>
      </c>
      <c r="J290" s="303">
        <v>-16513.608945996897</v>
      </c>
      <c r="K290" s="305">
        <v>-1.3253587341965209</v>
      </c>
      <c r="L290" s="258"/>
      <c r="M290" s="303"/>
      <c r="N290" s="305"/>
      <c r="O290" s="258"/>
      <c r="P290" s="259"/>
      <c r="Q290" s="260"/>
      <c r="R290" s="258"/>
      <c r="S290" s="259"/>
      <c r="T290" s="260"/>
      <c r="U290" s="258"/>
      <c r="V290" s="259"/>
      <c r="W290" s="260"/>
      <c r="X290" s="258"/>
      <c r="Y290" s="303"/>
      <c r="Z290" s="305"/>
      <c r="AA290" s="258"/>
      <c r="AB290" s="259"/>
      <c r="AC290" s="260"/>
      <c r="AE290" s="321" t="s">
        <v>1082</v>
      </c>
      <c r="AF290" s="321" t="str">
        <f>INDEX($AM:$AM,MATCH(AE290,$AL:$AL,0))</f>
        <v>3</v>
      </c>
      <c r="AG290" s="321" t="s">
        <v>1198</v>
      </c>
      <c r="AH290" s="332">
        <f>SUMIFS($AP:$AP,$AL:$AL,$AE290)</f>
        <v>-81822</v>
      </c>
      <c r="AI290" s="337">
        <f>SUMIFS($AR:$AR,$AL:$AL,$AE290)/SUMIFS($AO:$AO,$AL:$AL,$AE290)</f>
        <v>0.5</v>
      </c>
      <c r="AL290" s="9" t="s">
        <v>435</v>
      </c>
      <c r="AM290" s="9" t="s">
        <v>370</v>
      </c>
      <c r="AN290" s="314">
        <v>0.72063848034367606</v>
      </c>
      <c r="AO290" s="101">
        <v>1.031602007589421</v>
      </c>
      <c r="AP290" s="101">
        <v>1.022738067769325</v>
      </c>
      <c r="AR290" s="304">
        <f t="shared" si="11"/>
        <v>0.74341210306872574</v>
      </c>
    </row>
    <row r="291" spans="3:44" ht="16.5" x14ac:dyDescent="0.3">
      <c r="C291" s="258"/>
      <c r="D291" s="303"/>
      <c r="E291" s="305"/>
      <c r="F291" s="258"/>
      <c r="G291" s="303"/>
      <c r="H291" s="305"/>
      <c r="I291" s="258" t="s">
        <v>768</v>
      </c>
      <c r="J291" s="303">
        <v>-17194.974686157777</v>
      </c>
      <c r="K291" s="305">
        <v>0.3498932902294612</v>
      </c>
      <c r="L291" s="258"/>
      <c r="M291" s="303"/>
      <c r="N291" s="305"/>
      <c r="O291" s="258"/>
      <c r="P291" s="259"/>
      <c r="Q291" s="260"/>
      <c r="R291" s="258"/>
      <c r="S291" s="259"/>
      <c r="T291" s="260"/>
      <c r="U291" s="258"/>
      <c r="V291" s="259"/>
      <c r="W291" s="260"/>
      <c r="X291" s="258"/>
      <c r="Y291" s="303"/>
      <c r="Z291" s="305"/>
      <c r="AA291" s="258"/>
      <c r="AB291" s="259"/>
      <c r="AC291" s="260"/>
      <c r="AE291" s="321" t="s">
        <v>1117</v>
      </c>
      <c r="AF291" s="321" t="str">
        <f>INDEX($AM:$AM,MATCH(AE291,$AL:$AL,0))</f>
        <v>3</v>
      </c>
      <c r="AG291" s="321" t="s">
        <v>1232</v>
      </c>
      <c r="AH291" s="332">
        <f>SUMIFS($AP:$AP,$AL:$AL,$AE291)</f>
        <v>-171153</v>
      </c>
      <c r="AI291" s="337">
        <f>SUMIFS($AR:$AR,$AL:$AL,$AE291)/SUMIFS($AO:$AO,$AL:$AL,$AE291)</f>
        <v>0.5</v>
      </c>
      <c r="AL291" s="9" t="s">
        <v>993</v>
      </c>
      <c r="AM291" s="9" t="s">
        <v>370</v>
      </c>
      <c r="AN291" s="314">
        <v>0.44762946822645849</v>
      </c>
      <c r="AO291" s="101">
        <v>-6291.1935958649901</v>
      </c>
      <c r="AP291" s="101">
        <v>-6254.6551933241553</v>
      </c>
      <c r="AR291" s="304">
        <f t="shared" si="11"/>
        <v>-2816.123643826747</v>
      </c>
    </row>
    <row r="292" spans="3:44" ht="16.5" x14ac:dyDescent="0.3">
      <c r="C292" s="258"/>
      <c r="D292" s="303"/>
      <c r="E292" s="305"/>
      <c r="F292" s="258"/>
      <c r="G292" s="303"/>
      <c r="H292" s="305"/>
      <c r="I292" s="258" t="s">
        <v>1002</v>
      </c>
      <c r="J292" s="303">
        <v>-18058.35488574491</v>
      </c>
      <c r="K292" s="305">
        <v>0.34606986103963028</v>
      </c>
      <c r="L292" s="258"/>
      <c r="M292" s="303"/>
      <c r="N292" s="305"/>
      <c r="O292" s="258"/>
      <c r="P292" s="259"/>
      <c r="Q292" s="260"/>
      <c r="R292" s="258"/>
      <c r="S292" s="259"/>
      <c r="T292" s="260"/>
      <c r="U292" s="258"/>
      <c r="V292" s="259"/>
      <c r="W292" s="260"/>
      <c r="X292" s="258"/>
      <c r="Y292" s="303"/>
      <c r="Z292" s="305"/>
      <c r="AA292" s="258"/>
      <c r="AB292" s="259"/>
      <c r="AC292" s="260"/>
      <c r="AE292" s="321" t="s">
        <v>1124</v>
      </c>
      <c r="AF292" s="321" t="str">
        <f>INDEX($AM:$AM,MATCH(AE292,$AL:$AL,0))</f>
        <v>3</v>
      </c>
      <c r="AG292" s="321" t="s">
        <v>1239</v>
      </c>
      <c r="AH292" s="332">
        <f>SUMIFS($AP:$AP,$AL:$AL,$AE292)</f>
        <v>-227414</v>
      </c>
      <c r="AI292" s="337">
        <f>SUMIFS($AR:$AR,$AL:$AL,$AE292)/SUMIFS($AO:$AO,$AL:$AL,$AE292)</f>
        <v>0.5</v>
      </c>
      <c r="AL292" s="9" t="s">
        <v>990</v>
      </c>
      <c r="AM292" s="9" t="s">
        <v>370</v>
      </c>
      <c r="AN292" s="314">
        <v>-8.1841428107264722</v>
      </c>
      <c r="AO292" s="101">
        <v>-13956.961955705659</v>
      </c>
      <c r="AP292" s="101">
        <v>-15388.99819338013</v>
      </c>
      <c r="AR292" s="304">
        <f t="shared" si="11"/>
        <v>114225.76984937135</v>
      </c>
    </row>
    <row r="293" spans="3:44" ht="16.5" x14ac:dyDescent="0.3">
      <c r="C293" s="258"/>
      <c r="D293" s="303"/>
      <c r="E293" s="305"/>
      <c r="F293" s="258"/>
      <c r="G293" s="303"/>
      <c r="H293" s="305"/>
      <c r="I293" s="258" t="s">
        <v>828</v>
      </c>
      <c r="J293" s="303">
        <v>-21150.802093573129</v>
      </c>
      <c r="K293" s="305">
        <v>0.42940807103535816</v>
      </c>
      <c r="L293" s="258"/>
      <c r="M293" s="303"/>
      <c r="N293" s="305"/>
      <c r="O293" s="258"/>
      <c r="P293" s="259"/>
      <c r="Q293" s="260"/>
      <c r="R293" s="258"/>
      <c r="S293" s="259"/>
      <c r="T293" s="260"/>
      <c r="U293" s="258"/>
      <c r="V293" s="259"/>
      <c r="W293" s="260"/>
      <c r="X293" s="258"/>
      <c r="Y293" s="303"/>
      <c r="Z293" s="305"/>
      <c r="AA293" s="258"/>
      <c r="AB293" s="259"/>
      <c r="AC293" s="260"/>
      <c r="AE293" s="321" t="s">
        <v>979</v>
      </c>
      <c r="AF293" s="321" t="str">
        <f>INDEX($AM:$AM,MATCH(AE293,$AL:$AL,0))</f>
        <v>3</v>
      </c>
      <c r="AG293" s="321" t="s">
        <v>1004</v>
      </c>
      <c r="AH293" s="332">
        <f>SUMIFS($AP:$AP,$AL:$AL,$AE293)</f>
        <v>-258036.08395766868</v>
      </c>
      <c r="AI293" s="337">
        <f>SUMIFS($AR:$AR,$AL:$AL,$AE293)/SUMIFS($AO:$AO,$AL:$AL,$AE293)</f>
        <v>0.11804718831641958</v>
      </c>
      <c r="AL293" s="9" t="s">
        <v>995</v>
      </c>
      <c r="AM293" s="9" t="s">
        <v>370</v>
      </c>
      <c r="AN293" s="314">
        <v>0.48224253943193252</v>
      </c>
      <c r="AO293" s="101">
        <v>-115764.1705723397</v>
      </c>
      <c r="AP293" s="101">
        <v>-115070.2267712191</v>
      </c>
      <c r="AR293" s="304">
        <f t="shared" si="11"/>
        <v>-55826.407592036492</v>
      </c>
    </row>
    <row r="294" spans="3:44" ht="16.5" x14ac:dyDescent="0.3">
      <c r="C294" s="258"/>
      <c r="D294" s="303"/>
      <c r="E294" s="305"/>
      <c r="F294" s="258"/>
      <c r="G294" s="303"/>
      <c r="H294" s="305"/>
      <c r="I294" s="258" t="s">
        <v>865</v>
      </c>
      <c r="J294" s="303">
        <v>-22508.504269233286</v>
      </c>
      <c r="K294" s="305">
        <v>-3.1821044696407608</v>
      </c>
      <c r="L294" s="258"/>
      <c r="M294" s="303"/>
      <c r="N294" s="305"/>
      <c r="O294" s="258"/>
      <c r="P294" s="259"/>
      <c r="Q294" s="260"/>
      <c r="R294" s="258"/>
      <c r="S294" s="259"/>
      <c r="T294" s="260"/>
      <c r="U294" s="258"/>
      <c r="V294" s="259"/>
      <c r="W294" s="260"/>
      <c r="X294" s="258"/>
      <c r="Y294" s="303"/>
      <c r="Z294" s="305"/>
      <c r="AA294" s="258"/>
      <c r="AB294" s="259"/>
      <c r="AC294" s="260"/>
      <c r="AE294" s="321" t="s">
        <v>578</v>
      </c>
      <c r="AF294" s="321" t="str">
        <f>INDEX($AM:$AM,MATCH(AE294,$AL:$AL,0))</f>
        <v>3</v>
      </c>
      <c r="AG294" s="321" t="s">
        <v>887</v>
      </c>
      <c r="AH294" s="332">
        <f>SUMIFS($AP:$AP,$AL:$AL,$AE294)</f>
        <v>-342349.37002580427</v>
      </c>
      <c r="AI294" s="337">
        <f>SUMIFS($AR:$AR,$AL:$AL,$AE294)/SUMIFS($AO:$AO,$AL:$AL,$AE294)</f>
        <v>-10.922375088972016</v>
      </c>
      <c r="AL294" s="9" t="s">
        <v>380</v>
      </c>
      <c r="AM294" s="9" t="s">
        <v>370</v>
      </c>
      <c r="AN294" s="314">
        <v>0.14400997882370639</v>
      </c>
      <c r="AO294" s="101">
        <v>-340703.19617896079</v>
      </c>
      <c r="AP294" s="101">
        <v>-340229.7344142599</v>
      </c>
      <c r="AR294" s="304">
        <f t="shared" si="11"/>
        <v>-49064.660066901226</v>
      </c>
    </row>
    <row r="295" spans="3:44" ht="16.5" x14ac:dyDescent="0.3">
      <c r="C295" s="258"/>
      <c r="D295" s="303"/>
      <c r="E295" s="305"/>
      <c r="F295" s="258"/>
      <c r="G295" s="303"/>
      <c r="H295" s="305"/>
      <c r="I295" s="258" t="s">
        <v>876</v>
      </c>
      <c r="J295" s="303">
        <v>-23079.18917448707</v>
      </c>
      <c r="K295" s="305">
        <v>0.4131155957533057</v>
      </c>
      <c r="L295" s="258"/>
      <c r="M295" s="303"/>
      <c r="N295" s="305"/>
      <c r="O295" s="258"/>
      <c r="P295" s="259"/>
      <c r="Q295" s="260"/>
      <c r="R295" s="258"/>
      <c r="S295" s="259"/>
      <c r="T295" s="260"/>
      <c r="U295" s="258"/>
      <c r="V295" s="259"/>
      <c r="W295" s="260"/>
      <c r="X295" s="258"/>
      <c r="Y295" s="303"/>
      <c r="Z295" s="305"/>
      <c r="AA295" s="258"/>
      <c r="AB295" s="259"/>
      <c r="AC295" s="260"/>
      <c r="AE295" s="321" t="s">
        <v>995</v>
      </c>
      <c r="AF295" s="321" t="str">
        <f>INDEX($AM:$AM,MATCH(AE295,$AL:$AL,0))</f>
        <v>3</v>
      </c>
      <c r="AG295" s="321" t="s">
        <v>1019</v>
      </c>
      <c r="AH295" s="332">
        <f>SUMIFS($AP:$AP,$AL:$AL,$AE295)</f>
        <v>-368149.22677121911</v>
      </c>
      <c r="AI295" s="337">
        <f>SUMIFS($AR:$AR,$AL:$AL,$AE295)/SUMIFS($AO:$AO,$AL:$AL,$AE295)</f>
        <v>0.49442668901543302</v>
      </c>
      <c r="AL295" s="9" t="s">
        <v>491</v>
      </c>
      <c r="AM295" s="9" t="s">
        <v>370</v>
      </c>
      <c r="AN295" s="314">
        <v>-1.0488070298819161</v>
      </c>
      <c r="AO295" s="101">
        <v>-414760.07176481979</v>
      </c>
      <c r="AP295" s="101">
        <v>-420334.02179892972</v>
      </c>
      <c r="AR295" s="304">
        <f t="shared" si="11"/>
        <v>435003.27898127103</v>
      </c>
    </row>
    <row r="296" spans="3:44" ht="16.5" x14ac:dyDescent="0.3">
      <c r="C296" s="258"/>
      <c r="D296" s="303"/>
      <c r="E296" s="305"/>
      <c r="F296" s="258"/>
      <c r="G296" s="303"/>
      <c r="H296" s="305"/>
      <c r="I296" s="258" t="s">
        <v>1000</v>
      </c>
      <c r="J296" s="303">
        <v>-23381.920406836973</v>
      </c>
      <c r="K296" s="305">
        <v>0.48831096683179953</v>
      </c>
      <c r="L296" s="258"/>
      <c r="M296" s="303"/>
      <c r="N296" s="305"/>
      <c r="O296" s="258"/>
      <c r="P296" s="259"/>
      <c r="Q296" s="260"/>
      <c r="R296" s="258"/>
      <c r="S296" s="259"/>
      <c r="T296" s="260"/>
      <c r="U296" s="258"/>
      <c r="V296" s="259"/>
      <c r="W296" s="260"/>
      <c r="X296" s="258"/>
      <c r="Y296" s="303"/>
      <c r="Z296" s="305"/>
      <c r="AA296" s="258"/>
      <c r="AB296" s="259"/>
      <c r="AC296" s="260"/>
      <c r="AE296" s="321" t="s">
        <v>454</v>
      </c>
      <c r="AF296" s="321" t="str">
        <f>INDEX($AM:$AM,MATCH(AE296,$AL:$AL,0))</f>
        <v>3</v>
      </c>
      <c r="AG296" s="321" t="s">
        <v>782</v>
      </c>
      <c r="AH296" s="332">
        <f>SUMIFS($AP:$AP,$AL:$AL,$AE296)</f>
        <v>-380792.62489157129</v>
      </c>
      <c r="AI296" s="337">
        <f>SUMIFS($AR:$AR,$AL:$AL,$AE296)/SUMIFS($AO:$AO,$AL:$AL,$AE296)</f>
        <v>0.49994901228735572</v>
      </c>
      <c r="AL296" s="9" t="s">
        <v>567</v>
      </c>
      <c r="AM296" s="9" t="s">
        <v>370</v>
      </c>
      <c r="AN296" s="314">
        <v>-0.35295871536785139</v>
      </c>
      <c r="AO296" s="101">
        <v>-525510.76732154214</v>
      </c>
      <c r="AP296" s="101">
        <v>-527836.20210021874</v>
      </c>
      <c r="AR296" s="304">
        <f t="shared" si="11"/>
        <v>185483.60534578538</v>
      </c>
    </row>
    <row r="297" spans="3:44" ht="16.5" x14ac:dyDescent="0.3">
      <c r="C297" s="258"/>
      <c r="D297" s="303"/>
      <c r="E297" s="305"/>
      <c r="F297" s="258"/>
      <c r="G297" s="303"/>
      <c r="H297" s="305"/>
      <c r="I297" s="258" t="s">
        <v>794</v>
      </c>
      <c r="J297" s="303">
        <v>-24928.177755609708</v>
      </c>
      <c r="K297" s="305">
        <v>-2.3076971785970426</v>
      </c>
      <c r="L297" s="258"/>
      <c r="M297" s="303"/>
      <c r="N297" s="305"/>
      <c r="O297" s="258"/>
      <c r="P297" s="259"/>
      <c r="Q297" s="260"/>
      <c r="R297" s="258"/>
      <c r="S297" s="259"/>
      <c r="T297" s="260"/>
      <c r="U297" s="258"/>
      <c r="V297" s="259"/>
      <c r="W297" s="260"/>
      <c r="X297" s="258"/>
      <c r="Y297" s="303"/>
      <c r="Z297" s="305"/>
      <c r="AA297" s="258"/>
      <c r="AB297" s="259"/>
      <c r="AC297" s="260"/>
      <c r="AE297" s="321" t="s">
        <v>1133</v>
      </c>
      <c r="AF297" s="321" t="str">
        <f>INDEX($AM:$AM,MATCH(AE297,$AL:$AL,0))</f>
        <v>3</v>
      </c>
      <c r="AG297" s="321" t="s">
        <v>1156</v>
      </c>
      <c r="AH297" s="332">
        <f>SUMIFS($AP:$AP,$AL:$AL,$AE297)</f>
        <v>-426370</v>
      </c>
      <c r="AI297" s="337">
        <f>SUMIFS($AR:$AR,$AL:$AL,$AE297)/SUMIFS($AO:$AO,$AL:$AL,$AE297)</f>
        <v>0.5</v>
      </c>
      <c r="AL297" s="9" t="s">
        <v>974</v>
      </c>
      <c r="AM297" s="9" t="s">
        <v>370</v>
      </c>
      <c r="AN297" s="314">
        <v>0.42546615988272563</v>
      </c>
      <c r="AO297" s="101">
        <v>-694684.80385532021</v>
      </c>
      <c r="AP297" s="101">
        <v>-690842.58880401123</v>
      </c>
      <c r="AR297" s="304">
        <f t="shared" si="11"/>
        <v>-295564.87582520756</v>
      </c>
    </row>
    <row r="298" spans="3:44" ht="16.5" x14ac:dyDescent="0.3">
      <c r="C298" s="258"/>
      <c r="D298" s="303"/>
      <c r="E298" s="305"/>
      <c r="F298" s="258"/>
      <c r="G298" s="303"/>
      <c r="H298" s="305"/>
      <c r="I298" s="258" t="s">
        <v>821</v>
      </c>
      <c r="J298" s="303">
        <v>-25071.576043461697</v>
      </c>
      <c r="K298" s="305">
        <v>-1.3748296502340585</v>
      </c>
      <c r="L298" s="258"/>
      <c r="M298" s="303"/>
      <c r="N298" s="305"/>
      <c r="O298" s="258"/>
      <c r="P298" s="259"/>
      <c r="Q298" s="260"/>
      <c r="R298" s="258"/>
      <c r="S298" s="259"/>
      <c r="T298" s="260"/>
      <c r="U298" s="258"/>
      <c r="V298" s="259"/>
      <c r="W298" s="260"/>
      <c r="X298" s="258"/>
      <c r="Y298" s="303"/>
      <c r="Z298" s="305"/>
      <c r="AA298" s="258"/>
      <c r="AB298" s="259"/>
      <c r="AC298" s="260"/>
      <c r="AE298" s="321" t="s">
        <v>1062</v>
      </c>
      <c r="AF298" s="321" t="str">
        <f>INDEX($AM:$AM,MATCH(AE298,$AL:$AL,0))</f>
        <v>3</v>
      </c>
      <c r="AG298" s="321" t="s">
        <v>746</v>
      </c>
      <c r="AH298" s="332">
        <f>SUMIFS($AP:$AP,$AL:$AL,$AE298)</f>
        <v>-590730</v>
      </c>
      <c r="AI298" s="337">
        <f>SUMIFS($AR:$AR,$AL:$AL,$AE298)/SUMIFS($AO:$AO,$AL:$AL,$AE298)</f>
        <v>0.5</v>
      </c>
      <c r="AL298" s="9" t="s">
        <v>655</v>
      </c>
      <c r="AM298" s="9" t="s">
        <v>370</v>
      </c>
      <c r="AN298" s="314">
        <v>-8.3841611160137816E-2</v>
      </c>
      <c r="AO298" s="101">
        <v>-1393901.785817645</v>
      </c>
      <c r="AP298" s="101">
        <v>-1395433.85175408</v>
      </c>
      <c r="AR298" s="304">
        <f t="shared" si="11"/>
        <v>116866.9715219447</v>
      </c>
    </row>
    <row r="299" spans="3:44" ht="16.5" x14ac:dyDescent="0.3">
      <c r="C299" s="258"/>
      <c r="D299" s="303"/>
      <c r="E299" s="305"/>
      <c r="F299" s="258"/>
      <c r="G299" s="303"/>
      <c r="H299" s="305"/>
      <c r="I299" s="258" t="s">
        <v>847</v>
      </c>
      <c r="J299" s="303">
        <v>-28512.350029437119</v>
      </c>
      <c r="K299" s="305">
        <v>0.19509651308129886</v>
      </c>
      <c r="L299" s="258"/>
      <c r="M299" s="303"/>
      <c r="N299" s="305"/>
      <c r="O299" s="258"/>
      <c r="P299" s="259"/>
      <c r="Q299" s="260"/>
      <c r="R299" s="258"/>
      <c r="S299" s="259"/>
      <c r="T299" s="260"/>
      <c r="U299" s="258"/>
      <c r="V299" s="259"/>
      <c r="W299" s="260"/>
      <c r="X299" s="258"/>
      <c r="Y299" s="303"/>
      <c r="Z299" s="305"/>
      <c r="AA299" s="258"/>
      <c r="AB299" s="259"/>
      <c r="AC299" s="260"/>
      <c r="AE299" s="321" t="s">
        <v>974</v>
      </c>
      <c r="AF299" s="321" t="str">
        <f>INDEX($AM:$AM,MATCH(AE299,$AL:$AL,0))</f>
        <v>3</v>
      </c>
      <c r="AG299" s="321" t="s">
        <v>999</v>
      </c>
      <c r="AH299" s="332">
        <f>SUMIFS($AP:$AP,$AL:$AL,$AE299)</f>
        <v>-690842.58880401123</v>
      </c>
      <c r="AI299" s="337">
        <f>SUMIFS($AR:$AR,$AL:$AL,$AE299)/SUMIFS($AO:$AO,$AL:$AL,$AE299)</f>
        <v>0.42546615988272563</v>
      </c>
      <c r="AL299" s="9" t="s">
        <v>490</v>
      </c>
      <c r="AM299" s="9" t="s">
        <v>370</v>
      </c>
      <c r="AN299" s="314">
        <v>0.56536574919287641</v>
      </c>
      <c r="AO299" s="101">
        <v>-3230858.3605395341</v>
      </c>
      <c r="AP299" s="101">
        <v>-3208125.7984838979</v>
      </c>
      <c r="AR299" s="304">
        <f t="shared" si="11"/>
        <v>-1826616.657542502</v>
      </c>
    </row>
    <row r="300" spans="3:44" ht="16.5" x14ac:dyDescent="0.3">
      <c r="C300" s="258"/>
      <c r="D300" s="303"/>
      <c r="E300" s="305"/>
      <c r="F300" s="258"/>
      <c r="G300" s="303"/>
      <c r="H300" s="305"/>
      <c r="I300" s="258" t="s">
        <v>1241</v>
      </c>
      <c r="J300" s="303">
        <v>-32615.637999999999</v>
      </c>
      <c r="K300" s="305">
        <v>0.5</v>
      </c>
      <c r="L300" s="258"/>
      <c r="M300" s="303"/>
      <c r="N300" s="305"/>
      <c r="O300" s="258"/>
      <c r="P300" s="259"/>
      <c r="Q300" s="260"/>
      <c r="R300" s="258"/>
      <c r="S300" s="259"/>
      <c r="T300" s="260"/>
      <c r="U300" s="258"/>
      <c r="V300" s="259"/>
      <c r="W300" s="260"/>
      <c r="X300" s="258"/>
      <c r="Y300" s="303"/>
      <c r="Z300" s="305"/>
      <c r="AA300" s="258"/>
      <c r="AB300" s="259"/>
      <c r="AC300" s="260"/>
      <c r="AE300" s="321" t="s">
        <v>614</v>
      </c>
      <c r="AF300" s="321" t="str">
        <f>INDEX($AM:$AM,MATCH(AE300,$AL:$AL,0))</f>
        <v>3</v>
      </c>
      <c r="AG300" s="321" t="s">
        <v>907</v>
      </c>
      <c r="AH300" s="332">
        <f>SUMIFS($AP:$AP,$AL:$AL,$AE300)</f>
        <v>-717271.28074612468</v>
      </c>
      <c r="AI300" s="337">
        <f>SUMIFS($AR:$AR,$AL:$AL,$AE300)/SUMIFS($AO:$AO,$AL:$AL,$AE300)</f>
        <v>8.9693812460829928E-2</v>
      </c>
      <c r="AL300" s="9" t="s">
        <v>644</v>
      </c>
      <c r="AM300" s="9" t="s">
        <v>370</v>
      </c>
      <c r="AN300" s="314">
        <v>0.56540296692202741</v>
      </c>
      <c r="AO300" s="101">
        <v>-5255612.4206769699</v>
      </c>
      <c r="AP300" s="101">
        <v>-5219694.7267355304</v>
      </c>
      <c r="AR300" s="304">
        <f t="shared" si="11"/>
        <v>-2971538.8556430172</v>
      </c>
    </row>
    <row r="301" spans="3:44" ht="16.5" x14ac:dyDescent="0.3">
      <c r="C301" s="258"/>
      <c r="D301" s="303"/>
      <c r="E301" s="305"/>
      <c r="F301" s="258"/>
      <c r="G301" s="303"/>
      <c r="H301" s="305"/>
      <c r="I301" s="258" t="s">
        <v>836</v>
      </c>
      <c r="J301" s="303">
        <v>-33619.270926563026</v>
      </c>
      <c r="K301" s="305">
        <v>0.41434947473334627</v>
      </c>
      <c r="L301" s="258"/>
      <c r="M301" s="303"/>
      <c r="N301" s="305"/>
      <c r="O301" s="258"/>
      <c r="P301" s="259"/>
      <c r="Q301" s="260"/>
      <c r="R301" s="258"/>
      <c r="S301" s="259"/>
      <c r="T301" s="260"/>
      <c r="U301" s="258"/>
      <c r="V301" s="259"/>
      <c r="W301" s="260"/>
      <c r="X301" s="258"/>
      <c r="Y301" s="303"/>
      <c r="Z301" s="305"/>
      <c r="AA301" s="258"/>
      <c r="AB301" s="259"/>
      <c r="AC301" s="260"/>
      <c r="AE301" s="321" t="s">
        <v>1075</v>
      </c>
      <c r="AF301" s="321" t="str">
        <f>INDEX($AM:$AM,MATCH(AE301,$AL:$AL,0))</f>
        <v>3</v>
      </c>
      <c r="AG301" s="321" t="s">
        <v>781</v>
      </c>
      <c r="AH301" s="332">
        <f>SUMIFS($AP:$AP,$AL:$AL,$AE301)</f>
        <v>-720212</v>
      </c>
      <c r="AI301" s="337">
        <f>SUMIFS($AR:$AR,$AL:$AL,$AE301)/SUMIFS($AO:$AO,$AL:$AL,$AE301)</f>
        <v>0.5</v>
      </c>
      <c r="AL301" s="9" t="s">
        <v>975</v>
      </c>
      <c r="AM301" s="9" t="s">
        <v>370</v>
      </c>
      <c r="AN301" s="314">
        <v>0.46145274736435871</v>
      </c>
      <c r="AO301" s="101">
        <v>-7103193.9361569472</v>
      </c>
      <c r="AP301" s="101">
        <v>-7060712.4068369698</v>
      </c>
      <c r="AR301" s="304">
        <f t="shared" si="11"/>
        <v>-3277788.3569014766</v>
      </c>
    </row>
    <row r="302" spans="3:44" ht="16.5" x14ac:dyDescent="0.3">
      <c r="C302" s="258"/>
      <c r="D302" s="303"/>
      <c r="E302" s="305"/>
      <c r="F302" s="258"/>
      <c r="G302" s="303"/>
      <c r="H302" s="305"/>
      <c r="I302" s="258" t="s">
        <v>1245</v>
      </c>
      <c r="J302" s="303">
        <v>-36980.991999999998</v>
      </c>
      <c r="K302" s="305">
        <v>0.5</v>
      </c>
      <c r="L302" s="258"/>
      <c r="M302" s="303"/>
      <c r="N302" s="305"/>
      <c r="O302" s="258"/>
      <c r="P302" s="259"/>
      <c r="Q302" s="260"/>
      <c r="R302" s="258"/>
      <c r="S302" s="259"/>
      <c r="T302" s="260"/>
      <c r="U302" s="258"/>
      <c r="V302" s="259"/>
      <c r="W302" s="260"/>
      <c r="X302" s="258"/>
      <c r="Y302" s="303"/>
      <c r="Z302" s="305"/>
      <c r="AA302" s="258"/>
      <c r="AB302" s="259"/>
      <c r="AC302" s="260"/>
      <c r="AE302" s="321" t="s">
        <v>645</v>
      </c>
      <c r="AF302" s="321" t="str">
        <f>INDEX($AM:$AM,MATCH(AE302,$AL:$AL,0))</f>
        <v>3</v>
      </c>
      <c r="AG302" s="321" t="s">
        <v>927</v>
      </c>
      <c r="AH302" s="332">
        <f>SUMIFS($AP:$AP,$AL:$AL,$AE302)</f>
        <v>-800927.90904772887</v>
      </c>
      <c r="AI302" s="337">
        <f>SUMIFS($AR:$AR,$AL:$AL,$AE302)/SUMIFS($AO:$AO,$AL:$AL,$AE302)</f>
        <v>0.49999886326293902</v>
      </c>
      <c r="AL302" s="9" t="s">
        <v>533</v>
      </c>
      <c r="AM302" s="9" t="s">
        <v>370</v>
      </c>
      <c r="AN302" s="314">
        <v>0.34604793271723749</v>
      </c>
      <c r="AO302" s="101">
        <v>-8360579.719219204</v>
      </c>
      <c r="AP302" s="101">
        <v>-8322636.623908598</v>
      </c>
      <c r="AR302" s="304">
        <f t="shared" si="11"/>
        <v>-2893161.3281534673</v>
      </c>
    </row>
    <row r="303" spans="3:44" ht="16.5" x14ac:dyDescent="0.3">
      <c r="C303" s="258"/>
      <c r="D303" s="303"/>
      <c r="E303" s="305"/>
      <c r="F303" s="258"/>
      <c r="G303" s="303"/>
      <c r="H303" s="305"/>
      <c r="I303" s="258" t="s">
        <v>760</v>
      </c>
      <c r="J303" s="303">
        <v>-37855.221537823498</v>
      </c>
      <c r="K303" s="305">
        <v>-0.60822184794515854</v>
      </c>
      <c r="L303" s="258"/>
      <c r="M303" s="303"/>
      <c r="N303" s="305"/>
      <c r="O303" s="258"/>
      <c r="P303" s="259"/>
      <c r="Q303" s="260"/>
      <c r="R303" s="258"/>
      <c r="S303" s="259"/>
      <c r="T303" s="260"/>
      <c r="U303" s="258"/>
      <c r="V303" s="259"/>
      <c r="W303" s="260"/>
      <c r="X303" s="258"/>
      <c r="Y303" s="303"/>
      <c r="Z303" s="305"/>
      <c r="AA303" s="258"/>
      <c r="AB303" s="259"/>
      <c r="AC303" s="260"/>
      <c r="AE303" s="321" t="s">
        <v>1074</v>
      </c>
      <c r="AF303" s="321" t="str">
        <f>INDEX($AM:$AM,MATCH(AE303,$AL:$AL,0))</f>
        <v>3</v>
      </c>
      <c r="AG303" s="321" t="s">
        <v>1193</v>
      </c>
      <c r="AH303" s="332">
        <f>SUMIFS($AP:$AP,$AL:$AL,$AE303)</f>
        <v>-840178</v>
      </c>
      <c r="AI303" s="337">
        <f>SUMIFS($AR:$AR,$AL:$AL,$AE303)/SUMIFS($AO:$AO,$AL:$AL,$AE303)</f>
        <v>0.5</v>
      </c>
      <c r="AL303" s="9" t="s">
        <v>582</v>
      </c>
      <c r="AM303" s="9" t="s">
        <v>370</v>
      </c>
      <c r="AN303" s="314">
        <v>0.4916005162951837</v>
      </c>
      <c r="AO303" s="101">
        <v>-8511670.1480733231</v>
      </c>
      <c r="AP303" s="101">
        <v>-8461389.4824944064</v>
      </c>
      <c r="AR303" s="304">
        <f t="shared" si="11"/>
        <v>-4184341.4393271483</v>
      </c>
    </row>
    <row r="304" spans="3:44" ht="16.5" x14ac:dyDescent="0.3">
      <c r="C304" s="258"/>
      <c r="D304" s="303"/>
      <c r="E304" s="305"/>
      <c r="F304" s="258"/>
      <c r="G304" s="303"/>
      <c r="H304" s="305"/>
      <c r="I304" s="258" t="s">
        <v>1166</v>
      </c>
      <c r="J304" s="303">
        <v>-42567.650999999998</v>
      </c>
      <c r="K304" s="305">
        <v>0.5</v>
      </c>
      <c r="L304" s="258"/>
      <c r="M304" s="303"/>
      <c r="N304" s="305"/>
      <c r="O304" s="258"/>
      <c r="P304" s="259"/>
      <c r="Q304" s="260"/>
      <c r="R304" s="258"/>
      <c r="S304" s="259"/>
      <c r="T304" s="260"/>
      <c r="U304" s="258"/>
      <c r="V304" s="259"/>
      <c r="W304" s="260"/>
      <c r="X304" s="258"/>
      <c r="Y304" s="303"/>
      <c r="Z304" s="305"/>
      <c r="AA304" s="258"/>
      <c r="AB304" s="259"/>
      <c r="AC304" s="260"/>
      <c r="AE304" s="321" t="s">
        <v>1063</v>
      </c>
      <c r="AF304" s="321" t="str">
        <f>INDEX($AM:$AM,MATCH(AE304,$AL:$AL,0))</f>
        <v>3</v>
      </c>
      <c r="AG304" s="321" t="s">
        <v>1183</v>
      </c>
      <c r="AH304" s="332">
        <f>SUMIFS($AP:$AP,$AL:$AL,$AE304)</f>
        <v>-982687</v>
      </c>
      <c r="AI304" s="337">
        <f>SUMIFS($AR:$AR,$AL:$AL,$AE304)/SUMIFS($AO:$AO,$AL:$AL,$AE304)</f>
        <v>0.5</v>
      </c>
      <c r="AL304" s="9" t="s">
        <v>488</v>
      </c>
      <c r="AM304" s="9" t="s">
        <v>370</v>
      </c>
      <c r="AN304" s="314">
        <v>-0.60470894086603488</v>
      </c>
      <c r="AO304" s="101">
        <v>-11422822.11010455</v>
      </c>
      <c r="AP304" s="101">
        <v>-11506710.247491371</v>
      </c>
      <c r="AR304" s="304">
        <f t="shared" si="11"/>
        <v>6907482.6599024478</v>
      </c>
    </row>
    <row r="305" spans="3:44" ht="16.5" x14ac:dyDescent="0.3">
      <c r="C305" s="258"/>
      <c r="D305" s="303"/>
      <c r="E305" s="305"/>
      <c r="F305" s="258"/>
      <c r="G305" s="303"/>
      <c r="H305" s="305"/>
      <c r="I305" s="258" t="s">
        <v>861</v>
      </c>
      <c r="J305" s="303">
        <v>-47750.235206959274</v>
      </c>
      <c r="K305" s="305">
        <v>0.49647810704326256</v>
      </c>
      <c r="L305" s="258"/>
      <c r="M305" s="303"/>
      <c r="N305" s="305"/>
      <c r="O305" s="258"/>
      <c r="P305" s="259"/>
      <c r="Q305" s="260"/>
      <c r="R305" s="258"/>
      <c r="S305" s="259"/>
      <c r="T305" s="260"/>
      <c r="U305" s="258"/>
      <c r="V305" s="259"/>
      <c r="W305" s="260"/>
      <c r="X305" s="258"/>
      <c r="Y305" s="303"/>
      <c r="Z305" s="305"/>
      <c r="AA305" s="258"/>
      <c r="AB305" s="259"/>
      <c r="AC305" s="260"/>
      <c r="AE305" s="321" t="s">
        <v>1121</v>
      </c>
      <c r="AF305" s="321" t="str">
        <f>INDEX($AM:$AM,MATCH(AE305,$AL:$AL,0))</f>
        <v>3</v>
      </c>
      <c r="AG305" s="321" t="s">
        <v>1236</v>
      </c>
      <c r="AH305" s="332">
        <f>SUMIFS($AP:$AP,$AL:$AL,$AE305)</f>
        <v>-1081837</v>
      </c>
      <c r="AI305" s="337">
        <f>SUMIFS($AR:$AR,$AL:$AL,$AE305)/SUMIFS($AO:$AO,$AL:$AL,$AE305)</f>
        <v>0.5</v>
      </c>
      <c r="AL305" s="9" t="s">
        <v>988</v>
      </c>
      <c r="AM305" s="9" t="s">
        <v>370</v>
      </c>
      <c r="AN305" s="314">
        <v>0.2465703844357596</v>
      </c>
      <c r="AO305" s="101">
        <v>-16867132.724168319</v>
      </c>
      <c r="AP305" s="101">
        <v>-16815835.368932959</v>
      </c>
      <c r="AR305" s="304">
        <f t="shared" si="11"/>
        <v>-4158935.4001271636</v>
      </c>
    </row>
    <row r="306" spans="3:44" ht="16.5" x14ac:dyDescent="0.3">
      <c r="C306" s="258"/>
      <c r="D306" s="303"/>
      <c r="E306" s="305"/>
      <c r="F306" s="258"/>
      <c r="G306" s="303"/>
      <c r="H306" s="305"/>
      <c r="I306" s="258" t="s">
        <v>849</v>
      </c>
      <c r="J306" s="303">
        <v>-51298.841623908593</v>
      </c>
      <c r="K306" s="305">
        <v>0.4749277532962779</v>
      </c>
      <c r="L306" s="258"/>
      <c r="M306" s="303"/>
      <c r="N306" s="305"/>
      <c r="O306" s="258"/>
      <c r="P306" s="259"/>
      <c r="Q306" s="260"/>
      <c r="R306" s="258"/>
      <c r="S306" s="259"/>
      <c r="T306" s="260"/>
      <c r="U306" s="258"/>
      <c r="V306" s="259"/>
      <c r="W306" s="260"/>
      <c r="X306" s="258"/>
      <c r="Y306" s="303"/>
      <c r="Z306" s="305"/>
      <c r="AA306" s="258"/>
      <c r="AB306" s="259"/>
      <c r="AC306" s="260"/>
      <c r="AE306" s="321" t="s">
        <v>399</v>
      </c>
      <c r="AF306" s="321" t="str">
        <f>INDEX($AM:$AM,MATCH(AE306,$AL:$AL,0))</f>
        <v>3</v>
      </c>
      <c r="AG306" s="321" t="s">
        <v>751</v>
      </c>
      <c r="AH306" s="332">
        <f>SUMIFS($AP:$AP,$AL:$AL,$AE306)</f>
        <v>-1278548.2799424008</v>
      </c>
      <c r="AI306" s="337">
        <f>SUMIFS($AR:$AR,$AL:$AL,$AE306)/SUMIFS($AO:$AO,$AL:$AL,$AE306)</f>
        <v>-9.0850694085769665E-2</v>
      </c>
      <c r="AL306" s="9" t="s">
        <v>522</v>
      </c>
      <c r="AM306" s="9" t="s">
        <v>370</v>
      </c>
      <c r="AN306" s="314">
        <v>0.49927605717206019</v>
      </c>
      <c r="AO306" s="101">
        <v>-24839235.187561881</v>
      </c>
      <c r="AP306" s="101">
        <v>-24685035.51571269</v>
      </c>
      <c r="AR306" s="304">
        <f t="shared" si="11"/>
        <v>-12401635.407615395</v>
      </c>
    </row>
    <row r="307" spans="3:44" ht="16.5" x14ac:dyDescent="0.3">
      <c r="C307" s="258"/>
      <c r="D307" s="303"/>
      <c r="E307" s="305"/>
      <c r="F307" s="258"/>
      <c r="G307" s="303"/>
      <c r="H307" s="305"/>
      <c r="I307" s="258" t="s">
        <v>818</v>
      </c>
      <c r="J307" s="303">
        <v>-59462.231013914272</v>
      </c>
      <c r="K307" s="305">
        <v>0.43562811790098999</v>
      </c>
      <c r="L307" s="258"/>
      <c r="M307" s="303"/>
      <c r="N307" s="305"/>
      <c r="O307" s="258"/>
      <c r="P307" s="259"/>
      <c r="Q307" s="260"/>
      <c r="R307" s="258"/>
      <c r="S307" s="259"/>
      <c r="T307" s="260"/>
      <c r="U307" s="258"/>
      <c r="V307" s="259"/>
      <c r="W307" s="260"/>
      <c r="X307" s="258"/>
      <c r="Y307" s="303"/>
      <c r="Z307" s="305"/>
      <c r="AA307" s="258"/>
      <c r="AB307" s="259"/>
      <c r="AC307" s="260"/>
      <c r="AE307" s="321" t="s">
        <v>1099</v>
      </c>
      <c r="AF307" s="321" t="str">
        <f>INDEX($AM:$AM,MATCH(AE307,$AL:$AL,0))</f>
        <v>3</v>
      </c>
      <c r="AG307" s="321" t="s">
        <v>1215</v>
      </c>
      <c r="AH307" s="332">
        <f>SUMIFS($AP:$AP,$AL:$AL,$AE307)</f>
        <v>-1285908</v>
      </c>
      <c r="AI307" s="337">
        <f>SUMIFS($AR:$AR,$AL:$AL,$AE307)/SUMIFS($AO:$AO,$AL:$AL,$AE307)</f>
        <v>0.5</v>
      </c>
      <c r="AL307" s="9" t="s">
        <v>579</v>
      </c>
      <c r="AM307" s="9" t="s">
        <v>370</v>
      </c>
      <c r="AN307" s="314">
        <v>0.48226122985487718</v>
      </c>
      <c r="AO307" s="101">
        <v>-56604865.532373928</v>
      </c>
      <c r="AP307" s="101">
        <v>-56265536.618393473</v>
      </c>
      <c r="AR307" s="304">
        <f t="shared" si="11"/>
        <v>-27298332.067412596</v>
      </c>
    </row>
    <row r="308" spans="3:44" ht="16.5" x14ac:dyDescent="0.3">
      <c r="C308" s="258"/>
      <c r="D308" s="303"/>
      <c r="E308" s="305"/>
      <c r="F308" s="258"/>
      <c r="G308" s="303"/>
      <c r="H308" s="305"/>
      <c r="I308" s="258" t="s">
        <v>1158</v>
      </c>
      <c r="J308" s="303">
        <v>-69671.047999999995</v>
      </c>
      <c r="K308" s="305">
        <v>0.5</v>
      </c>
      <c r="L308" s="258"/>
      <c r="M308" s="303"/>
      <c r="N308" s="305"/>
      <c r="O308" s="258"/>
      <c r="P308" s="259"/>
      <c r="Q308" s="260"/>
      <c r="R308" s="258"/>
      <c r="S308" s="259"/>
      <c r="T308" s="260"/>
      <c r="U308" s="258"/>
      <c r="V308" s="259"/>
      <c r="W308" s="260"/>
      <c r="X308" s="258"/>
      <c r="Y308" s="303"/>
      <c r="Z308" s="305"/>
      <c r="AA308" s="258"/>
      <c r="AB308" s="259"/>
      <c r="AC308" s="260"/>
      <c r="AE308" s="321" t="s">
        <v>617</v>
      </c>
      <c r="AF308" s="321" t="str">
        <f>INDEX($AM:$AM,MATCH(AE308,$AL:$AL,0))</f>
        <v>3</v>
      </c>
      <c r="AG308" s="321" t="s">
        <v>910</v>
      </c>
      <c r="AH308" s="332">
        <f>SUMIFS($AP:$AP,$AL:$AL,$AE308)</f>
        <v>-1687758.9012162481</v>
      </c>
      <c r="AI308" s="337">
        <f>SUMIFS($AR:$AR,$AL:$AL,$AE308)/SUMIFS($AO:$AO,$AL:$AL,$AE308)</f>
        <v>-0.23808822987317216</v>
      </c>
      <c r="AL308" s="9" t="s">
        <v>507</v>
      </c>
      <c r="AM308" s="9" t="s">
        <v>430</v>
      </c>
      <c r="AN308" s="314">
        <v>0.48608130983135478</v>
      </c>
      <c r="AO308" s="101">
        <v>4209881244.0035501</v>
      </c>
      <c r="AP308" s="101">
        <v>4180296020.060638</v>
      </c>
      <c r="AR308" s="304">
        <f t="shared" si="11"/>
        <v>2046344589.3196988</v>
      </c>
    </row>
    <row r="309" spans="3:44" ht="16.5" x14ac:dyDescent="0.3">
      <c r="C309" s="258"/>
      <c r="D309" s="303"/>
      <c r="E309" s="305"/>
      <c r="F309" s="258"/>
      <c r="G309" s="303"/>
      <c r="H309" s="305"/>
      <c r="I309" s="258" t="s">
        <v>886</v>
      </c>
      <c r="J309" s="303">
        <v>-73889.781720026309</v>
      </c>
      <c r="K309" s="305">
        <v>4.1698424647941691E-2</v>
      </c>
      <c r="L309" s="258"/>
      <c r="M309" s="303"/>
      <c r="N309" s="305"/>
      <c r="O309" s="258"/>
      <c r="P309" s="259"/>
      <c r="Q309" s="260"/>
      <c r="R309" s="258"/>
      <c r="S309" s="259"/>
      <c r="T309" s="260"/>
      <c r="U309" s="258"/>
      <c r="V309" s="259"/>
      <c r="W309" s="260"/>
      <c r="X309" s="258"/>
      <c r="Y309" s="303"/>
      <c r="Z309" s="305"/>
      <c r="AA309" s="258"/>
      <c r="AB309" s="259"/>
      <c r="AC309" s="260"/>
      <c r="AE309" s="321" t="s">
        <v>1057</v>
      </c>
      <c r="AF309" s="321" t="str">
        <f>INDEX($AM:$AM,MATCH(AE309,$AL:$AL,0))</f>
        <v>3</v>
      </c>
      <c r="AG309" s="321" t="s">
        <v>1179</v>
      </c>
      <c r="AH309" s="332">
        <f>SUMIFS($AP:$AP,$AL:$AL,$AE309)</f>
        <v>-1741117</v>
      </c>
      <c r="AI309" s="337">
        <f>SUMIFS($AR:$AR,$AL:$AL,$AE309)/SUMIFS($AO:$AO,$AL:$AL,$AE309)</f>
        <v>0.5</v>
      </c>
      <c r="AL309" s="9" t="s">
        <v>431</v>
      </c>
      <c r="AM309" s="9" t="s">
        <v>430</v>
      </c>
      <c r="AN309" s="314">
        <v>0.69986356269923256</v>
      </c>
      <c r="AO309" s="101">
        <v>2424489631.1207838</v>
      </c>
      <c r="AP309" s="101">
        <v>2401013086.855485</v>
      </c>
      <c r="AR309" s="304">
        <f t="shared" si="11"/>
        <v>1696811950.9635398</v>
      </c>
    </row>
    <row r="310" spans="3:44" ht="16.5" x14ac:dyDescent="0.3">
      <c r="C310" s="258"/>
      <c r="D310" s="303"/>
      <c r="E310" s="305"/>
      <c r="F310" s="258"/>
      <c r="G310" s="303"/>
      <c r="H310" s="305"/>
      <c r="I310" s="258" t="s">
        <v>778</v>
      </c>
      <c r="J310" s="303">
        <v>-111805.72803671422</v>
      </c>
      <c r="K310" s="305">
        <v>0.44679962838342957</v>
      </c>
      <c r="L310" s="258"/>
      <c r="M310" s="303"/>
      <c r="N310" s="305"/>
      <c r="O310" s="258"/>
      <c r="P310" s="259"/>
      <c r="Q310" s="260"/>
      <c r="R310" s="258"/>
      <c r="S310" s="259"/>
      <c r="T310" s="260"/>
      <c r="U310" s="258"/>
      <c r="V310" s="259"/>
      <c r="W310" s="260"/>
      <c r="X310" s="258"/>
      <c r="Y310" s="303"/>
      <c r="Z310" s="305"/>
      <c r="AA310" s="258"/>
      <c r="AB310" s="259"/>
      <c r="AC310" s="260"/>
      <c r="AE310" s="321" t="s">
        <v>1098</v>
      </c>
      <c r="AF310" s="321" t="str">
        <f>INDEX($AM:$AM,MATCH(AE310,$AL:$AL,0))</f>
        <v>3</v>
      </c>
      <c r="AG310" s="321" t="s">
        <v>1214</v>
      </c>
      <c r="AH310" s="332">
        <f>SUMIFS($AP:$AP,$AL:$AL,$AE310)</f>
        <v>-2001739</v>
      </c>
      <c r="AI310" s="337">
        <f>SUMIFS($AR:$AR,$AL:$AL,$AE310)/SUMIFS($AO:$AO,$AL:$AL,$AE310)</f>
        <v>0.5</v>
      </c>
      <c r="AL310" s="9" t="s">
        <v>429</v>
      </c>
      <c r="AM310" s="9" t="s">
        <v>430</v>
      </c>
      <c r="AN310" s="314">
        <v>0.68997272035721535</v>
      </c>
      <c r="AO310" s="101">
        <v>749958236.29648829</v>
      </c>
      <c r="AP310" s="101">
        <v>742746739.45137286</v>
      </c>
      <c r="AR310" s="304">
        <f t="shared" si="11"/>
        <v>517450724.45178735</v>
      </c>
    </row>
    <row r="311" spans="3:44" ht="16.5" x14ac:dyDescent="0.3">
      <c r="C311" s="258"/>
      <c r="D311" s="303"/>
      <c r="E311" s="305"/>
      <c r="F311" s="258"/>
      <c r="G311" s="303"/>
      <c r="H311" s="305"/>
      <c r="I311" s="258" t="s">
        <v>734</v>
      </c>
      <c r="J311" s="303">
        <v>-113183.2432235868</v>
      </c>
      <c r="K311" s="305">
        <v>0.1024516834179401</v>
      </c>
      <c r="L311" s="258"/>
      <c r="M311" s="303"/>
      <c r="N311" s="305"/>
      <c r="O311" s="258"/>
      <c r="P311" s="259"/>
      <c r="Q311" s="260"/>
      <c r="R311" s="258"/>
      <c r="S311" s="259"/>
      <c r="T311" s="260"/>
      <c r="U311" s="258"/>
      <c r="V311" s="259"/>
      <c r="W311" s="260"/>
      <c r="X311" s="258"/>
      <c r="Y311" s="303"/>
      <c r="Z311" s="305"/>
      <c r="AA311" s="258"/>
      <c r="AB311" s="259"/>
      <c r="AC311" s="260"/>
      <c r="AE311" s="321" t="s">
        <v>459</v>
      </c>
      <c r="AF311" s="321" t="str">
        <f>INDEX($AM:$AM,MATCH(AE311,$AL:$AL,0))</f>
        <v>3</v>
      </c>
      <c r="AG311" s="321" t="s">
        <v>786</v>
      </c>
      <c r="AH311" s="332">
        <f>SUMIFS($AP:$AP,$AL:$AL,$AE311)</f>
        <v>-2165904.2799493372</v>
      </c>
      <c r="AI311" s="337">
        <f>SUMIFS($AR:$AR,$AL:$AL,$AE311)/SUMIFS($AO:$AO,$AL:$AL,$AE311)</f>
        <v>-1.0341493435278508</v>
      </c>
      <c r="AL311" s="9" t="s">
        <v>422</v>
      </c>
      <c r="AM311" s="9" t="s">
        <v>383</v>
      </c>
      <c r="AN311" s="314">
        <v>1.085299414194222</v>
      </c>
      <c r="AO311" s="101">
        <v>275268920.9138974</v>
      </c>
      <c r="AP311" s="101">
        <v>251235641.91233999</v>
      </c>
      <c r="AR311" s="304">
        <f t="shared" si="11"/>
        <v>298749198.61372846</v>
      </c>
    </row>
    <row r="312" spans="3:44" ht="16.5" x14ac:dyDescent="0.3">
      <c r="C312" s="258"/>
      <c r="D312" s="303"/>
      <c r="E312" s="305"/>
      <c r="F312" s="258"/>
      <c r="G312" s="303"/>
      <c r="H312" s="305"/>
      <c r="I312" s="258" t="s">
        <v>1012</v>
      </c>
      <c r="J312" s="303">
        <v>-121318.08636893296</v>
      </c>
      <c r="K312" s="305">
        <v>0.46477998955921379</v>
      </c>
      <c r="L312" s="258"/>
      <c r="M312" s="303"/>
      <c r="N312" s="305"/>
      <c r="O312" s="258"/>
      <c r="P312" s="259"/>
      <c r="Q312" s="260"/>
      <c r="R312" s="258"/>
      <c r="S312" s="259"/>
      <c r="T312" s="260"/>
      <c r="U312" s="258"/>
      <c r="V312" s="259"/>
      <c r="W312" s="260"/>
      <c r="X312" s="258"/>
      <c r="Y312" s="303"/>
      <c r="Z312" s="305"/>
      <c r="AA312" s="258"/>
      <c r="AB312" s="259"/>
      <c r="AC312" s="260"/>
      <c r="AE312" s="321" t="s">
        <v>976</v>
      </c>
      <c r="AF312" s="321" t="str">
        <f>INDEX($AM:$AM,MATCH(AE312,$AL:$AL,0))</f>
        <v>3</v>
      </c>
      <c r="AG312" s="321" t="s">
        <v>1001</v>
      </c>
      <c r="AH312" s="332">
        <f>SUMIFS($AP:$AP,$AL:$AL,$AE312)</f>
        <v>-2417680.9122260604</v>
      </c>
      <c r="AI312" s="337">
        <f>SUMIFS($AR:$AR,$AL:$AL,$AE312)/SUMIFS($AO:$AO,$AL:$AL,$AE312)</f>
        <v>0.57991596293532011</v>
      </c>
      <c r="AL312" s="9" t="s">
        <v>450</v>
      </c>
      <c r="AM312" s="9" t="s">
        <v>383</v>
      </c>
      <c r="AN312" s="314">
        <v>0.86829986845013052</v>
      </c>
      <c r="AO312" s="101">
        <v>212645881.57201681</v>
      </c>
      <c r="AP312" s="101">
        <v>193419965.9684023</v>
      </c>
      <c r="AR312" s="304">
        <f t="shared" si="11"/>
        <v>184640390.99544424</v>
      </c>
    </row>
    <row r="313" spans="3:44" ht="16.5" x14ac:dyDescent="0.3">
      <c r="C313" s="258"/>
      <c r="D313" s="303"/>
      <c r="E313" s="305"/>
      <c r="F313" s="258"/>
      <c r="G313" s="303"/>
      <c r="H313" s="305"/>
      <c r="I313" s="258" t="s">
        <v>838</v>
      </c>
      <c r="J313" s="303">
        <v>-128309.32051571269</v>
      </c>
      <c r="K313" s="305">
        <v>0.4998600210694889</v>
      </c>
      <c r="L313" s="258"/>
      <c r="M313" s="303"/>
      <c r="N313" s="305"/>
      <c r="O313" s="258"/>
      <c r="P313" s="259"/>
      <c r="Q313" s="260"/>
      <c r="R313" s="258"/>
      <c r="S313" s="259"/>
      <c r="T313" s="260"/>
      <c r="U313" s="258"/>
      <c r="V313" s="259"/>
      <c r="W313" s="260"/>
      <c r="X313" s="258"/>
      <c r="Y313" s="303"/>
      <c r="Z313" s="305"/>
      <c r="AA313" s="258"/>
      <c r="AB313" s="259"/>
      <c r="AC313" s="260"/>
      <c r="AE313" s="321" t="s">
        <v>1100</v>
      </c>
      <c r="AF313" s="321" t="str">
        <f>INDEX($AM:$AM,MATCH(AE313,$AL:$AL,0))</f>
        <v>3</v>
      </c>
      <c r="AG313" s="321" t="s">
        <v>1216</v>
      </c>
      <c r="AH313" s="332">
        <f>SUMIFS($AP:$AP,$AL:$AL,$AE313)</f>
        <v>-2663366</v>
      </c>
      <c r="AI313" s="337">
        <f>SUMIFS($AR:$AR,$AL:$AL,$AE313)/SUMIFS($AO:$AO,$AL:$AL,$AE313)</f>
        <v>0.5</v>
      </c>
      <c r="AL313" s="9" t="s">
        <v>382</v>
      </c>
      <c r="AM313" s="9" t="s">
        <v>383</v>
      </c>
      <c r="AN313" s="314">
        <v>0.86106981480317291</v>
      </c>
      <c r="AO313" s="101">
        <v>149404544.18795201</v>
      </c>
      <c r="AP313" s="101">
        <v>135882811.96571079</v>
      </c>
      <c r="AR313" s="304">
        <f t="shared" si="11"/>
        <v>128647743.1946723</v>
      </c>
    </row>
    <row r="314" spans="3:44" ht="16.5" x14ac:dyDescent="0.3">
      <c r="C314" s="258"/>
      <c r="D314" s="303"/>
      <c r="E314" s="305"/>
      <c r="F314" s="258"/>
      <c r="G314" s="303"/>
      <c r="H314" s="305"/>
      <c r="I314" s="258" t="s">
        <v>1013</v>
      </c>
      <c r="J314" s="303">
        <v>-129311.75399077604</v>
      </c>
      <c r="K314" s="305">
        <v>0.36558933003302396</v>
      </c>
      <c r="L314" s="258"/>
      <c r="M314" s="303"/>
      <c r="N314" s="305"/>
      <c r="O314" s="258"/>
      <c r="P314" s="259"/>
      <c r="Q314" s="260"/>
      <c r="R314" s="258"/>
      <c r="S314" s="259"/>
      <c r="T314" s="260"/>
      <c r="U314" s="258"/>
      <c r="V314" s="259"/>
      <c r="W314" s="260"/>
      <c r="X314" s="258"/>
      <c r="Y314" s="303"/>
      <c r="Z314" s="305"/>
      <c r="AA314" s="258"/>
      <c r="AB314" s="259"/>
      <c r="AC314" s="260"/>
      <c r="AE314" s="321" t="s">
        <v>543</v>
      </c>
      <c r="AF314" s="321" t="str">
        <f>INDEX($AM:$AM,MATCH(AE314,$AL:$AL,0))</f>
        <v>3</v>
      </c>
      <c r="AG314" s="321" t="s">
        <v>856</v>
      </c>
      <c r="AH314" s="332">
        <f>SUMIFS($AP:$AP,$AL:$AL,$AE314)</f>
        <v>-2978974.8519866522</v>
      </c>
      <c r="AI314" s="337">
        <f>SUMIFS($AR:$AR,$AL:$AL,$AE314)/SUMIFS($AO:$AO,$AL:$AL,$AE314)</f>
        <v>0.13532354772138841</v>
      </c>
      <c r="AL314" s="9" t="s">
        <v>404</v>
      </c>
      <c r="AM314" s="9" t="s">
        <v>383</v>
      </c>
      <c r="AN314" s="314">
        <v>0.48508583494030222</v>
      </c>
      <c r="AO314" s="101">
        <v>133711950.6052354</v>
      </c>
      <c r="AP314" s="101">
        <v>119879796.52105629</v>
      </c>
      <c r="AR314" s="304">
        <f t="shared" si="11"/>
        <v>64861773.200837061</v>
      </c>
    </row>
    <row r="315" spans="3:44" ht="16.5" x14ac:dyDescent="0.3">
      <c r="C315" s="258"/>
      <c r="D315" s="303"/>
      <c r="E315" s="305"/>
      <c r="F315" s="258"/>
      <c r="G315" s="303"/>
      <c r="H315" s="305"/>
      <c r="I315" s="258" t="s">
        <v>888</v>
      </c>
      <c r="J315" s="303">
        <v>-189670.91761839349</v>
      </c>
      <c r="K315" s="305">
        <v>0.49471554446615967</v>
      </c>
      <c r="L315" s="258"/>
      <c r="M315" s="303"/>
      <c r="N315" s="305"/>
      <c r="O315" s="258"/>
      <c r="P315" s="259"/>
      <c r="Q315" s="260"/>
      <c r="R315" s="258"/>
      <c r="S315" s="259"/>
      <c r="T315" s="260"/>
      <c r="U315" s="258"/>
      <c r="V315" s="259"/>
      <c r="W315" s="260"/>
      <c r="X315" s="258"/>
      <c r="Y315" s="303"/>
      <c r="Z315" s="305"/>
      <c r="AA315" s="258"/>
      <c r="AB315" s="259"/>
      <c r="AC315" s="260"/>
      <c r="AE315" s="321" t="s">
        <v>1140</v>
      </c>
      <c r="AF315" s="321" t="str">
        <f>INDEX($AM:$AM,MATCH(AE315,$AL:$AL,0))</f>
        <v>3</v>
      </c>
      <c r="AG315" s="321" t="s">
        <v>1164</v>
      </c>
      <c r="AH315" s="332">
        <f>SUMIFS($AP:$AP,$AL:$AL,$AE315)</f>
        <v>-3169753</v>
      </c>
      <c r="AI315" s="337">
        <f>SUMIFS($AR:$AR,$AL:$AL,$AE315)/SUMIFS($AO:$AO,$AL:$AL,$AE315)</f>
        <v>0.5</v>
      </c>
      <c r="AL315" s="9" t="s">
        <v>452</v>
      </c>
      <c r="AM315" s="9" t="s">
        <v>383</v>
      </c>
      <c r="AN315" s="314">
        <v>1.106774557977261</v>
      </c>
      <c r="AO315" s="101">
        <v>108694120.4082751</v>
      </c>
      <c r="AP315" s="101">
        <v>99246091.915224716</v>
      </c>
      <c r="AR315" s="304">
        <f t="shared" si="11"/>
        <v>120299887.06959586</v>
      </c>
    </row>
    <row r="316" spans="3:44" ht="16.5" x14ac:dyDescent="0.3">
      <c r="C316" s="258"/>
      <c r="D316" s="303"/>
      <c r="E316" s="305"/>
      <c r="F316" s="258"/>
      <c r="G316" s="303"/>
      <c r="H316" s="305"/>
      <c r="I316" s="258" t="s">
        <v>807</v>
      </c>
      <c r="J316" s="303">
        <v>-292293.58624749136</v>
      </c>
      <c r="K316" s="305">
        <v>0.45681562317551849</v>
      </c>
      <c r="L316" s="258"/>
      <c r="M316" s="303"/>
      <c r="N316" s="305"/>
      <c r="O316" s="258"/>
      <c r="P316" s="259"/>
      <c r="Q316" s="260"/>
      <c r="R316" s="258"/>
      <c r="S316" s="259"/>
      <c r="T316" s="260"/>
      <c r="U316" s="258"/>
      <c r="V316" s="259"/>
      <c r="W316" s="260"/>
      <c r="X316" s="258"/>
      <c r="Y316" s="303"/>
      <c r="Z316" s="305"/>
      <c r="AA316" s="258"/>
      <c r="AB316" s="259"/>
      <c r="AC316" s="260"/>
      <c r="AE316" s="321" t="s">
        <v>1116</v>
      </c>
      <c r="AF316" s="321" t="str">
        <f>INDEX($AM:$AM,MATCH(AE316,$AL:$AL,0))</f>
        <v>3</v>
      </c>
      <c r="AG316" s="321" t="s">
        <v>1231</v>
      </c>
      <c r="AH316" s="332">
        <f>SUMIFS($AP:$AP,$AL:$AL,$AE316)</f>
        <v>-3219903</v>
      </c>
      <c r="AI316" s="337">
        <f>SUMIFS($AR:$AR,$AL:$AL,$AE316)/SUMIFS($AO:$AO,$AL:$AL,$AE316)</f>
        <v>0.5</v>
      </c>
      <c r="AL316" s="9" t="s">
        <v>658</v>
      </c>
      <c r="AM316" s="9" t="s">
        <v>383</v>
      </c>
      <c r="AN316" s="314">
        <v>0.86268919197549288</v>
      </c>
      <c r="AO316" s="101">
        <v>69046815.912021473</v>
      </c>
      <c r="AP316" s="101">
        <v>62799046.816157699</v>
      </c>
      <c r="AR316" s="304">
        <f t="shared" si="11"/>
        <v>59565941.827622406</v>
      </c>
    </row>
    <row r="317" spans="3:44" ht="16.5" x14ac:dyDescent="0.3">
      <c r="C317" s="258"/>
      <c r="D317" s="303"/>
      <c r="E317" s="305"/>
      <c r="F317" s="258"/>
      <c r="G317" s="303"/>
      <c r="H317" s="305"/>
      <c r="I317" s="258" t="s">
        <v>867</v>
      </c>
      <c r="J317" s="303">
        <v>-387494.94528869638</v>
      </c>
      <c r="K317" s="305">
        <v>0.48455719236628214</v>
      </c>
      <c r="L317" s="258"/>
      <c r="M317" s="303"/>
      <c r="N317" s="305"/>
      <c r="O317" s="258"/>
      <c r="P317" s="259"/>
      <c r="Q317" s="260"/>
      <c r="R317" s="258"/>
      <c r="S317" s="259"/>
      <c r="T317" s="260"/>
      <c r="U317" s="258"/>
      <c r="V317" s="259"/>
      <c r="W317" s="260"/>
      <c r="X317" s="258"/>
      <c r="Y317" s="303"/>
      <c r="Z317" s="305"/>
      <c r="AA317" s="258"/>
      <c r="AB317" s="259"/>
      <c r="AC317" s="260"/>
      <c r="AE317" s="321" t="s">
        <v>1125</v>
      </c>
      <c r="AF317" s="321" t="str">
        <f>INDEX($AM:$AM,MATCH(AE317,$AL:$AL,0))</f>
        <v>3</v>
      </c>
      <c r="AG317" s="321" t="s">
        <v>1240</v>
      </c>
      <c r="AH317" s="332">
        <f>SUMIFS($AP:$AP,$AL:$AL,$AE317)</f>
        <v>-3271742</v>
      </c>
      <c r="AI317" s="337">
        <f>SUMIFS($AR:$AR,$AL:$AL,$AE317)/SUMIFS($AO:$AO,$AL:$AL,$AE317)</f>
        <v>0.5</v>
      </c>
      <c r="AL317" s="9" t="s">
        <v>587</v>
      </c>
      <c r="AM317" s="9" t="s">
        <v>383</v>
      </c>
      <c r="AN317" s="314">
        <v>0.79330978880136571</v>
      </c>
      <c r="AO317" s="101">
        <v>10987335.22695272</v>
      </c>
      <c r="AP317" s="101">
        <v>9978042.1698800772</v>
      </c>
      <c r="AR317" s="304">
        <f t="shared" si="11"/>
        <v>8716360.588383669</v>
      </c>
    </row>
    <row r="318" spans="3:44" ht="16.5" x14ac:dyDescent="0.3">
      <c r="C318" s="258"/>
      <c r="D318" s="303"/>
      <c r="E318" s="305"/>
      <c r="F318" s="258"/>
      <c r="G318" s="303"/>
      <c r="H318" s="305"/>
      <c r="I318" s="258" t="s">
        <v>832</v>
      </c>
      <c r="J318" s="303">
        <v>-414220.12741861964</v>
      </c>
      <c r="K318" s="305">
        <v>0.4747531116054089</v>
      </c>
      <c r="L318" s="258"/>
      <c r="M318" s="303"/>
      <c r="N318" s="305"/>
      <c r="O318" s="258"/>
      <c r="P318" s="259"/>
      <c r="Q318" s="260"/>
      <c r="R318" s="258"/>
      <c r="S318" s="259"/>
      <c r="T318" s="260"/>
      <c r="U318" s="258"/>
      <c r="V318" s="259"/>
      <c r="W318" s="260"/>
      <c r="X318" s="258"/>
      <c r="Y318" s="303"/>
      <c r="Z318" s="305"/>
      <c r="AA318" s="258"/>
      <c r="AB318" s="259"/>
      <c r="AC318" s="260"/>
      <c r="AE318" s="321" t="s">
        <v>626</v>
      </c>
      <c r="AF318" s="321" t="str">
        <f>INDEX($AM:$AM,MATCH(AE318,$AL:$AL,0))</f>
        <v>3</v>
      </c>
      <c r="AG318" s="321" t="s">
        <v>915</v>
      </c>
      <c r="AH318" s="332">
        <f>SUMIFS($AP:$AP,$AL:$AL,$AE318)</f>
        <v>-3699536.9540989981</v>
      </c>
      <c r="AI318" s="337">
        <f>SUMIFS($AR:$AR,$AL:$AL,$AE318)/SUMIFS($AO:$AO,$AL:$AL,$AE318)</f>
        <v>0.49999987695157361</v>
      </c>
      <c r="AL318" s="9" t="s">
        <v>654</v>
      </c>
      <c r="AM318" s="9" t="s">
        <v>383</v>
      </c>
      <c r="AN318" s="314">
        <v>0.66148944232356888</v>
      </c>
      <c r="AO318" s="101">
        <v>5718144.8928691726</v>
      </c>
      <c r="AP318" s="101">
        <v>5158209.6111677745</v>
      </c>
      <c r="AR318" s="304">
        <f t="shared" si="11"/>
        <v>3782492.4763093926</v>
      </c>
    </row>
    <row r="319" spans="3:44" ht="16.5" x14ac:dyDescent="0.3">
      <c r="C319" s="258"/>
      <c r="D319" s="303"/>
      <c r="E319" s="305"/>
      <c r="F319" s="258"/>
      <c r="G319" s="303"/>
      <c r="H319" s="305"/>
      <c r="I319" s="258" t="s">
        <v>873</v>
      </c>
      <c r="J319" s="303">
        <v>-461267.04383220687</v>
      </c>
      <c r="K319" s="305">
        <v>0.4567071992905255</v>
      </c>
      <c r="L319" s="258"/>
      <c r="M319" s="303"/>
      <c r="N319" s="305"/>
      <c r="O319" s="258"/>
      <c r="P319" s="259"/>
      <c r="Q319" s="260"/>
      <c r="R319" s="258"/>
      <c r="S319" s="259"/>
      <c r="T319" s="260"/>
      <c r="U319" s="258"/>
      <c r="V319" s="259"/>
      <c r="W319" s="260"/>
      <c r="X319" s="258"/>
      <c r="Y319" s="303"/>
      <c r="Z319" s="305"/>
      <c r="AA319" s="258"/>
      <c r="AB319" s="259"/>
      <c r="AC319" s="260"/>
      <c r="AE319" s="321" t="s">
        <v>1103</v>
      </c>
      <c r="AF319" s="321" t="str">
        <f>INDEX($AM:$AM,MATCH(AE319,$AL:$AL,0))</f>
        <v>3</v>
      </c>
      <c r="AG319" s="321" t="s">
        <v>1217</v>
      </c>
      <c r="AH319" s="332">
        <f>SUMIFS($AP:$AP,$AL:$AL,$AE319)</f>
        <v>-4005342</v>
      </c>
      <c r="AI319" s="337">
        <f>SUMIFS($AR:$AR,$AL:$AL,$AE319)/SUMIFS($AO:$AO,$AL:$AL,$AE319)</f>
        <v>0.5</v>
      </c>
      <c r="AL319" s="9" t="s">
        <v>624</v>
      </c>
      <c r="AM319" s="9" t="s">
        <v>383</v>
      </c>
      <c r="AN319" s="314">
        <v>0.66148944232356877</v>
      </c>
      <c r="AO319" s="101">
        <v>406855.16453855229</v>
      </c>
      <c r="AP319" s="101">
        <v>367014.87272439123</v>
      </c>
      <c r="AR319" s="304">
        <f t="shared" si="11"/>
        <v>269130.39589707076</v>
      </c>
    </row>
    <row r="320" spans="3:44" ht="16.5" x14ac:dyDescent="0.3">
      <c r="C320" s="258"/>
      <c r="D320" s="303"/>
      <c r="E320" s="305"/>
      <c r="F320" s="258"/>
      <c r="G320" s="303"/>
      <c r="H320" s="305"/>
      <c r="I320" s="258" t="s">
        <v>757</v>
      </c>
      <c r="J320" s="303">
        <v>-488796.87906144391</v>
      </c>
      <c r="K320" s="305">
        <v>9.6842546173031382E-2</v>
      </c>
      <c r="L320" s="258"/>
      <c r="M320" s="303"/>
      <c r="N320" s="305"/>
      <c r="O320" s="258"/>
      <c r="P320" s="259"/>
      <c r="Q320" s="260"/>
      <c r="R320" s="258"/>
      <c r="S320" s="259"/>
      <c r="T320" s="260"/>
      <c r="U320" s="258"/>
      <c r="V320" s="259"/>
      <c r="W320" s="260"/>
      <c r="X320" s="258"/>
      <c r="Y320" s="303"/>
      <c r="Z320" s="305"/>
      <c r="AA320" s="258"/>
      <c r="AB320" s="259"/>
      <c r="AC320" s="260"/>
      <c r="AE320" s="321" t="s">
        <v>473</v>
      </c>
      <c r="AF320" s="321" t="str">
        <f>INDEX($AM:$AM,MATCH(AE320,$AL:$AL,0))</f>
        <v>3</v>
      </c>
      <c r="AG320" s="321" t="s">
        <v>795</v>
      </c>
      <c r="AH320" s="332">
        <f>SUMIFS($AP:$AP,$AL:$AL,$AE320)</f>
        <v>-4074021.7228952176</v>
      </c>
      <c r="AI320" s="337">
        <f>SUMIFS($AR:$AR,$AL:$AL,$AE320)/SUMIFS($AO:$AO,$AL:$AL,$AE320)</f>
        <v>0.47730422437164211</v>
      </c>
      <c r="AL320" s="9" t="s">
        <v>992</v>
      </c>
      <c r="AM320" s="9" t="s">
        <v>383</v>
      </c>
      <c r="AN320" s="314">
        <v>0.48539488294466832</v>
      </c>
      <c r="AO320" s="101">
        <v>-2944593.181108153</v>
      </c>
      <c r="AP320" s="101">
        <v>-2678909.36068924</v>
      </c>
      <c r="AR320" s="304">
        <f t="shared" si="11"/>
        <v>-1429290.4624636604</v>
      </c>
    </row>
    <row r="321" spans="3:44" x14ac:dyDescent="0.3">
      <c r="C321" s="258"/>
      <c r="D321" s="303"/>
      <c r="E321" s="305"/>
      <c r="F321" s="258"/>
      <c r="G321" s="303"/>
      <c r="H321" s="305"/>
      <c r="I321" s="258" t="s">
        <v>833</v>
      </c>
      <c r="J321" s="303">
        <v>-1156577.9778722525</v>
      </c>
      <c r="K321" s="305">
        <v>0.49733142998417063</v>
      </c>
      <c r="L321" s="258"/>
      <c r="M321" s="303"/>
      <c r="N321" s="305"/>
      <c r="O321" s="258"/>
      <c r="P321" s="259"/>
      <c r="Q321" s="260"/>
      <c r="R321" s="258"/>
      <c r="S321" s="259"/>
      <c r="T321" s="260"/>
      <c r="U321" s="258"/>
      <c r="V321" s="259"/>
      <c r="W321" s="260"/>
      <c r="X321" s="258"/>
      <c r="Y321" s="303"/>
      <c r="Z321" s="305"/>
      <c r="AA321" s="258"/>
      <c r="AB321" s="259"/>
      <c r="AC321" s="260"/>
      <c r="AE321" s="321" t="s">
        <v>615</v>
      </c>
      <c r="AF321" s="321" t="str">
        <f>INDEX($AM:$AM,MATCH(AE321,$AL:$AL,0))</f>
        <v>3</v>
      </c>
      <c r="AG321" s="321" t="s">
        <v>908</v>
      </c>
      <c r="AH321" s="332">
        <f>SUMIFS($AP:$AP,$AL:$AL,$AE321)</f>
        <v>-4760534.3193555921</v>
      </c>
      <c r="AI321" s="337">
        <f>SUMIFS($AR:$AR,$AL:$AL,$AE321)/SUMIFS($AO:$AO,$AL:$AL,$AE321)</f>
        <v>0.31265354980045085</v>
      </c>
    </row>
    <row r="322" spans="3:44" x14ac:dyDescent="0.3">
      <c r="AE322" s="321" t="s">
        <v>646</v>
      </c>
      <c r="AF322" s="321" t="str">
        <f>INDEX($AM:$AM,MATCH(AE322,$AL:$AL,0))</f>
        <v>3</v>
      </c>
      <c r="AG322" s="321" t="s">
        <v>928</v>
      </c>
      <c r="AH322" s="332">
        <f>SUMIFS($AP:$AP,$AL:$AL,$AE322)</f>
        <v>-6278977.2809329666</v>
      </c>
      <c r="AI322" s="337">
        <f>SUMIFS($AR:$AR,$AL:$AL,$AE322)/SUMIFS($AO:$AO,$AL:$AL,$AE322)</f>
        <v>5.3685320712560262E-2</v>
      </c>
    </row>
    <row r="323" spans="3:44" x14ac:dyDescent="0.3">
      <c r="AE323" s="321" t="s">
        <v>490</v>
      </c>
      <c r="AF323" s="321" t="str">
        <f>INDEX($AM:$AM,MATCH(AE323,$AL:$AL,0))</f>
        <v>3</v>
      </c>
      <c r="AG323" s="321" t="s">
        <v>809</v>
      </c>
      <c r="AH323" s="332">
        <f>SUMIFS($AP:$AP,$AL:$AL,$AE323)</f>
        <v>-6703651.7984838979</v>
      </c>
      <c r="AI323" s="337">
        <f>SUMIFS($AR:$AR,$AL:$AL,$AE323)/SUMIFS($AO:$AO,$AL:$AL,$AE323)</f>
        <v>0.53139687920774648</v>
      </c>
    </row>
    <row r="324" spans="3:44" x14ac:dyDescent="0.3">
      <c r="AE324" s="321" t="s">
        <v>661</v>
      </c>
      <c r="AF324" s="321" t="str">
        <f>INDEX($AM:$AM,MATCH(AE324,$AL:$AL,0))</f>
        <v>3</v>
      </c>
      <c r="AG324" s="321" t="s">
        <v>898</v>
      </c>
      <c r="AH324" s="332">
        <f>SUMIFS($AP:$AP,$AL:$AL,$AE324)</f>
        <v>-7044221.8036694443</v>
      </c>
      <c r="AI324" s="337">
        <f>SUMIFS($AR:$AR,$AL:$AL,$AE324)/SUMIFS($AO:$AO,$AL:$AL,$AE324)</f>
        <v>0.44268059613928423</v>
      </c>
    </row>
    <row r="325" spans="3:44" ht="16.5" x14ac:dyDescent="0.3">
      <c r="AE325" s="321" t="s">
        <v>567</v>
      </c>
      <c r="AF325" s="321" t="str">
        <f>INDEX($AM:$AM,MATCH(AE325,$AL:$AL,0))</f>
        <v>3</v>
      </c>
      <c r="AG325" s="321" t="s">
        <v>855</v>
      </c>
      <c r="AH325" s="332">
        <f>SUMIFS($AP:$AP,$AL:$AL,$AE325)</f>
        <v>-8346560.2021002192</v>
      </c>
      <c r="AI325" s="337">
        <f>SUMIFS($AR:$AR,$AL:$AL,$AE325)/SUMIFS($AO:$AO,$AL:$AL,$AE325)</f>
        <v>0.4462815942377375</v>
      </c>
      <c r="AL325" s="339"/>
      <c r="AM325" s="339"/>
      <c r="AN325" s="339"/>
      <c r="AO325" s="339"/>
      <c r="AP325" s="339"/>
    </row>
    <row r="326" spans="3:44" ht="16.5" x14ac:dyDescent="0.3">
      <c r="AE326" s="321" t="s">
        <v>1073</v>
      </c>
      <c r="AF326" s="321" t="str">
        <f>INDEX($AM:$AM,MATCH(AE326,$AL:$AL,0))</f>
        <v>3</v>
      </c>
      <c r="AG326" s="321" t="s">
        <v>1192</v>
      </c>
      <c r="AH326" s="332">
        <f>SUMIFS($AP:$AP,$AL:$AL,$AE326)</f>
        <v>-10225625</v>
      </c>
      <c r="AI326" s="337">
        <f>SUMIFS($AR:$AR,$AL:$AL,$AE326)/SUMIFS($AO:$AO,$AL:$AL,$AE326)</f>
        <v>0.5</v>
      </c>
      <c r="AL326" s="10" t="s">
        <v>369</v>
      </c>
      <c r="AM326" s="10" t="s">
        <v>366</v>
      </c>
      <c r="AN326" s="10" t="s">
        <v>363</v>
      </c>
      <c r="AO326" s="10" t="s">
        <v>1049</v>
      </c>
      <c r="AP326" s="10" t="s">
        <v>666</v>
      </c>
    </row>
    <row r="327" spans="3:44" ht="16.5" x14ac:dyDescent="0.3">
      <c r="AE327" s="321" t="s">
        <v>498</v>
      </c>
      <c r="AF327" s="321" t="str">
        <f>INDEX($AM:$AM,MATCH(AE327,$AL:$AL,0))</f>
        <v>3</v>
      </c>
      <c r="AG327" s="321" t="s">
        <v>816</v>
      </c>
      <c r="AH327" s="332">
        <f>SUMIFS($AP:$AP,$AL:$AL,$AE327)</f>
        <v>-10829622.28320927</v>
      </c>
      <c r="AI327" s="337">
        <f>SUMIFS($AR:$AR,$AL:$AL,$AE327)/SUMIFS($AO:$AO,$AL:$AL,$AE327)</f>
        <v>-0.45146627433758013</v>
      </c>
      <c r="AL327" s="9" t="s">
        <v>406</v>
      </c>
      <c r="AM327" s="9" t="s">
        <v>370</v>
      </c>
      <c r="AN327" s="9">
        <v>0.87184589758344744</v>
      </c>
      <c r="AO327" s="101">
        <v>11581529171.016121</v>
      </c>
      <c r="AP327" s="101">
        <v>11447134232.640841</v>
      </c>
      <c r="AR327" s="304">
        <f t="shared" ref="AR327:AR334" si="12">AO327*AN327</f>
        <v>10097308695.493429</v>
      </c>
    </row>
    <row r="328" spans="3:44" ht="16.5" x14ac:dyDescent="0.3">
      <c r="AE328" s="321" t="s">
        <v>618</v>
      </c>
      <c r="AF328" s="321" t="str">
        <f>INDEX($AM:$AM,MATCH(AE328,$AL:$AL,0))</f>
        <v>3</v>
      </c>
      <c r="AG328" s="321" t="s">
        <v>911</v>
      </c>
      <c r="AH328" s="332">
        <f>SUMIFS($AP:$AP,$AL:$AL,$AE328)</f>
        <v>-10869179.77904167</v>
      </c>
      <c r="AI328" s="337">
        <f>SUMIFS($AR:$AR,$AL:$AL,$AE328)/SUMIFS($AO:$AO,$AL:$AL,$AE328)</f>
        <v>-1.6379079588971193</v>
      </c>
      <c r="AL328" s="9" t="s">
        <v>384</v>
      </c>
      <c r="AM328" s="9" t="s">
        <v>370</v>
      </c>
      <c r="AN328" s="9">
        <v>0.78121319766196951</v>
      </c>
      <c r="AO328" s="101">
        <v>451175232</v>
      </c>
      <c r="AP328" s="101">
        <v>446859899.76317072</v>
      </c>
      <c r="AR328" s="304">
        <f t="shared" si="12"/>
        <v>352464045.69660097</v>
      </c>
    </row>
    <row r="329" spans="3:44" ht="16.5" x14ac:dyDescent="0.3">
      <c r="AE329" s="321" t="s">
        <v>644</v>
      </c>
      <c r="AF329" s="321" t="str">
        <f>INDEX($AM:$AM,MATCH(AE329,$AL:$AL,0))</f>
        <v>3</v>
      </c>
      <c r="AG329" s="321" t="s">
        <v>926</v>
      </c>
      <c r="AH329" s="332">
        <f>SUMIFS($AP:$AP,$AL:$AL,$AE329)</f>
        <v>-11930114.72673553</v>
      </c>
      <c r="AI329" s="337">
        <f>SUMIFS($AR:$AR,$AL:$AL,$AE329)/SUMIFS($AO:$AO,$AL:$AL,$AE329)</f>
        <v>0.52872569898027122</v>
      </c>
      <c r="AL329" s="9" t="s">
        <v>402</v>
      </c>
      <c r="AM329" s="9" t="s">
        <v>370</v>
      </c>
      <c r="AN329" s="9">
        <v>0.78121319766196951</v>
      </c>
      <c r="AO329" s="101">
        <v>51456031</v>
      </c>
      <c r="AP329" s="101">
        <v>50974311.224362202</v>
      </c>
      <c r="AR329" s="304">
        <f t="shared" si="12"/>
        <v>40198130.516503431</v>
      </c>
    </row>
    <row r="330" spans="3:44" ht="16.5" x14ac:dyDescent="0.3">
      <c r="AE330" s="321" t="s">
        <v>987</v>
      </c>
      <c r="AF330" s="321" t="str">
        <f>INDEX($AM:$AM,MATCH(AE330,$AL:$AL,0))</f>
        <v>3</v>
      </c>
      <c r="AG330" s="321" t="s">
        <v>1011</v>
      </c>
      <c r="AH330" s="332">
        <f>SUMIFS($AP:$AP,$AL:$AL,$AE330)</f>
        <v>-12159026.006524328</v>
      </c>
      <c r="AI330" s="337">
        <f>SUMIFS($AR:$AR,$AL:$AL,$AE330)/SUMIFS($AO:$AO,$AL:$AL,$AE330)</f>
        <v>0.42002307598441196</v>
      </c>
      <c r="AL330" s="9" t="s">
        <v>442</v>
      </c>
      <c r="AM330" s="9" t="s">
        <v>370</v>
      </c>
      <c r="AN330" s="9">
        <v>0.78121319766196951</v>
      </c>
      <c r="AO330" s="101">
        <v>543336901</v>
      </c>
      <c r="AP330" s="101">
        <v>538007597.87029827</v>
      </c>
      <c r="AR330" s="304">
        <f t="shared" si="12"/>
        <v>424461957.83795494</v>
      </c>
    </row>
    <row r="331" spans="3:44" ht="16.5" x14ac:dyDescent="0.3">
      <c r="AE331" s="321" t="s">
        <v>499</v>
      </c>
      <c r="AF331" s="321" t="str">
        <f>INDEX($AM:$AM,MATCH(AE331,$AL:$AL,0))</f>
        <v>3</v>
      </c>
      <c r="AG331" s="321" t="s">
        <v>817</v>
      </c>
      <c r="AH331" s="332">
        <f>SUMIFS($AP:$AP,$AL:$AL,$AE331)</f>
        <v>-13029277.706736594</v>
      </c>
      <c r="AI331" s="337">
        <f>SUMIFS($AR:$AR,$AL:$AL,$AE331)/SUMIFS($AO:$AO,$AL:$AL,$AE331)</f>
        <v>-3.8049381988528412</v>
      </c>
      <c r="AL331" s="9" t="s">
        <v>450</v>
      </c>
      <c r="AM331" s="9" t="s">
        <v>383</v>
      </c>
      <c r="AN331" s="9">
        <v>0.78121319766196951</v>
      </c>
      <c r="AO331" s="101">
        <v>347278204</v>
      </c>
      <c r="AP331" s="101">
        <v>314971882.50773841</v>
      </c>
      <c r="AR331" s="304">
        <f t="shared" si="12"/>
        <v>271298316.22514576</v>
      </c>
    </row>
    <row r="332" spans="3:44" ht="16.5" x14ac:dyDescent="0.3">
      <c r="AE332" s="321" t="s">
        <v>593</v>
      </c>
      <c r="AF332" s="321" t="str">
        <f>INDEX($AM:$AM,MATCH(AE332,$AL:$AL,0))</f>
        <v>3</v>
      </c>
      <c r="AG332" s="321" t="s">
        <v>896</v>
      </c>
      <c r="AH332" s="332">
        <f>SUMIFS($AP:$AP,$AL:$AL,$AE332)</f>
        <v>-13422272.745177032</v>
      </c>
      <c r="AI332" s="337">
        <f>SUMIFS($AR:$AR,$AL:$AL,$AE332)/SUMIFS($AO:$AO,$AL:$AL,$AE332)</f>
        <v>0.11571332298211522</v>
      </c>
      <c r="AL332" s="9" t="s">
        <v>455</v>
      </c>
      <c r="AM332" s="9" t="s">
        <v>370</v>
      </c>
      <c r="AN332" s="9">
        <v>0.78121319766196939</v>
      </c>
      <c r="AO332" s="101">
        <v>409118259</v>
      </c>
      <c r="AP332" s="101">
        <v>405288185.98222673</v>
      </c>
      <c r="AR332" s="304">
        <f t="shared" si="12"/>
        <v>319608583.33528781</v>
      </c>
    </row>
    <row r="333" spans="3:44" ht="16.5" x14ac:dyDescent="0.3">
      <c r="AE333" s="321" t="s">
        <v>1119</v>
      </c>
      <c r="AF333" s="321" t="str">
        <f>INDEX($AM:$AM,MATCH(AE333,$AL:$AL,0))</f>
        <v>3</v>
      </c>
      <c r="AG333" s="321" t="s">
        <v>1234</v>
      </c>
      <c r="AH333" s="332">
        <f>SUMIFS($AP:$AP,$AL:$AL,$AE333)</f>
        <v>-13634773</v>
      </c>
      <c r="AI333" s="337">
        <f>SUMIFS($AR:$AR,$AL:$AL,$AE333)/SUMIFS($AO:$AO,$AL:$AL,$AE333)</f>
        <v>0.5</v>
      </c>
      <c r="AL333" s="9" t="s">
        <v>633</v>
      </c>
      <c r="AM333" s="9" t="s">
        <v>370</v>
      </c>
      <c r="AN333" s="9">
        <v>0.78121319766196951</v>
      </c>
      <c r="AO333" s="101">
        <v>68543957</v>
      </c>
      <c r="AP333" s="101">
        <v>67871645.725190699</v>
      </c>
      <c r="AR333" s="304">
        <f t="shared" si="12"/>
        <v>53547443.828374535</v>
      </c>
    </row>
    <row r="334" spans="3:44" ht="16.5" x14ac:dyDescent="0.3">
      <c r="AE334" s="321" t="s">
        <v>655</v>
      </c>
      <c r="AF334" s="321" t="str">
        <f>INDEX($AM:$AM,MATCH(AE334,$AL:$AL,0))</f>
        <v>3</v>
      </c>
      <c r="AG334" s="321" t="s">
        <v>935</v>
      </c>
      <c r="AH334" s="332">
        <f>SUMIFS($AP:$AP,$AL:$AL,$AE334)</f>
        <v>-14254403.851754081</v>
      </c>
      <c r="AI334" s="337">
        <f>SUMIFS($AR:$AR,$AL:$AL,$AE334)/SUMIFS($AO:$AO,$AL:$AL,$AE334)</f>
        <v>0.44290148142351504</v>
      </c>
      <c r="AL334" s="9" t="s">
        <v>590</v>
      </c>
      <c r="AM334" s="9" t="s">
        <v>370</v>
      </c>
      <c r="AN334" s="9">
        <v>0.78121319766196951</v>
      </c>
      <c r="AO334" s="101">
        <v>89678374</v>
      </c>
      <c r="AP334" s="101">
        <v>88798766.452003241</v>
      </c>
      <c r="AR334" s="304">
        <f t="shared" si="12"/>
        <v>70057929.313666031</v>
      </c>
    </row>
    <row r="335" spans="3:44" x14ac:dyDescent="0.3">
      <c r="AE335" s="321" t="s">
        <v>491</v>
      </c>
      <c r="AF335" s="321" t="str">
        <f>INDEX($AM:$AM,MATCH(AE335,$AL:$AL,0))</f>
        <v>3</v>
      </c>
      <c r="AG335" s="321" t="s">
        <v>810</v>
      </c>
      <c r="AH335" s="332">
        <f>SUMIFS($AP:$AP,$AL:$AL,$AE335)</f>
        <v>-14428873.021798929</v>
      </c>
      <c r="AI335" s="337">
        <f>SUMIFS($AR:$AR,$AL:$AL,$AE335)/SUMIFS($AO:$AO,$AL:$AL,$AE335)</f>
        <v>0.4554621094891379</v>
      </c>
    </row>
    <row r="336" spans="3:44" x14ac:dyDescent="0.3">
      <c r="AE336" s="321" t="s">
        <v>583</v>
      </c>
      <c r="AF336" s="321" t="str">
        <f>INDEX($AM:$AM,MATCH(AE336,$AL:$AL,0))</f>
        <v>3</v>
      </c>
      <c r="AG336" s="321" t="s">
        <v>890</v>
      </c>
      <c r="AH336" s="332">
        <f>SUMIFS($AP:$AP,$AL:$AL,$AE336)</f>
        <v>-16513608.945996895</v>
      </c>
      <c r="AI336" s="337">
        <f>SUMIFS($AR:$AR,$AL:$AL,$AE336)/SUMIFS($AO:$AO,$AL:$AL,$AE336)</f>
        <v>-1.3253587341965209</v>
      </c>
    </row>
    <row r="337" spans="31:44" x14ac:dyDescent="0.3">
      <c r="AE337" s="321" t="s">
        <v>427</v>
      </c>
      <c r="AF337" s="321" t="str">
        <f>INDEX($AM:$AM,MATCH(AE337,$AL:$AL,0))</f>
        <v>3</v>
      </c>
      <c r="AG337" s="321" t="s">
        <v>768</v>
      </c>
      <c r="AH337" s="332">
        <f>SUMIFS($AP:$AP,$AL:$AL,$AE337)</f>
        <v>-17194974.686157778</v>
      </c>
      <c r="AI337" s="337">
        <f>SUMIFS($AR:$AR,$AL:$AL,$AE337)/SUMIFS($AO:$AO,$AL:$AL,$AE337)</f>
        <v>0.3498932902294612</v>
      </c>
    </row>
    <row r="338" spans="31:44" x14ac:dyDescent="0.3">
      <c r="AE338" s="321" t="s">
        <v>977</v>
      </c>
      <c r="AF338" s="321" t="str">
        <f>INDEX($AM:$AM,MATCH(AE338,$AL:$AL,0))</f>
        <v>3</v>
      </c>
      <c r="AG338" s="321" t="s">
        <v>1002</v>
      </c>
      <c r="AH338" s="332">
        <f>SUMIFS($AP:$AP,$AL:$AL,$AE338)</f>
        <v>-18058354.885744911</v>
      </c>
      <c r="AI338" s="337">
        <f>SUMIFS($AR:$AR,$AL:$AL,$AE338)/SUMIFS($AO:$AO,$AL:$AL,$AE338)</f>
        <v>0.34606986103963028</v>
      </c>
    </row>
    <row r="339" spans="31:44" x14ac:dyDescent="0.3">
      <c r="AE339" s="321" t="s">
        <v>511</v>
      </c>
      <c r="AF339" s="321" t="str">
        <f>INDEX($AM:$AM,MATCH(AE339,$AL:$AL,0))</f>
        <v>3</v>
      </c>
      <c r="AG339" s="321" t="s">
        <v>828</v>
      </c>
      <c r="AH339" s="332">
        <f>SUMIFS($AP:$AP,$AL:$AL,$AE339)</f>
        <v>-21150802.093573131</v>
      </c>
      <c r="AI339" s="337">
        <f>SUMIFS($AR:$AR,$AL:$AL,$AE339)/SUMIFS($AO:$AO,$AL:$AL,$AE339)</f>
        <v>0.42940807103535816</v>
      </c>
    </row>
    <row r="340" spans="31:44" ht="16.5" x14ac:dyDescent="0.3">
      <c r="AE340" s="321" t="s">
        <v>555</v>
      </c>
      <c r="AF340" s="321" t="str">
        <f>INDEX($AM:$AM,MATCH(AE340,$AL:$AL,0))</f>
        <v>3</v>
      </c>
      <c r="AG340" s="321" t="s">
        <v>865</v>
      </c>
      <c r="AH340" s="332">
        <f>SUMIFS($AP:$AP,$AL:$AL,$AE340)</f>
        <v>-22508504.269233286</v>
      </c>
      <c r="AI340" s="337">
        <f>SUMIFS($AR:$AR,$AL:$AL,$AE340)/SUMIFS($AO:$AO,$AL:$AL,$AE340)</f>
        <v>-3.1821044696407608</v>
      </c>
      <c r="AL340" s="339"/>
      <c r="AM340" s="339"/>
      <c r="AN340" s="339"/>
      <c r="AO340" s="339"/>
      <c r="AP340" s="339"/>
    </row>
    <row r="341" spans="31:44" ht="16.5" x14ac:dyDescent="0.3">
      <c r="AE341" s="321" t="s">
        <v>566</v>
      </c>
      <c r="AF341" s="321" t="str">
        <f>INDEX($AM:$AM,MATCH(AE341,$AL:$AL,0))</f>
        <v>3</v>
      </c>
      <c r="AG341" s="321" t="s">
        <v>876</v>
      </c>
      <c r="AH341" s="332">
        <f>SUMIFS($AP:$AP,$AL:$AL,$AE341)</f>
        <v>-23079189.174487069</v>
      </c>
      <c r="AI341" s="337">
        <f>SUMIFS($AR:$AR,$AL:$AL,$AE341)/SUMIFS($AO:$AO,$AL:$AL,$AE341)</f>
        <v>0.4131155957533057</v>
      </c>
      <c r="AL341" s="10" t="s">
        <v>369</v>
      </c>
      <c r="AM341" s="10" t="s">
        <v>366</v>
      </c>
      <c r="AN341" s="10" t="s">
        <v>363</v>
      </c>
      <c r="AO341" s="10" t="s">
        <v>1049</v>
      </c>
      <c r="AP341" s="10" t="s">
        <v>666</v>
      </c>
    </row>
    <row r="342" spans="31:44" ht="16.5" x14ac:dyDescent="0.3">
      <c r="AE342" s="321" t="s">
        <v>975</v>
      </c>
      <c r="AF342" s="321" t="str">
        <f>INDEX($AM:$AM,MATCH(AE342,$AL:$AL,0))</f>
        <v>3</v>
      </c>
      <c r="AG342" s="321" t="s">
        <v>1000</v>
      </c>
      <c r="AH342" s="332">
        <f>SUMIFS($AP:$AP,$AL:$AL,$AE342)</f>
        <v>-23381920.406836972</v>
      </c>
      <c r="AI342" s="337">
        <f>SUMIFS($AR:$AR,$AL:$AL,$AE342)/SUMIFS($AO:$AO,$AL:$AL,$AE342)</f>
        <v>0.48831096683179953</v>
      </c>
      <c r="AL342" s="9" t="s">
        <v>371</v>
      </c>
      <c r="AM342" s="9" t="s">
        <v>370</v>
      </c>
      <c r="AN342" s="9">
        <v>0.5</v>
      </c>
      <c r="AO342" s="101">
        <v>57847288</v>
      </c>
      <c r="AP342" s="101">
        <v>57847288</v>
      </c>
      <c r="AR342" s="304">
        <f t="shared" ref="AR342:AR405" si="13">AO342*AN342</f>
        <v>28923644</v>
      </c>
    </row>
    <row r="343" spans="31:44" ht="16.5" x14ac:dyDescent="0.3">
      <c r="AE343" s="321" t="s">
        <v>468</v>
      </c>
      <c r="AF343" s="321" t="str">
        <f>INDEX($AM:$AM,MATCH(AE343,$AL:$AL,0))</f>
        <v>3</v>
      </c>
      <c r="AG343" s="321" t="s">
        <v>794</v>
      </c>
      <c r="AH343" s="332">
        <f>SUMIFS($AP:$AP,$AL:$AL,$AE343)</f>
        <v>-24928177.755609706</v>
      </c>
      <c r="AI343" s="337">
        <f>SUMIFS($AR:$AR,$AL:$AL,$AE343)/SUMIFS($AO:$AO,$AL:$AL,$AE343)</f>
        <v>-2.3076971785970426</v>
      </c>
      <c r="AL343" s="9" t="s">
        <v>1055</v>
      </c>
      <c r="AM343" s="9" t="s">
        <v>378</v>
      </c>
      <c r="AN343" s="9">
        <v>0.5</v>
      </c>
      <c r="AO343" s="101">
        <v>321245</v>
      </c>
      <c r="AP343" s="101">
        <v>321245</v>
      </c>
      <c r="AR343" s="304">
        <f t="shared" si="13"/>
        <v>160622.5</v>
      </c>
    </row>
    <row r="344" spans="31:44" ht="16.5" x14ac:dyDescent="0.3">
      <c r="AE344" s="321" t="s">
        <v>503</v>
      </c>
      <c r="AF344" s="321" t="str">
        <f>INDEX($AM:$AM,MATCH(AE344,$AL:$AL,0))</f>
        <v>3</v>
      </c>
      <c r="AG344" s="321" t="s">
        <v>821</v>
      </c>
      <c r="AH344" s="332">
        <f>SUMIFS($AP:$AP,$AL:$AL,$AE344)</f>
        <v>-25071576.043461695</v>
      </c>
      <c r="AI344" s="337">
        <f>SUMIFS($AR:$AR,$AL:$AL,$AE344)/SUMIFS($AO:$AO,$AL:$AL,$AE344)</f>
        <v>-1.3748296502340585</v>
      </c>
      <c r="AL344" s="9" t="s">
        <v>372</v>
      </c>
      <c r="AM344" s="9" t="s">
        <v>370</v>
      </c>
      <c r="AN344" s="9">
        <v>0.5</v>
      </c>
      <c r="AO344" s="101">
        <v>-12690272</v>
      </c>
      <c r="AP344" s="101">
        <v>-12690272</v>
      </c>
      <c r="AR344" s="304">
        <f t="shared" si="13"/>
        <v>-6345136</v>
      </c>
    </row>
    <row r="345" spans="31:44" ht="16.5" x14ac:dyDescent="0.3">
      <c r="AE345" s="321" t="s">
        <v>531</v>
      </c>
      <c r="AF345" s="321" t="str">
        <f>INDEX($AM:$AM,MATCH(AE345,$AL:$AL,0))</f>
        <v>3</v>
      </c>
      <c r="AG345" s="321" t="s">
        <v>847</v>
      </c>
      <c r="AH345" s="332">
        <f>SUMIFS($AP:$AP,$AL:$AL,$AE345)</f>
        <v>-28512350.029437117</v>
      </c>
      <c r="AI345" s="337">
        <f>SUMIFS($AR:$AR,$AL:$AL,$AE345)/SUMIFS($AO:$AO,$AL:$AL,$AE345)</f>
        <v>0.19509651308129886</v>
      </c>
      <c r="AL345" s="9" t="s">
        <v>373</v>
      </c>
      <c r="AM345" s="9" t="s">
        <v>370</v>
      </c>
      <c r="AN345" s="9">
        <v>0.5</v>
      </c>
      <c r="AO345" s="101">
        <v>-118170432</v>
      </c>
      <c r="AP345" s="101">
        <v>-118170432</v>
      </c>
      <c r="AR345" s="304">
        <f t="shared" si="13"/>
        <v>-59085216</v>
      </c>
    </row>
    <row r="346" spans="31:44" ht="16.5" x14ac:dyDescent="0.3">
      <c r="AE346" s="321" t="s">
        <v>1126</v>
      </c>
      <c r="AF346" s="321" t="str">
        <f>INDEX($AM:$AM,MATCH(AE346,$AL:$AL,0))</f>
        <v>3</v>
      </c>
      <c r="AG346" s="321" t="s">
        <v>1241</v>
      </c>
      <c r="AH346" s="332">
        <f>SUMIFS($AP:$AP,$AL:$AL,$AE346)</f>
        <v>-32615638</v>
      </c>
      <c r="AI346" s="337">
        <f>SUMIFS($AR:$AR,$AL:$AL,$AE346)/SUMIFS($AO:$AO,$AL:$AL,$AE346)</f>
        <v>0.5</v>
      </c>
      <c r="AL346" s="9" t="s">
        <v>1056</v>
      </c>
      <c r="AM346" s="9" t="s">
        <v>370</v>
      </c>
      <c r="AN346" s="9">
        <v>0.5</v>
      </c>
      <c r="AO346" s="101">
        <v>11889</v>
      </c>
      <c r="AP346" s="101">
        <v>11889</v>
      </c>
      <c r="AR346" s="304">
        <f t="shared" si="13"/>
        <v>5944.5</v>
      </c>
    </row>
    <row r="347" spans="31:44" ht="16.5" x14ac:dyDescent="0.3">
      <c r="AE347" s="321" t="s">
        <v>520</v>
      </c>
      <c r="AF347" s="321" t="str">
        <f>INDEX($AM:$AM,MATCH(AE347,$AL:$AL,0))</f>
        <v>3</v>
      </c>
      <c r="AG347" s="321" t="s">
        <v>836</v>
      </c>
      <c r="AH347" s="332">
        <f>SUMIFS($AP:$AP,$AL:$AL,$AE347)</f>
        <v>-33619270.926563025</v>
      </c>
      <c r="AI347" s="337">
        <f>SUMIFS($AR:$AR,$AL:$AL,$AE347)/SUMIFS($AO:$AO,$AL:$AL,$AE347)</f>
        <v>0.41434947473334627</v>
      </c>
      <c r="AL347" s="9" t="s">
        <v>1057</v>
      </c>
      <c r="AM347" s="9" t="s">
        <v>370</v>
      </c>
      <c r="AN347" s="9">
        <v>0.5</v>
      </c>
      <c r="AO347" s="101">
        <v>-1741117</v>
      </c>
      <c r="AP347" s="101">
        <v>-1741117</v>
      </c>
      <c r="AR347" s="304">
        <f t="shared" si="13"/>
        <v>-870558.5</v>
      </c>
    </row>
    <row r="348" spans="31:44" ht="16.5" x14ac:dyDescent="0.3">
      <c r="AE348" s="321" t="s">
        <v>1130</v>
      </c>
      <c r="AF348" s="321" t="str">
        <f>INDEX($AM:$AM,MATCH(AE348,$AL:$AL,0))</f>
        <v>3</v>
      </c>
      <c r="AG348" s="321" t="s">
        <v>1245</v>
      </c>
      <c r="AH348" s="332">
        <f>SUMIFS($AP:$AP,$AL:$AL,$AE348)</f>
        <v>-36980992</v>
      </c>
      <c r="AI348" s="337">
        <f>SUMIFS($AR:$AR,$AL:$AL,$AE348)/SUMIFS($AO:$AO,$AL:$AL,$AE348)</f>
        <v>0.5</v>
      </c>
      <c r="AL348" s="9" t="s">
        <v>374</v>
      </c>
      <c r="AM348" s="9" t="s">
        <v>370</v>
      </c>
      <c r="AN348" s="9">
        <v>0.5</v>
      </c>
      <c r="AO348" s="101">
        <v>-231033461</v>
      </c>
      <c r="AP348" s="101">
        <v>-231033461</v>
      </c>
      <c r="AR348" s="304">
        <f t="shared" si="13"/>
        <v>-115516730.5</v>
      </c>
    </row>
    <row r="349" spans="31:44" ht="16.5" x14ac:dyDescent="0.3">
      <c r="AE349" s="321" t="s">
        <v>411</v>
      </c>
      <c r="AF349" s="321" t="str">
        <f>INDEX($AM:$AM,MATCH(AE349,$AL:$AL,0))</f>
        <v>3</v>
      </c>
      <c r="AG349" s="321" t="s">
        <v>760</v>
      </c>
      <c r="AH349" s="332">
        <f>SUMIFS($AP:$AP,$AL:$AL,$AE349)</f>
        <v>-37855221.537823498</v>
      </c>
      <c r="AI349" s="337">
        <f>SUMIFS($AR:$AR,$AL:$AL,$AE349)/SUMIFS($AO:$AO,$AL:$AL,$AE349)</f>
        <v>-0.60822184794515854</v>
      </c>
      <c r="AL349" s="9" t="s">
        <v>376</v>
      </c>
      <c r="AM349" s="9" t="s">
        <v>370</v>
      </c>
      <c r="AN349" s="9">
        <v>0.5</v>
      </c>
      <c r="AO349" s="101">
        <v>-269930715</v>
      </c>
      <c r="AP349" s="101">
        <v>-269930715</v>
      </c>
      <c r="AR349" s="304">
        <f t="shared" si="13"/>
        <v>-134965357.5</v>
      </c>
    </row>
    <row r="350" spans="31:44" ht="16.5" x14ac:dyDescent="0.3">
      <c r="AE350" s="321" t="s">
        <v>1143</v>
      </c>
      <c r="AF350" s="321" t="str">
        <f>INDEX($AM:$AM,MATCH(AE350,$AL:$AL,0))</f>
        <v>3</v>
      </c>
      <c r="AG350" s="321" t="s">
        <v>1166</v>
      </c>
      <c r="AH350" s="332">
        <f>SUMIFS($AP:$AP,$AL:$AL,$AE350)</f>
        <v>-42567651</v>
      </c>
      <c r="AI350" s="337">
        <f>SUMIFS($AR:$AR,$AL:$AL,$AE350)/SUMIFS($AO:$AO,$AL:$AL,$AE350)</f>
        <v>0.5</v>
      </c>
      <c r="AL350" s="9" t="s">
        <v>1058</v>
      </c>
      <c r="AM350" s="9" t="s">
        <v>383</v>
      </c>
      <c r="AN350" s="9">
        <v>0.5</v>
      </c>
      <c r="AO350" s="101">
        <v>-1368650</v>
      </c>
      <c r="AP350" s="101">
        <v>-1368650</v>
      </c>
      <c r="AR350" s="304">
        <f t="shared" si="13"/>
        <v>-684325</v>
      </c>
    </row>
    <row r="351" spans="31:44" ht="16.5" x14ac:dyDescent="0.3">
      <c r="AE351" s="321" t="s">
        <v>549</v>
      </c>
      <c r="AF351" s="321" t="str">
        <f>INDEX($AM:$AM,MATCH(AE351,$AL:$AL,0))</f>
        <v>3</v>
      </c>
      <c r="AG351" s="321" t="s">
        <v>861</v>
      </c>
      <c r="AH351" s="332">
        <f>SUMIFS($AP:$AP,$AL:$AL,$AE351)</f>
        <v>-47750235.206959277</v>
      </c>
      <c r="AI351" s="337">
        <f>SUMIFS($AR:$AR,$AL:$AL,$AE351)/SUMIFS($AO:$AO,$AL:$AL,$AE351)</f>
        <v>0.49647810704326256</v>
      </c>
      <c r="AL351" s="9" t="s">
        <v>382</v>
      </c>
      <c r="AM351" s="9" t="s">
        <v>383</v>
      </c>
      <c r="AN351" s="9">
        <v>0.5</v>
      </c>
      <c r="AO351" s="101">
        <v>23168415</v>
      </c>
      <c r="AP351" s="101">
        <v>23168415</v>
      </c>
      <c r="AR351" s="304">
        <f t="shared" si="13"/>
        <v>11584207.5</v>
      </c>
    </row>
    <row r="352" spans="31:44" ht="16.5" x14ac:dyDescent="0.3">
      <c r="AE352" s="321" t="s">
        <v>533</v>
      </c>
      <c r="AF352" s="321" t="str">
        <f>INDEX($AM:$AM,MATCH(AE352,$AL:$AL,0))</f>
        <v>3</v>
      </c>
      <c r="AG352" s="321" t="s">
        <v>849</v>
      </c>
      <c r="AH352" s="332">
        <f>SUMIFS($AP:$AP,$AL:$AL,$AE352)</f>
        <v>-51298841.623908594</v>
      </c>
      <c r="AI352" s="337">
        <f>SUMIFS($AR:$AR,$AL:$AL,$AE352)/SUMIFS($AO:$AO,$AL:$AL,$AE352)</f>
        <v>0.4749277532962779</v>
      </c>
      <c r="AL352" s="9" t="s">
        <v>1059</v>
      </c>
      <c r="AM352" s="9" t="s">
        <v>370</v>
      </c>
      <c r="AN352" s="9">
        <v>0.5</v>
      </c>
      <c r="AO352" s="101">
        <v>74028</v>
      </c>
      <c r="AP352" s="101">
        <v>74028</v>
      </c>
      <c r="AR352" s="304">
        <f t="shared" si="13"/>
        <v>37014</v>
      </c>
    </row>
    <row r="353" spans="31:44" ht="16.5" x14ac:dyDescent="0.3">
      <c r="AE353" s="321" t="s">
        <v>500</v>
      </c>
      <c r="AF353" s="321" t="str">
        <f>INDEX($AM:$AM,MATCH(AE353,$AL:$AL,0))</f>
        <v>3</v>
      </c>
      <c r="AG353" s="321" t="s">
        <v>818</v>
      </c>
      <c r="AH353" s="332">
        <f>SUMIFS($AP:$AP,$AL:$AL,$AE353)</f>
        <v>-59462231.013914272</v>
      </c>
      <c r="AI353" s="337">
        <f>SUMIFS($AR:$AR,$AL:$AL,$AE353)/SUMIFS($AO:$AO,$AL:$AL,$AE353)</f>
        <v>0.43562811790098999</v>
      </c>
      <c r="AL353" s="9" t="s">
        <v>377</v>
      </c>
      <c r="AM353" s="9" t="s">
        <v>378</v>
      </c>
      <c r="AN353" s="9">
        <v>0.5</v>
      </c>
      <c r="AO353" s="101">
        <v>63100</v>
      </c>
      <c r="AP353" s="101">
        <v>63100</v>
      </c>
      <c r="AR353" s="304">
        <f t="shared" si="13"/>
        <v>31550</v>
      </c>
    </row>
    <row r="354" spans="31:44" ht="16.5" x14ac:dyDescent="0.3">
      <c r="AE354" s="321" t="s">
        <v>1135</v>
      </c>
      <c r="AF354" s="321" t="str">
        <f>INDEX($AM:$AM,MATCH(AE354,$AL:$AL,0))</f>
        <v>3</v>
      </c>
      <c r="AG354" s="321" t="s">
        <v>1158</v>
      </c>
      <c r="AH354" s="332">
        <f>SUMIFS($AP:$AP,$AL:$AL,$AE354)</f>
        <v>-69671048</v>
      </c>
      <c r="AI354" s="337">
        <f>SUMIFS($AR:$AR,$AL:$AL,$AE354)/SUMIFS($AO:$AO,$AL:$AL,$AE354)</f>
        <v>0.5</v>
      </c>
      <c r="AL354" s="9" t="s">
        <v>379</v>
      </c>
      <c r="AM354" s="9" t="s">
        <v>378</v>
      </c>
      <c r="AN354" s="9">
        <v>0.5</v>
      </c>
      <c r="AO354" s="101">
        <v>-3051993</v>
      </c>
      <c r="AP354" s="101">
        <v>-3051993</v>
      </c>
      <c r="AR354" s="304">
        <f t="shared" si="13"/>
        <v>-1525996.5</v>
      </c>
    </row>
    <row r="355" spans="31:44" ht="16.5" x14ac:dyDescent="0.3">
      <c r="AE355" s="321" t="s">
        <v>577</v>
      </c>
      <c r="AF355" s="321" t="str">
        <f>INDEX($AM:$AM,MATCH(AE355,$AL:$AL,0))</f>
        <v>3</v>
      </c>
      <c r="AG355" s="321" t="s">
        <v>886</v>
      </c>
      <c r="AH355" s="332">
        <f>SUMIFS($AP:$AP,$AL:$AL,$AE355)</f>
        <v>-73889781.720026314</v>
      </c>
      <c r="AI355" s="337">
        <f>SUMIFS($AR:$AR,$AL:$AL,$AE355)/SUMIFS($AO:$AO,$AL:$AL,$AE355)</f>
        <v>4.1698424647941691E-2</v>
      </c>
      <c r="AL355" s="9" t="s">
        <v>380</v>
      </c>
      <c r="AM355" s="9" t="s">
        <v>370</v>
      </c>
      <c r="AN355" s="9">
        <v>0.5</v>
      </c>
      <c r="AO355" s="101">
        <v>14614313</v>
      </c>
      <c r="AP355" s="101">
        <v>14614313</v>
      </c>
      <c r="AR355" s="304">
        <f t="shared" si="13"/>
        <v>7307156.5</v>
      </c>
    </row>
    <row r="356" spans="31:44" ht="16.5" x14ac:dyDescent="0.3">
      <c r="AE356" s="321" t="s">
        <v>446</v>
      </c>
      <c r="AF356" s="321" t="str">
        <f>INDEX($AM:$AM,MATCH(AE356,$AL:$AL,0))</f>
        <v>3</v>
      </c>
      <c r="AG356" s="321" t="s">
        <v>778</v>
      </c>
      <c r="AH356" s="332">
        <f>SUMIFS($AP:$AP,$AL:$AL,$AE356)</f>
        <v>-111805728.03671423</v>
      </c>
      <c r="AI356" s="337">
        <f>SUMIFS($AR:$AR,$AL:$AL,$AE356)/SUMIFS($AO:$AO,$AL:$AL,$AE356)</f>
        <v>0.44679962838342957</v>
      </c>
      <c r="AL356" s="9" t="s">
        <v>1060</v>
      </c>
      <c r="AM356" s="9" t="s">
        <v>430</v>
      </c>
      <c r="AN356" s="9">
        <v>0.5</v>
      </c>
      <c r="AO356" s="101">
        <v>10019521</v>
      </c>
      <c r="AP356" s="101">
        <v>10019521</v>
      </c>
      <c r="AR356" s="304">
        <f t="shared" si="13"/>
        <v>5009760.5</v>
      </c>
    </row>
    <row r="357" spans="31:44" ht="16.5" x14ac:dyDescent="0.3">
      <c r="AE357" s="321" t="s">
        <v>374</v>
      </c>
      <c r="AF357" s="321" t="str">
        <f>INDEX($AM:$AM,MATCH(AE357,$AL:$AL,0))</f>
        <v>3</v>
      </c>
      <c r="AG357" s="321" t="s">
        <v>734</v>
      </c>
      <c r="AH357" s="332">
        <f>SUMIFS($AP:$AP,$AL:$AL,$AE357)</f>
        <v>-113183243.2235868</v>
      </c>
      <c r="AI357" s="337">
        <f>SUMIFS($AR:$AR,$AL:$AL,$AE357)/SUMIFS($AO:$AO,$AL:$AL,$AE357)</f>
        <v>0.1024516834179401</v>
      </c>
      <c r="AL357" s="9" t="s">
        <v>614</v>
      </c>
      <c r="AM357" s="9" t="s">
        <v>370</v>
      </c>
      <c r="AN357" s="9">
        <v>0.5</v>
      </c>
      <c r="AO357" s="101">
        <v>-5227645</v>
      </c>
      <c r="AP357" s="101">
        <v>-5227645</v>
      </c>
      <c r="AR357" s="304">
        <f t="shared" si="13"/>
        <v>-2613822.5</v>
      </c>
    </row>
    <row r="358" spans="31:44" ht="16.5" x14ac:dyDescent="0.3">
      <c r="AE358" s="321" t="s">
        <v>988</v>
      </c>
      <c r="AF358" s="321" t="str">
        <f>INDEX($AM:$AM,MATCH(AE358,$AL:$AL,0))</f>
        <v>3</v>
      </c>
      <c r="AG358" s="321" t="s">
        <v>1012</v>
      </c>
      <c r="AH358" s="332">
        <f>SUMIFS($AP:$AP,$AL:$AL,$AE358)</f>
        <v>-121318086.36893296</v>
      </c>
      <c r="AI358" s="337">
        <f>SUMIFS($AR:$AR,$AL:$AL,$AE358)/SUMIFS($AO:$AO,$AL:$AL,$AE358)</f>
        <v>0.46477998955921379</v>
      </c>
      <c r="AL358" s="9" t="s">
        <v>381</v>
      </c>
      <c r="AM358" s="9" t="s">
        <v>378</v>
      </c>
      <c r="AN358" s="9">
        <v>0.5</v>
      </c>
      <c r="AO358" s="101">
        <v>5856407</v>
      </c>
      <c r="AP358" s="101">
        <v>5856407</v>
      </c>
      <c r="AR358" s="304">
        <f t="shared" si="13"/>
        <v>2928203.5</v>
      </c>
    </row>
    <row r="359" spans="31:44" ht="16.5" x14ac:dyDescent="0.3">
      <c r="AE359" s="321" t="s">
        <v>522</v>
      </c>
      <c r="AF359" s="321" t="str">
        <f>INDEX($AM:$AM,MATCH(AE359,$AL:$AL,0))</f>
        <v>3</v>
      </c>
      <c r="AG359" s="321" t="s">
        <v>838</v>
      </c>
      <c r="AH359" s="332">
        <f>SUMIFS($AP:$AP,$AL:$AL,$AE359)</f>
        <v>-128309320.51571269</v>
      </c>
      <c r="AI359" s="337">
        <f>SUMIFS($AR:$AR,$AL:$AL,$AE359)/SUMIFS($AO:$AO,$AL:$AL,$AE359)</f>
        <v>0.4998600210694889</v>
      </c>
      <c r="AL359" s="9" t="s">
        <v>382</v>
      </c>
      <c r="AM359" s="9" t="s">
        <v>383</v>
      </c>
      <c r="AN359" s="9">
        <v>0.5</v>
      </c>
      <c r="AO359" s="101">
        <v>978527428</v>
      </c>
      <c r="AP359" s="101">
        <v>978527428</v>
      </c>
      <c r="AR359" s="304">
        <f t="shared" si="13"/>
        <v>489263714</v>
      </c>
    </row>
    <row r="360" spans="31:44" ht="16.5" x14ac:dyDescent="0.3">
      <c r="AE360" s="321" t="s">
        <v>989</v>
      </c>
      <c r="AF360" s="321" t="str">
        <f>INDEX($AM:$AM,MATCH(AE360,$AL:$AL,0))</f>
        <v>3</v>
      </c>
      <c r="AG360" s="321" t="s">
        <v>1013</v>
      </c>
      <c r="AH360" s="332">
        <f>SUMIFS($AP:$AP,$AL:$AL,$AE360)</f>
        <v>-129311753.99077603</v>
      </c>
      <c r="AI360" s="337">
        <f>SUMIFS($AR:$AR,$AL:$AL,$AE360)/SUMIFS($AO:$AO,$AL:$AL,$AE360)</f>
        <v>0.36558933003302396</v>
      </c>
      <c r="AL360" s="9" t="s">
        <v>615</v>
      </c>
      <c r="AM360" s="9" t="s">
        <v>370</v>
      </c>
      <c r="AN360" s="9">
        <v>0.5</v>
      </c>
      <c r="AO360" s="101">
        <v>-7291910</v>
      </c>
      <c r="AP360" s="101">
        <v>-7291910</v>
      </c>
      <c r="AR360" s="304">
        <f t="shared" si="13"/>
        <v>-3645955</v>
      </c>
    </row>
    <row r="361" spans="31:44" ht="16.5" x14ac:dyDescent="0.3">
      <c r="AE361" s="321" t="s">
        <v>579</v>
      </c>
      <c r="AF361" s="321" t="str">
        <f>INDEX($AM:$AM,MATCH(AE361,$AL:$AL,0))</f>
        <v>3</v>
      </c>
      <c r="AG361" s="321" t="s">
        <v>888</v>
      </c>
      <c r="AH361" s="332">
        <f>SUMIFS($AP:$AP,$AL:$AL,$AE361)</f>
        <v>-189670917.61839348</v>
      </c>
      <c r="AI361" s="337">
        <f>SUMIFS($AR:$AR,$AL:$AL,$AE361)/SUMIFS($AO:$AO,$AL:$AL,$AE361)</f>
        <v>0.49471554446615967</v>
      </c>
      <c r="AL361" s="9" t="s">
        <v>384</v>
      </c>
      <c r="AM361" s="9" t="s">
        <v>370</v>
      </c>
      <c r="AN361" s="9">
        <v>0.5</v>
      </c>
      <c r="AO361" s="101">
        <v>-612375916</v>
      </c>
      <c r="AP361" s="101">
        <v>-612375916</v>
      </c>
      <c r="AR361" s="304">
        <f t="shared" si="13"/>
        <v>-306187958</v>
      </c>
    </row>
    <row r="362" spans="31:44" ht="16.5" x14ac:dyDescent="0.3">
      <c r="AE362" s="321" t="s">
        <v>488</v>
      </c>
      <c r="AF362" s="321" t="str">
        <f>INDEX($AM:$AM,MATCH(AE362,$AL:$AL,0))</f>
        <v>3</v>
      </c>
      <c r="AG362" s="321" t="s">
        <v>807</v>
      </c>
      <c r="AH362" s="332">
        <f>SUMIFS($AP:$AP,$AL:$AL,$AE362)</f>
        <v>-292293586.24749136</v>
      </c>
      <c r="AI362" s="337">
        <f>SUMIFS($AR:$AR,$AL:$AL,$AE362)/SUMIFS($AO:$AO,$AL:$AL,$AE362)</f>
        <v>0.45681562317551849</v>
      </c>
      <c r="AL362" s="9" t="s">
        <v>1061</v>
      </c>
      <c r="AM362" s="9" t="s">
        <v>383</v>
      </c>
      <c r="AN362" s="9">
        <v>0.5</v>
      </c>
      <c r="AO362" s="101">
        <v>3025</v>
      </c>
      <c r="AP362" s="101">
        <v>3025</v>
      </c>
      <c r="AR362" s="304">
        <f t="shared" si="13"/>
        <v>1512.5</v>
      </c>
    </row>
    <row r="363" spans="31:44" ht="16.5" x14ac:dyDescent="0.3">
      <c r="AE363" s="321" t="s">
        <v>557</v>
      </c>
      <c r="AF363" s="321" t="str">
        <f>INDEX($AM:$AM,MATCH(AE363,$AL:$AL,0))</f>
        <v>3</v>
      </c>
      <c r="AG363" s="321" t="s">
        <v>867</v>
      </c>
      <c r="AH363" s="332">
        <f>SUMIFS($AP:$AP,$AL:$AL,$AE363)</f>
        <v>-387494945.28869641</v>
      </c>
      <c r="AI363" s="337">
        <f>SUMIFS($AR:$AR,$AL:$AL,$AE363)/SUMIFS($AO:$AO,$AL:$AL,$AE363)</f>
        <v>0.48455719236628214</v>
      </c>
      <c r="AL363" s="9" t="s">
        <v>385</v>
      </c>
      <c r="AM363" s="9" t="s">
        <v>370</v>
      </c>
      <c r="AN363" s="9">
        <v>0.5</v>
      </c>
      <c r="AO363" s="101">
        <v>-4605271</v>
      </c>
      <c r="AP363" s="101">
        <v>-4605271</v>
      </c>
      <c r="AR363" s="304">
        <f t="shared" si="13"/>
        <v>-2302635.5</v>
      </c>
    </row>
    <row r="364" spans="31:44" ht="16.5" x14ac:dyDescent="0.3">
      <c r="AE364" s="321" t="s">
        <v>515</v>
      </c>
      <c r="AF364" s="321" t="str">
        <f>INDEX($AM:$AM,MATCH(AE364,$AL:$AL,0))</f>
        <v>3</v>
      </c>
      <c r="AG364" s="321" t="s">
        <v>832</v>
      </c>
      <c r="AH364" s="332">
        <f>SUMIFS($AP:$AP,$AL:$AL,$AE364)</f>
        <v>-414220127.41861963</v>
      </c>
      <c r="AI364" s="337">
        <f>SUMIFS($AR:$AR,$AL:$AL,$AE364)/SUMIFS($AO:$AO,$AL:$AL,$AE364)</f>
        <v>0.4747531116054089</v>
      </c>
      <c r="AL364" s="9" t="s">
        <v>386</v>
      </c>
      <c r="AM364" s="9" t="s">
        <v>370</v>
      </c>
      <c r="AN364" s="9">
        <v>0.5</v>
      </c>
      <c r="AO364" s="101">
        <v>-298632145</v>
      </c>
      <c r="AP364" s="101">
        <v>-298632145</v>
      </c>
      <c r="AR364" s="304">
        <f t="shared" si="13"/>
        <v>-149316072.5</v>
      </c>
    </row>
    <row r="365" spans="31:44" ht="16.5" x14ac:dyDescent="0.3">
      <c r="AE365" s="321" t="s">
        <v>563</v>
      </c>
      <c r="AF365" s="321" t="str">
        <f>INDEX($AM:$AM,MATCH(AE365,$AL:$AL,0))</f>
        <v>3</v>
      </c>
      <c r="AG365" s="321" t="s">
        <v>873</v>
      </c>
      <c r="AH365" s="332">
        <f>SUMIFS($AP:$AP,$AL:$AL,$AE365)</f>
        <v>-461267043.83220685</v>
      </c>
      <c r="AI365" s="337">
        <f>SUMIFS($AR:$AR,$AL:$AL,$AE365)/SUMIFS($AO:$AO,$AL:$AL,$AE365)</f>
        <v>0.4567071992905255</v>
      </c>
      <c r="AL365" s="9" t="s">
        <v>616</v>
      </c>
      <c r="AM365" s="9" t="s">
        <v>370</v>
      </c>
      <c r="AN365" s="9">
        <v>0.5</v>
      </c>
      <c r="AO365" s="101">
        <v>14202858</v>
      </c>
      <c r="AP365" s="101">
        <v>14202858</v>
      </c>
      <c r="AR365" s="304">
        <f t="shared" si="13"/>
        <v>7101429</v>
      </c>
    </row>
    <row r="366" spans="31:44" ht="16.5" x14ac:dyDescent="0.3">
      <c r="AE366" s="321" t="s">
        <v>407</v>
      </c>
      <c r="AF366" s="321" t="str">
        <f>INDEX($AM:$AM,MATCH(AE366,$AL:$AL,0))</f>
        <v>3</v>
      </c>
      <c r="AG366" s="321" t="s">
        <v>757</v>
      </c>
      <c r="AH366" s="332">
        <f>SUMIFS($AP:$AP,$AL:$AL,$AE366)</f>
        <v>-488796879.06144392</v>
      </c>
      <c r="AI366" s="337">
        <f>SUMIFS($AR:$AR,$AL:$AL,$AE366)/SUMIFS($AO:$AO,$AL:$AL,$AE366)</f>
        <v>9.6842546173031382E-2</v>
      </c>
      <c r="AL366" s="9" t="s">
        <v>387</v>
      </c>
      <c r="AM366" s="9" t="s">
        <v>370</v>
      </c>
      <c r="AN366" s="9">
        <v>0.5</v>
      </c>
      <c r="AO366" s="101">
        <v>2930537</v>
      </c>
      <c r="AP366" s="101">
        <v>2930537</v>
      </c>
      <c r="AR366" s="304">
        <f t="shared" si="13"/>
        <v>1465268.5</v>
      </c>
    </row>
    <row r="367" spans="31:44" ht="16.5" x14ac:dyDescent="0.3">
      <c r="AE367" s="321" t="s">
        <v>516</v>
      </c>
      <c r="AF367" s="321" t="str">
        <f>INDEX($AM:$AM,MATCH(AE367,$AL:$AL,0))</f>
        <v>3</v>
      </c>
      <c r="AG367" s="321" t="s">
        <v>833</v>
      </c>
      <c r="AH367" s="332">
        <f>SUMIFS($AP:$AP,$AL:$AL,$AE367)</f>
        <v>-1156577977.8722525</v>
      </c>
      <c r="AI367" s="337">
        <f>SUMIFS($AR:$AR,$AL:$AL,$AE367)/SUMIFS($AO:$AO,$AL:$AL,$AE367)</f>
        <v>0.49733142998417063</v>
      </c>
      <c r="AL367" s="9" t="s">
        <v>1062</v>
      </c>
      <c r="AM367" s="9" t="s">
        <v>370</v>
      </c>
      <c r="AN367" s="9">
        <v>0.5</v>
      </c>
      <c r="AO367" s="101">
        <v>-590730</v>
      </c>
      <c r="AP367" s="101">
        <v>-590730</v>
      </c>
      <c r="AR367" s="304">
        <f t="shared" si="13"/>
        <v>-295365</v>
      </c>
    </row>
    <row r="368" spans="31:44" ht="16.5" x14ac:dyDescent="0.3">
      <c r="AE368" s="321" t="s">
        <v>431</v>
      </c>
      <c r="AF368" s="321" t="str">
        <f>INDEX($AM:$AM,MATCH(AE368,$AL:$AL,0))</f>
        <v>4</v>
      </c>
      <c r="AG368" s="321" t="s">
        <v>942</v>
      </c>
      <c r="AH368" s="332">
        <f>SUMIFS($AP:$AP,$AL:$AL,$AE368)</f>
        <v>5208536615.855485</v>
      </c>
      <c r="AI368" s="337">
        <f>SUMIFS($AR:$AR,$AL:$AL,$AE368)/SUMIFS($AO:$AO,$AL:$AL,$AE368)</f>
        <v>0.59261580974157213</v>
      </c>
      <c r="AL368" s="9" t="s">
        <v>388</v>
      </c>
      <c r="AM368" s="9" t="s">
        <v>370</v>
      </c>
      <c r="AN368" s="9">
        <v>0.5</v>
      </c>
      <c r="AO368" s="101">
        <v>138218735</v>
      </c>
      <c r="AP368" s="101">
        <v>138218735</v>
      </c>
      <c r="AR368" s="304">
        <f t="shared" si="13"/>
        <v>69109367.5</v>
      </c>
    </row>
    <row r="369" spans="31:44" ht="16.5" x14ac:dyDescent="0.3">
      <c r="AE369" s="321" t="s">
        <v>429</v>
      </c>
      <c r="AF369" s="321" t="str">
        <f>INDEX($AM:$AM,MATCH(AE369,$AL:$AL,0))</f>
        <v>4</v>
      </c>
      <c r="AG369" s="321" t="s">
        <v>941</v>
      </c>
      <c r="AH369" s="332">
        <f>SUMIFS($AP:$AP,$AL:$AL,$AE369)</f>
        <v>1005150813.4513729</v>
      </c>
      <c r="AI369" s="337">
        <f>SUMIFS($AR:$AR,$AL:$AL,$AE369)/SUMIFS($AO:$AO,$AL:$AL,$AE369)</f>
        <v>0.6407318356822449</v>
      </c>
      <c r="AL369" s="9" t="s">
        <v>1063</v>
      </c>
      <c r="AM369" s="9" t="s">
        <v>370</v>
      </c>
      <c r="AN369" s="9">
        <v>0.5</v>
      </c>
      <c r="AO369" s="101">
        <v>-982687</v>
      </c>
      <c r="AP369" s="101">
        <v>-982687</v>
      </c>
      <c r="AR369" s="304">
        <f t="shared" si="13"/>
        <v>-491343.5</v>
      </c>
    </row>
    <row r="370" spans="31:44" ht="16.5" x14ac:dyDescent="0.3">
      <c r="AE370" s="321" t="s">
        <v>1060</v>
      </c>
      <c r="AF370" s="321" t="str">
        <f>INDEX($AM:$AM,MATCH(AE370,$AL:$AL,0))</f>
        <v>4</v>
      </c>
      <c r="AG370" s="321" t="s">
        <v>1181</v>
      </c>
      <c r="AH370" s="332">
        <f>SUMIFS($AP:$AP,$AL:$AL,$AE370)</f>
        <v>10019521</v>
      </c>
      <c r="AI370" s="337">
        <f>SUMIFS($AR:$AR,$AL:$AL,$AE370)/SUMIFS($AO:$AO,$AL:$AL,$AE370)</f>
        <v>0.5</v>
      </c>
      <c r="AL370" s="9" t="s">
        <v>389</v>
      </c>
      <c r="AM370" s="9" t="s">
        <v>378</v>
      </c>
      <c r="AN370" s="9">
        <v>0.5</v>
      </c>
      <c r="AO370" s="101">
        <v>-179202426</v>
      </c>
      <c r="AP370" s="101">
        <v>-179202426</v>
      </c>
      <c r="AR370" s="304">
        <f t="shared" si="13"/>
        <v>-89601213</v>
      </c>
    </row>
    <row r="371" spans="31:44" ht="16.5" x14ac:dyDescent="0.3">
      <c r="AE371" s="321" t="s">
        <v>1072</v>
      </c>
      <c r="AF371" s="321" t="str">
        <f>INDEX($AM:$AM,MATCH(AE371,$AL:$AL,0))</f>
        <v>4</v>
      </c>
      <c r="AG371" s="321" t="s">
        <v>1191</v>
      </c>
      <c r="AH371" s="332">
        <f>SUMIFS($AP:$AP,$AL:$AL,$AE371)</f>
        <v>5397480</v>
      </c>
      <c r="AI371" s="337">
        <f>SUMIFS($AR:$AR,$AL:$AL,$AE371)/SUMIFS($AO:$AO,$AL:$AL,$AE371)</f>
        <v>0.5</v>
      </c>
      <c r="AL371" s="9" t="s">
        <v>390</v>
      </c>
      <c r="AM371" s="9" t="s">
        <v>370</v>
      </c>
      <c r="AN371" s="9">
        <v>0.5</v>
      </c>
      <c r="AO371" s="101">
        <v>-4675692</v>
      </c>
      <c r="AP371" s="101">
        <v>-4675692</v>
      </c>
      <c r="AR371" s="304">
        <f t="shared" si="13"/>
        <v>-2337846</v>
      </c>
    </row>
    <row r="372" spans="31:44" ht="16.5" x14ac:dyDescent="0.3">
      <c r="AE372" s="321" t="s">
        <v>1110</v>
      </c>
      <c r="AF372" s="321" t="str">
        <f>INDEX($AM:$AM,MATCH(AE372,$AL:$AL,0))</f>
        <v>4</v>
      </c>
      <c r="AG372" s="321" t="s">
        <v>1225</v>
      </c>
      <c r="AH372" s="332">
        <f>SUMIFS($AP:$AP,$AL:$AL,$AE372)</f>
        <v>873385</v>
      </c>
      <c r="AI372" s="337">
        <f>SUMIFS($AR:$AR,$AL:$AL,$AE372)/SUMIFS($AO:$AO,$AL:$AL,$AE372)</f>
        <v>0.5</v>
      </c>
      <c r="AL372" s="9" t="s">
        <v>391</v>
      </c>
      <c r="AM372" s="9" t="s">
        <v>370</v>
      </c>
      <c r="AN372" s="9">
        <v>0.5</v>
      </c>
      <c r="AO372" s="101">
        <v>26765852</v>
      </c>
      <c r="AP372" s="101">
        <v>26765852</v>
      </c>
      <c r="AR372" s="304">
        <f t="shared" si="13"/>
        <v>13382926</v>
      </c>
    </row>
    <row r="373" spans="31:44" ht="16.5" x14ac:dyDescent="0.3">
      <c r="AE373" s="321" t="s">
        <v>1097</v>
      </c>
      <c r="AF373" s="321" t="str">
        <f>INDEX($AM:$AM,MATCH(AE373,$AL:$AL,0))</f>
        <v>4</v>
      </c>
      <c r="AG373" s="321" t="s">
        <v>1213</v>
      </c>
      <c r="AH373" s="332">
        <f>SUMIFS($AP:$AP,$AL:$AL,$AE373)</f>
        <v>625806</v>
      </c>
      <c r="AI373" s="337">
        <f>SUMIFS($AR:$AR,$AL:$AL,$AE373)/SUMIFS($AO:$AO,$AL:$AL,$AE373)</f>
        <v>0.5</v>
      </c>
      <c r="AL373" s="9" t="s">
        <v>617</v>
      </c>
      <c r="AM373" s="9" t="s">
        <v>370</v>
      </c>
      <c r="AN373" s="9">
        <v>0.5</v>
      </c>
      <c r="AO373" s="101">
        <v>-8008723</v>
      </c>
      <c r="AP373" s="101">
        <v>-8008723</v>
      </c>
      <c r="AR373" s="304">
        <f t="shared" si="13"/>
        <v>-4004361.5</v>
      </c>
    </row>
    <row r="374" spans="31:44" ht="16.5" x14ac:dyDescent="0.3">
      <c r="AE374" s="321" t="s">
        <v>1111</v>
      </c>
      <c r="AF374" s="321" t="str">
        <f>INDEX($AM:$AM,MATCH(AE374,$AL:$AL,0))</f>
        <v>4</v>
      </c>
      <c r="AG374" s="321" t="s">
        <v>1226</v>
      </c>
      <c r="AH374" s="332">
        <f>SUMIFS($AP:$AP,$AL:$AL,$AE374)</f>
        <v>13</v>
      </c>
      <c r="AI374" s="337">
        <f>SUMIFS($AR:$AR,$AL:$AL,$AE374)/SUMIFS($AO:$AO,$AL:$AL,$AE374)</f>
        <v>0.5</v>
      </c>
      <c r="AL374" s="9" t="s">
        <v>392</v>
      </c>
      <c r="AM374" s="9" t="s">
        <v>370</v>
      </c>
      <c r="AN374" s="9">
        <v>0.5</v>
      </c>
      <c r="AO374" s="101">
        <v>-4451658</v>
      </c>
      <c r="AP374" s="101">
        <v>-4451658</v>
      </c>
      <c r="AR374" s="304">
        <f t="shared" si="13"/>
        <v>-2225829</v>
      </c>
    </row>
    <row r="375" spans="31:44" ht="16.5" x14ac:dyDescent="0.3">
      <c r="AE375" s="321" t="s">
        <v>1069</v>
      </c>
      <c r="AF375" s="321" t="str">
        <f>INDEX($AM:$AM,MATCH(AE375,$AL:$AL,0))</f>
        <v>4</v>
      </c>
      <c r="AG375" s="321" t="s">
        <v>1188</v>
      </c>
      <c r="AH375" s="332">
        <f>SUMIFS($AP:$AP,$AL:$AL,$AE375)</f>
        <v>-3344466</v>
      </c>
      <c r="AI375" s="337">
        <f>SUMIFS($AR:$AR,$AL:$AL,$AE375)/SUMIFS($AO:$AO,$AL:$AL,$AE375)</f>
        <v>0.5</v>
      </c>
      <c r="AL375" s="9" t="s">
        <v>618</v>
      </c>
      <c r="AM375" s="9" t="s">
        <v>370</v>
      </c>
      <c r="AN375" s="9">
        <v>0.5</v>
      </c>
      <c r="AO375" s="101">
        <v>-77195330</v>
      </c>
      <c r="AP375" s="101">
        <v>-77195330</v>
      </c>
      <c r="AR375" s="304">
        <f t="shared" si="13"/>
        <v>-38597665</v>
      </c>
    </row>
    <row r="376" spans="31:44" ht="16.5" x14ac:dyDescent="0.3">
      <c r="AE376" s="321" t="s">
        <v>1154</v>
      </c>
      <c r="AF376" s="321" t="str">
        <f>INDEX($AM:$AM,MATCH(AE376,$AL:$AL,0))</f>
        <v>4</v>
      </c>
      <c r="AG376" s="321" t="s">
        <v>1176</v>
      </c>
      <c r="AH376" s="332">
        <f>SUMIFS($AP:$AP,$AL:$AL,$AE376)</f>
        <v>-14149429</v>
      </c>
      <c r="AI376" s="337">
        <f>SUMIFS($AR:$AR,$AL:$AL,$AE376)/SUMIFS($AO:$AO,$AL:$AL,$AE376)</f>
        <v>0.5</v>
      </c>
      <c r="AL376" s="9" t="s">
        <v>393</v>
      </c>
      <c r="AM376" s="9" t="s">
        <v>370</v>
      </c>
      <c r="AN376" s="9">
        <v>0.5</v>
      </c>
      <c r="AO376" s="101">
        <v>409136097</v>
      </c>
      <c r="AP376" s="101">
        <v>409136097</v>
      </c>
      <c r="AR376" s="304">
        <f t="shared" si="13"/>
        <v>204568048.5</v>
      </c>
    </row>
    <row r="377" spans="31:44" ht="16.5" x14ac:dyDescent="0.3">
      <c r="AE377" s="321" t="s">
        <v>507</v>
      </c>
      <c r="AF377" s="321" t="str">
        <f>INDEX($AM:$AM,MATCH(AE377,$AL:$AL,0))</f>
        <v>4</v>
      </c>
      <c r="AG377" s="321" t="s">
        <v>943</v>
      </c>
      <c r="AH377" s="332">
        <f>SUMIFS($AP:$AP,$AL:$AL,$AE377)</f>
        <v>-4267749019.939362</v>
      </c>
      <c r="AI377" s="337">
        <f>SUMIFS($AR:$AR,$AL:$AL,$AE377)/SUMIFS($AO:$AO,$AL:$AL,$AE377)</f>
        <v>0.51382580652909837</v>
      </c>
      <c r="AL377" s="9" t="s">
        <v>394</v>
      </c>
      <c r="AM377" s="9" t="s">
        <v>370</v>
      </c>
      <c r="AN377" s="9">
        <v>0.5</v>
      </c>
      <c r="AO377" s="101">
        <v>1563472169</v>
      </c>
      <c r="AP377" s="101">
        <v>1563472169</v>
      </c>
      <c r="AR377" s="304">
        <f t="shared" si="13"/>
        <v>781736084.5</v>
      </c>
    </row>
    <row r="378" spans="31:44" ht="16.5" x14ac:dyDescent="0.3">
      <c r="AE378" s="321" t="s">
        <v>1146</v>
      </c>
      <c r="AF378" s="321" t="str">
        <f>INDEX($AM:$AM,MATCH(AE378,$AL:$AL,0))</f>
        <v>5</v>
      </c>
      <c r="AG378" s="321" t="s">
        <v>1169</v>
      </c>
      <c r="AH378" s="332">
        <f>SUMIFS($AP:$AP,$AL:$AL,$AE378)</f>
        <v>-4753799</v>
      </c>
      <c r="AI378" s="337">
        <f>SUMIFS($AR:$AR,$AL:$AL,$AE378)/SUMIFS($AO:$AO,$AL:$AL,$AE378)</f>
        <v>0.5</v>
      </c>
      <c r="AL378" s="9" t="s">
        <v>395</v>
      </c>
      <c r="AM378" s="9" t="s">
        <v>370</v>
      </c>
      <c r="AN378" s="9">
        <v>0.5</v>
      </c>
      <c r="AO378" s="101">
        <v>3851819736</v>
      </c>
      <c r="AP378" s="101">
        <v>3851819736</v>
      </c>
      <c r="AR378" s="304">
        <f t="shared" si="13"/>
        <v>1925909868</v>
      </c>
    </row>
    <row r="379" spans="31:44" ht="16.5" x14ac:dyDescent="0.3">
      <c r="AE379" s="321" t="s">
        <v>382</v>
      </c>
      <c r="AF379" s="321" t="str">
        <f>INDEX($AM:$AM,MATCH(AE379,$AL:$AL,0))</f>
        <v>99</v>
      </c>
      <c r="AG379" s="321" t="s">
        <v>944</v>
      </c>
      <c r="AH379" s="332">
        <f>SUMIFS($AP:$AP,$AL:$AL,$AE379)</f>
        <v>1137578654.9657109</v>
      </c>
      <c r="AI379" s="337">
        <f>SUMIFS($AR:$AR,$AL:$AL,$AE379)/SUMIFS($AO:$AO,$AL:$AL,$AE379)</f>
        <v>0.54686426284025569</v>
      </c>
      <c r="AL379" s="9" t="s">
        <v>619</v>
      </c>
      <c r="AM379" s="9" t="s">
        <v>370</v>
      </c>
      <c r="AN379" s="9">
        <v>0.5</v>
      </c>
      <c r="AO379" s="101">
        <v>-13533040</v>
      </c>
      <c r="AP379" s="101">
        <v>-13533040</v>
      </c>
      <c r="AR379" s="304">
        <f t="shared" si="13"/>
        <v>-6766520</v>
      </c>
    </row>
    <row r="380" spans="31:44" ht="16.5" x14ac:dyDescent="0.3">
      <c r="AE380" s="321" t="s">
        <v>450</v>
      </c>
      <c r="AF380" s="321" t="str">
        <f>INDEX($AM:$AM,MATCH(AE380,$AL:$AL,0))</f>
        <v>99</v>
      </c>
      <c r="AG380" s="321" t="s">
        <v>948</v>
      </c>
      <c r="AH380" s="332">
        <f>SUMIFS($AP:$AP,$AL:$AL,$AE380)</f>
        <v>588984150.47614074</v>
      </c>
      <c r="AI380" s="337">
        <f>SUMIFS($AR:$AR,$AL:$AL,$AE380)/SUMIFS($AO:$AO,$AL:$AL,$AE380)</f>
        <v>0.77474186117493449</v>
      </c>
      <c r="AL380" s="9" t="s">
        <v>620</v>
      </c>
      <c r="AM380" s="9" t="s">
        <v>378</v>
      </c>
      <c r="AN380" s="9">
        <v>0.5</v>
      </c>
      <c r="AO380" s="101">
        <v>21988459</v>
      </c>
      <c r="AP380" s="101">
        <v>21988459</v>
      </c>
      <c r="AR380" s="304">
        <f t="shared" si="13"/>
        <v>10994229.5</v>
      </c>
    </row>
    <row r="381" spans="31:44" ht="16.5" x14ac:dyDescent="0.3">
      <c r="AE381" s="321" t="s">
        <v>422</v>
      </c>
      <c r="AF381" s="321" t="str">
        <f>INDEX($AM:$AM,MATCH(AE381,$AL:$AL,0))</f>
        <v>99</v>
      </c>
      <c r="AG381" s="321" t="s">
        <v>947</v>
      </c>
      <c r="AH381" s="332">
        <f>SUMIFS($AP:$AP,$AL:$AL,$AE381)</f>
        <v>449303052.91233999</v>
      </c>
      <c r="AI381" s="337">
        <f>SUMIFS($AR:$AR,$AL:$AL,$AE381)/SUMIFS($AO:$AO,$AL:$AL,$AE381)</f>
        <v>0.84038109330277966</v>
      </c>
      <c r="AL381" s="9" t="s">
        <v>397</v>
      </c>
      <c r="AM381" s="9" t="s">
        <v>378</v>
      </c>
      <c r="AN381" s="9">
        <v>0.5</v>
      </c>
      <c r="AO381" s="101">
        <v>-1741444</v>
      </c>
      <c r="AP381" s="101">
        <v>-1741444</v>
      </c>
      <c r="AR381" s="304">
        <f t="shared" si="13"/>
        <v>-870722</v>
      </c>
    </row>
    <row r="382" spans="31:44" ht="16.5" x14ac:dyDescent="0.3">
      <c r="AE382" s="321" t="s">
        <v>452</v>
      </c>
      <c r="AF382" s="321" t="str">
        <f>INDEX($AM:$AM,MATCH(AE382,$AL:$AL,0))</f>
        <v>99</v>
      </c>
      <c r="AG382" s="321" t="s">
        <v>949</v>
      </c>
      <c r="AH382" s="332">
        <f>SUMIFS($AP:$AP,$AL:$AL,$AE382)</f>
        <v>243825879.91522473</v>
      </c>
      <c r="AI382" s="337">
        <f>SUMIFS($AR:$AR,$AL:$AL,$AE382)/SUMIFS($AO:$AO,$AL:$AL,$AE382)</f>
        <v>0.76040118889444785</v>
      </c>
      <c r="AL382" s="9" t="s">
        <v>398</v>
      </c>
      <c r="AM382" s="9" t="s">
        <v>370</v>
      </c>
      <c r="AN382" s="9">
        <v>0.5</v>
      </c>
      <c r="AO382" s="101">
        <v>9608</v>
      </c>
      <c r="AP382" s="101">
        <v>9608</v>
      </c>
      <c r="AR382" s="304">
        <f t="shared" si="13"/>
        <v>4804</v>
      </c>
    </row>
    <row r="383" spans="31:44" ht="16.5" x14ac:dyDescent="0.3">
      <c r="AE383" s="321" t="s">
        <v>1066</v>
      </c>
      <c r="AF383" s="321" t="str">
        <f>INDEX($AM:$AM,MATCH(AE383,$AL:$AL,0))</f>
        <v>99</v>
      </c>
      <c r="AG383" s="321" t="s">
        <v>1186</v>
      </c>
      <c r="AH383" s="332">
        <f>SUMIFS($AP:$AP,$AL:$AL,$AE383)</f>
        <v>138319296</v>
      </c>
      <c r="AI383" s="337">
        <f>SUMIFS($AR:$AR,$AL:$AL,$AE383)/SUMIFS($AO:$AO,$AL:$AL,$AE383)</f>
        <v>0.5</v>
      </c>
      <c r="AL383" s="9" t="s">
        <v>621</v>
      </c>
      <c r="AM383" s="9" t="s">
        <v>378</v>
      </c>
      <c r="AN383" s="9">
        <v>0.5</v>
      </c>
      <c r="AO383" s="101">
        <v>4653710</v>
      </c>
      <c r="AP383" s="101">
        <v>4653710</v>
      </c>
      <c r="AR383" s="304">
        <f t="shared" si="13"/>
        <v>2326855</v>
      </c>
    </row>
    <row r="384" spans="31:44" ht="16.5" x14ac:dyDescent="0.3">
      <c r="AE384" s="321" t="s">
        <v>587</v>
      </c>
      <c r="AF384" s="321" t="str">
        <f>INDEX($AM:$AM,MATCH(AE384,$AL:$AL,0))</f>
        <v>99</v>
      </c>
      <c r="AG384" s="321" t="s">
        <v>950</v>
      </c>
      <c r="AH384" s="332">
        <f>SUMIFS($AP:$AP,$AL:$AL,$AE384)</f>
        <v>100097828.16988008</v>
      </c>
      <c r="AI384" s="337">
        <f>SUMIFS($AR:$AR,$AL:$AL,$AE384)/SUMIFS($AO:$AO,$AL:$AL,$AE384)</f>
        <v>0.53187404542627026</v>
      </c>
      <c r="AL384" s="9" t="s">
        <v>399</v>
      </c>
      <c r="AM384" s="9" t="s">
        <v>370</v>
      </c>
      <c r="AN384" s="9">
        <v>0.5</v>
      </c>
      <c r="AO384" s="101">
        <v>-21755960</v>
      </c>
      <c r="AP384" s="101">
        <v>-21755960</v>
      </c>
      <c r="AR384" s="304">
        <f t="shared" si="13"/>
        <v>-10877980</v>
      </c>
    </row>
    <row r="385" spans="31:44" ht="16.5" x14ac:dyDescent="0.3">
      <c r="AE385" s="321" t="s">
        <v>658</v>
      </c>
      <c r="AF385" s="321" t="str">
        <f>INDEX($AM:$AM,MATCH(AE385,$AL:$AL,0))</f>
        <v>99</v>
      </c>
      <c r="AG385" s="321" t="s">
        <v>953</v>
      </c>
      <c r="AH385" s="332">
        <f>SUMIFS($AP:$AP,$AL:$AL,$AE385)</f>
        <v>62799046.816157699</v>
      </c>
      <c r="AI385" s="337">
        <f>SUMIFS($AR:$AR,$AL:$AL,$AE385)/SUMIFS($AO:$AO,$AL:$AL,$AE385)</f>
        <v>0.86268919197549288</v>
      </c>
      <c r="AL385" s="9" t="s">
        <v>400</v>
      </c>
      <c r="AM385" s="9" t="s">
        <v>370</v>
      </c>
      <c r="AN385" s="9">
        <v>0.5</v>
      </c>
      <c r="AO385" s="101">
        <v>2605250</v>
      </c>
      <c r="AP385" s="101">
        <v>2605250</v>
      </c>
      <c r="AR385" s="304">
        <f t="shared" si="13"/>
        <v>1302625</v>
      </c>
    </row>
    <row r="386" spans="31:44" ht="16.5" x14ac:dyDescent="0.3">
      <c r="AE386" s="321" t="s">
        <v>654</v>
      </c>
      <c r="AF386" s="321" t="str">
        <f>INDEX($AM:$AM,MATCH(AE386,$AL:$AL,0))</f>
        <v>99</v>
      </c>
      <c r="AG386" s="321" t="s">
        <v>952</v>
      </c>
      <c r="AH386" s="332">
        <f>SUMIFS($AP:$AP,$AL:$AL,$AE386)</f>
        <v>20733284.611167774</v>
      </c>
      <c r="AI386" s="337">
        <f>SUMIFS($AR:$AR,$AL:$AL,$AE386)/SUMIFS($AO:$AO,$AL:$AL,$AE386)</f>
        <v>0.54336685736214307</v>
      </c>
      <c r="AL386" s="9" t="s">
        <v>401</v>
      </c>
      <c r="AM386" s="9" t="s">
        <v>370</v>
      </c>
      <c r="AN386" s="9">
        <v>0.5</v>
      </c>
      <c r="AO386" s="101">
        <v>14975606</v>
      </c>
      <c r="AP386" s="101">
        <v>14975606</v>
      </c>
      <c r="AR386" s="304">
        <f t="shared" si="13"/>
        <v>7487803</v>
      </c>
    </row>
    <row r="387" spans="31:44" ht="16.5" x14ac:dyDescent="0.3">
      <c r="AE387" s="321" t="s">
        <v>1070</v>
      </c>
      <c r="AF387" s="321" t="str">
        <f>INDEX($AM:$AM,MATCH(AE387,$AL:$AL,0))</f>
        <v>99</v>
      </c>
      <c r="AG387" s="321" t="s">
        <v>1189</v>
      </c>
      <c r="AH387" s="332">
        <f>SUMIFS($AP:$AP,$AL:$AL,$AE387)</f>
        <v>14172093</v>
      </c>
      <c r="AI387" s="337">
        <f>SUMIFS($AR:$AR,$AL:$AL,$AE387)/SUMIFS($AO:$AO,$AL:$AL,$AE387)</f>
        <v>0.5</v>
      </c>
      <c r="AL387" s="9" t="s">
        <v>402</v>
      </c>
      <c r="AM387" s="9" t="s">
        <v>370</v>
      </c>
      <c r="AN387" s="9">
        <v>0.5</v>
      </c>
      <c r="AO387" s="101">
        <v>7770184</v>
      </c>
      <c r="AP387" s="101">
        <v>7770184</v>
      </c>
      <c r="AR387" s="304">
        <f t="shared" si="13"/>
        <v>3885092</v>
      </c>
    </row>
    <row r="388" spans="31:44" ht="16.5" x14ac:dyDescent="0.3">
      <c r="AE388" s="321" t="s">
        <v>624</v>
      </c>
      <c r="AF388" s="321" t="str">
        <f>INDEX($AM:$AM,MATCH(AE388,$AL:$AL,0))</f>
        <v>99</v>
      </c>
      <c r="AG388" s="321" t="s">
        <v>951</v>
      </c>
      <c r="AH388" s="332">
        <f>SUMIFS($AP:$AP,$AL:$AL,$AE388)</f>
        <v>11574135.872724392</v>
      </c>
      <c r="AI388" s="337">
        <f>SUMIFS($AR:$AR,$AL:$AL,$AE388)/SUMIFS($AO:$AO,$AL:$AL,$AE388)</f>
        <v>0.50565721960308541</v>
      </c>
      <c r="AL388" s="9" t="s">
        <v>1064</v>
      </c>
      <c r="AM388" s="9" t="s">
        <v>383</v>
      </c>
      <c r="AN388" s="9">
        <v>0.5</v>
      </c>
      <c r="AO388" s="101">
        <v>55</v>
      </c>
      <c r="AP388" s="101">
        <v>55</v>
      </c>
      <c r="AR388" s="304">
        <f t="shared" si="13"/>
        <v>27.5</v>
      </c>
    </row>
    <row r="389" spans="31:44" ht="16.5" x14ac:dyDescent="0.3">
      <c r="AE389" s="321" t="s">
        <v>1065</v>
      </c>
      <c r="AF389" s="321" t="str">
        <f>INDEX($AM:$AM,MATCH(AE389,$AL:$AL,0))</f>
        <v>99</v>
      </c>
      <c r="AG389" s="321" t="s">
        <v>1185</v>
      </c>
      <c r="AH389" s="332">
        <f>SUMIFS($AP:$AP,$AL:$AL,$AE389)</f>
        <v>9659695</v>
      </c>
      <c r="AI389" s="337">
        <f>SUMIFS($AR:$AR,$AL:$AL,$AE389)/SUMIFS($AO:$AO,$AL:$AL,$AE389)</f>
        <v>0.5</v>
      </c>
      <c r="AL389" s="9" t="s">
        <v>420</v>
      </c>
      <c r="AM389" s="9" t="s">
        <v>370</v>
      </c>
      <c r="AN389" s="9">
        <v>0.5</v>
      </c>
      <c r="AO389" s="101">
        <v>15732197</v>
      </c>
      <c r="AP389" s="101">
        <v>15732197</v>
      </c>
      <c r="AR389" s="304">
        <f t="shared" si="13"/>
        <v>7866098.5</v>
      </c>
    </row>
    <row r="390" spans="31:44" ht="16.5" x14ac:dyDescent="0.3">
      <c r="AE390" s="321" t="s">
        <v>1150</v>
      </c>
      <c r="AF390" s="321" t="str">
        <f>INDEX($AM:$AM,MATCH(AE390,$AL:$AL,0))</f>
        <v>99</v>
      </c>
      <c r="AG390" s="321" t="s">
        <v>1172</v>
      </c>
      <c r="AH390" s="332">
        <f>SUMIFS($AP:$AP,$AL:$AL,$AE390)</f>
        <v>5317847</v>
      </c>
      <c r="AI390" s="337">
        <f>SUMIFS($AR:$AR,$AL:$AL,$AE390)/SUMIFS($AO:$AO,$AL:$AL,$AE390)</f>
        <v>0.5</v>
      </c>
      <c r="AL390" s="9" t="s">
        <v>403</v>
      </c>
      <c r="AM390" s="9" t="s">
        <v>378</v>
      </c>
      <c r="AN390" s="9">
        <v>0.5</v>
      </c>
      <c r="AO390" s="101">
        <v>940593794</v>
      </c>
      <c r="AP390" s="101">
        <v>940593794</v>
      </c>
      <c r="AR390" s="304">
        <f t="shared" si="13"/>
        <v>470296897</v>
      </c>
    </row>
    <row r="391" spans="31:44" ht="16.5" x14ac:dyDescent="0.3">
      <c r="AE391" s="321" t="s">
        <v>1142</v>
      </c>
      <c r="AF391" s="321" t="str">
        <f>INDEX($AM:$AM,MATCH(AE391,$AL:$AL,0))</f>
        <v>99</v>
      </c>
      <c r="AG391" s="321" t="s">
        <v>1165</v>
      </c>
      <c r="AH391" s="332">
        <f>SUMIFS($AP:$AP,$AL:$AL,$AE391)</f>
        <v>351508</v>
      </c>
      <c r="AI391" s="337">
        <f>SUMIFS($AR:$AR,$AL:$AL,$AE391)/SUMIFS($AO:$AO,$AL:$AL,$AE391)</f>
        <v>0.5</v>
      </c>
      <c r="AL391" s="9" t="s">
        <v>404</v>
      </c>
      <c r="AM391" s="9" t="s">
        <v>383</v>
      </c>
      <c r="AN391" s="9">
        <v>0.5</v>
      </c>
      <c r="AO391" s="101">
        <v>-249135123</v>
      </c>
      <c r="AP391" s="101">
        <v>-249135123</v>
      </c>
      <c r="AR391" s="304">
        <f t="shared" si="13"/>
        <v>-124567561.5</v>
      </c>
    </row>
    <row r="392" spans="31:44" ht="16.5" x14ac:dyDescent="0.3">
      <c r="AE392" s="321" t="s">
        <v>1080</v>
      </c>
      <c r="AF392" s="321" t="str">
        <f>INDEX($AM:$AM,MATCH(AE392,$AL:$AL,0))</f>
        <v>99</v>
      </c>
      <c r="AG392" s="321" t="s">
        <v>1197</v>
      </c>
      <c r="AH392" s="332">
        <f>SUMIFS($AP:$AP,$AL:$AL,$AE392)</f>
        <v>272806</v>
      </c>
      <c r="AI392" s="337">
        <f>SUMIFS($AR:$AR,$AL:$AL,$AE392)/SUMIFS($AO:$AO,$AL:$AL,$AE392)</f>
        <v>0.5</v>
      </c>
      <c r="AL392" s="9" t="s">
        <v>405</v>
      </c>
      <c r="AM392" s="9" t="s">
        <v>370</v>
      </c>
      <c r="AN392" s="9">
        <v>0.5</v>
      </c>
      <c r="AO392" s="101">
        <v>384304667</v>
      </c>
      <c r="AP392" s="101">
        <v>384304667</v>
      </c>
      <c r="AR392" s="304">
        <f t="shared" si="13"/>
        <v>192152333.5</v>
      </c>
    </row>
    <row r="393" spans="31:44" ht="16.5" x14ac:dyDescent="0.3">
      <c r="AE393" s="321" t="s">
        <v>1086</v>
      </c>
      <c r="AF393" s="321" t="str">
        <f>INDEX($AM:$AM,MATCH(AE393,$AL:$AL,0))</f>
        <v>99</v>
      </c>
      <c r="AG393" s="321" t="s">
        <v>1202</v>
      </c>
      <c r="AH393" s="332">
        <f>SUMIFS($AP:$AP,$AL:$AL,$AE393)</f>
        <v>198730</v>
      </c>
      <c r="AI393" s="337">
        <f>SUMIFS($AR:$AR,$AL:$AL,$AE393)/SUMIFS($AO:$AO,$AL:$AL,$AE393)</f>
        <v>0.5</v>
      </c>
      <c r="AL393" s="9" t="s">
        <v>406</v>
      </c>
      <c r="AM393" s="9" t="s">
        <v>370</v>
      </c>
      <c r="AN393" s="9">
        <v>0.5</v>
      </c>
      <c r="AO393" s="101">
        <v>-23588921369</v>
      </c>
      <c r="AP393" s="101">
        <v>-23588921369</v>
      </c>
      <c r="AR393" s="304">
        <f t="shared" si="13"/>
        <v>-11794460684.5</v>
      </c>
    </row>
    <row r="394" spans="31:44" ht="16.5" x14ac:dyDescent="0.3">
      <c r="AE394" s="321" t="s">
        <v>1083</v>
      </c>
      <c r="AF394" s="321" t="str">
        <f>INDEX($AM:$AM,MATCH(AE394,$AL:$AL,0))</f>
        <v>99</v>
      </c>
      <c r="AG394" s="321" t="s">
        <v>1199</v>
      </c>
      <c r="AH394" s="332">
        <f>SUMIFS($AP:$AP,$AL:$AL,$AE394)</f>
        <v>172732</v>
      </c>
      <c r="AI394" s="337">
        <f>SUMIFS($AR:$AR,$AL:$AL,$AE394)/SUMIFS($AO:$AO,$AL:$AL,$AE394)</f>
        <v>0.5</v>
      </c>
      <c r="AL394" s="9" t="s">
        <v>1065</v>
      </c>
      <c r="AM394" s="9" t="s">
        <v>383</v>
      </c>
      <c r="AN394" s="9">
        <v>0.5</v>
      </c>
      <c r="AO394" s="101">
        <v>9659695</v>
      </c>
      <c r="AP394" s="101">
        <v>9659695</v>
      </c>
      <c r="AR394" s="304">
        <f t="shared" si="13"/>
        <v>4829847.5</v>
      </c>
    </row>
    <row r="395" spans="31:44" ht="16.5" x14ac:dyDescent="0.3">
      <c r="AE395" s="321" t="s">
        <v>1139</v>
      </c>
      <c r="AF395" s="321" t="str">
        <f>INDEX($AM:$AM,MATCH(AE395,$AL:$AL,0))</f>
        <v>99</v>
      </c>
      <c r="AG395" s="321" t="s">
        <v>1162</v>
      </c>
      <c r="AH395" s="332">
        <f>SUMIFS($AP:$AP,$AL:$AL,$AE395)</f>
        <v>111727</v>
      </c>
      <c r="AI395" s="337">
        <f>SUMIFS($AR:$AR,$AL:$AL,$AE395)/SUMIFS($AO:$AO,$AL:$AL,$AE395)</f>
        <v>0.5</v>
      </c>
      <c r="AL395" s="9" t="s">
        <v>407</v>
      </c>
      <c r="AM395" s="9" t="s">
        <v>370</v>
      </c>
      <c r="AN395" s="9">
        <v>0.5</v>
      </c>
      <c r="AO395" s="101">
        <v>-909674991</v>
      </c>
      <c r="AP395" s="101">
        <v>-909674991</v>
      </c>
      <c r="AR395" s="304">
        <f t="shared" si="13"/>
        <v>-454837495.5</v>
      </c>
    </row>
    <row r="396" spans="31:44" ht="16.5" x14ac:dyDescent="0.3">
      <c r="AE396" s="321" t="s">
        <v>1077</v>
      </c>
      <c r="AF396" s="321" t="str">
        <f>INDEX($AM:$AM,MATCH(AE396,$AL:$AL,0))</f>
        <v>99</v>
      </c>
      <c r="AG396" s="321" t="s">
        <v>1195</v>
      </c>
      <c r="AH396" s="332">
        <f>SUMIFS($AP:$AP,$AL:$AL,$AE396)</f>
        <v>99597</v>
      </c>
      <c r="AI396" s="337">
        <f>SUMIFS($AR:$AR,$AL:$AL,$AE396)/SUMIFS($AO:$AO,$AL:$AL,$AE396)</f>
        <v>0.5</v>
      </c>
      <c r="AL396" s="9" t="s">
        <v>408</v>
      </c>
      <c r="AM396" s="9" t="s">
        <v>370</v>
      </c>
      <c r="AN396" s="9">
        <v>0.5</v>
      </c>
      <c r="AO396" s="101">
        <v>-524252002</v>
      </c>
      <c r="AP396" s="101">
        <v>-524252002</v>
      </c>
      <c r="AR396" s="304">
        <f t="shared" si="13"/>
        <v>-262126001</v>
      </c>
    </row>
    <row r="397" spans="31:44" ht="16.5" x14ac:dyDescent="0.3">
      <c r="AE397" s="321" t="s">
        <v>1091</v>
      </c>
      <c r="AF397" s="321" t="str">
        <f>INDEX($AM:$AM,MATCH(AE397,$AL:$AL,0))</f>
        <v>99</v>
      </c>
      <c r="AG397" s="321" t="s">
        <v>1207</v>
      </c>
      <c r="AH397" s="332">
        <f>SUMIFS($AP:$AP,$AL:$AL,$AE397)</f>
        <v>50255</v>
      </c>
      <c r="AI397" s="337">
        <f>SUMIFS($AR:$AR,$AL:$AL,$AE397)/SUMIFS($AO:$AO,$AL:$AL,$AE397)</f>
        <v>0.5</v>
      </c>
      <c r="AL397" s="9" t="s">
        <v>409</v>
      </c>
      <c r="AM397" s="9" t="s">
        <v>378</v>
      </c>
      <c r="AN397" s="9">
        <v>0.5</v>
      </c>
      <c r="AO397" s="101">
        <v>763586158</v>
      </c>
      <c r="AP397" s="101">
        <v>763586158</v>
      </c>
      <c r="AR397" s="304">
        <f t="shared" si="13"/>
        <v>381793079</v>
      </c>
    </row>
    <row r="398" spans="31:44" ht="16.5" x14ac:dyDescent="0.3">
      <c r="AE398" s="321" t="s">
        <v>1114</v>
      </c>
      <c r="AF398" s="321" t="str">
        <f>INDEX($AM:$AM,MATCH(AE398,$AL:$AL,0))</f>
        <v>99</v>
      </c>
      <c r="AG398" s="321" t="s">
        <v>1229</v>
      </c>
      <c r="AH398" s="332">
        <f>SUMIFS($AP:$AP,$AL:$AL,$AE398)</f>
        <v>30159</v>
      </c>
      <c r="AI398" s="337">
        <f>SUMIFS($AR:$AR,$AL:$AL,$AE398)/SUMIFS($AO:$AO,$AL:$AL,$AE398)</f>
        <v>0.5</v>
      </c>
      <c r="AL398" s="9" t="s">
        <v>410</v>
      </c>
      <c r="AM398" s="9" t="s">
        <v>370</v>
      </c>
      <c r="AN398" s="9">
        <v>0.5</v>
      </c>
      <c r="AO398" s="101">
        <v>90260719</v>
      </c>
      <c r="AP398" s="101">
        <v>90260719</v>
      </c>
      <c r="AR398" s="304">
        <f t="shared" si="13"/>
        <v>45130359.5</v>
      </c>
    </row>
    <row r="399" spans="31:44" ht="16.5" x14ac:dyDescent="0.3">
      <c r="AE399" s="321" t="s">
        <v>1061</v>
      </c>
      <c r="AF399" s="321" t="str">
        <f>INDEX($AM:$AM,MATCH(AE399,$AL:$AL,0))</f>
        <v>99</v>
      </c>
      <c r="AG399" s="321" t="s">
        <v>1182</v>
      </c>
      <c r="AH399" s="332">
        <f>SUMIFS($AP:$AP,$AL:$AL,$AE399)</f>
        <v>3025</v>
      </c>
      <c r="AI399" s="337">
        <f>SUMIFS($AR:$AR,$AL:$AL,$AE399)/SUMIFS($AO:$AO,$AL:$AL,$AE399)</f>
        <v>0.5</v>
      </c>
      <c r="AL399" s="9" t="s">
        <v>411</v>
      </c>
      <c r="AM399" s="9" t="s">
        <v>370</v>
      </c>
      <c r="AN399" s="9">
        <v>0.5</v>
      </c>
      <c r="AO399" s="101">
        <v>-152759567</v>
      </c>
      <c r="AP399" s="101">
        <v>-152759567</v>
      </c>
      <c r="AR399" s="304">
        <f t="shared" si="13"/>
        <v>-76379783.5</v>
      </c>
    </row>
    <row r="400" spans="31:44" ht="16.5" x14ac:dyDescent="0.3">
      <c r="AE400" s="321" t="s">
        <v>1064</v>
      </c>
      <c r="AF400" s="321" t="str">
        <f>INDEX($AM:$AM,MATCH(AE400,$AL:$AL,0))</f>
        <v>99</v>
      </c>
      <c r="AG400" s="321" t="s">
        <v>1184</v>
      </c>
      <c r="AH400" s="332">
        <f>SUMIFS($AP:$AP,$AL:$AL,$AE400)</f>
        <v>55</v>
      </c>
      <c r="AI400" s="337">
        <f>SUMIFS($AR:$AR,$AL:$AL,$AE400)/SUMIFS($AO:$AO,$AL:$AL,$AE400)</f>
        <v>0.5</v>
      </c>
      <c r="AL400" s="9" t="s">
        <v>1066</v>
      </c>
      <c r="AM400" s="9" t="s">
        <v>383</v>
      </c>
      <c r="AN400" s="9">
        <v>0.5</v>
      </c>
      <c r="AO400" s="101">
        <v>138319296</v>
      </c>
      <c r="AP400" s="101">
        <v>138319296</v>
      </c>
      <c r="AR400" s="304">
        <f t="shared" si="13"/>
        <v>69159648</v>
      </c>
    </row>
    <row r="401" spans="31:44" ht="16.5" x14ac:dyDescent="0.3">
      <c r="AE401" s="321" t="s">
        <v>1141</v>
      </c>
      <c r="AF401" s="321" t="str">
        <f>INDEX($AM:$AM,MATCH(AE401,$AL:$AL,0))</f>
        <v>99</v>
      </c>
      <c r="AG401" s="321" t="s">
        <v>1163</v>
      </c>
      <c r="AH401" s="332">
        <f>SUMIFS($AP:$AP,$AL:$AL,$AE401)</f>
        <v>0</v>
      </c>
      <c r="AI401" s="337" t="e">
        <f>SUMIFS($AR:$AR,$AL:$AL,$AE401)/SUMIFS($AO:$AO,$AL:$AL,$AE401)</f>
        <v>#DIV/0!</v>
      </c>
      <c r="AL401" s="9" t="s">
        <v>622</v>
      </c>
      <c r="AM401" s="9" t="s">
        <v>378</v>
      </c>
      <c r="AN401" s="9">
        <v>0.5</v>
      </c>
      <c r="AO401" s="101">
        <v>-1297992</v>
      </c>
      <c r="AP401" s="101">
        <v>-1297992</v>
      </c>
      <c r="AR401" s="304">
        <f t="shared" si="13"/>
        <v>-648996</v>
      </c>
    </row>
    <row r="402" spans="31:44" ht="16.5" x14ac:dyDescent="0.3">
      <c r="AE402" s="321" t="s">
        <v>1089</v>
      </c>
      <c r="AF402" s="321" t="str">
        <f>INDEX($AM:$AM,MATCH(AE402,$AL:$AL,0))</f>
        <v>99</v>
      </c>
      <c r="AG402" s="321" t="s">
        <v>1205</v>
      </c>
      <c r="AH402" s="332">
        <f>SUMIFS($AP:$AP,$AL:$AL,$AE402)</f>
        <v>-15515</v>
      </c>
      <c r="AI402" s="337">
        <f>SUMIFS($AR:$AR,$AL:$AL,$AE402)/SUMIFS($AO:$AO,$AL:$AL,$AE402)</f>
        <v>0.5</v>
      </c>
      <c r="AL402" s="9" t="s">
        <v>1067</v>
      </c>
      <c r="AM402" s="9" t="s">
        <v>383</v>
      </c>
      <c r="AN402" s="9">
        <v>0.5</v>
      </c>
      <c r="AO402" s="101">
        <v>-1013346</v>
      </c>
      <c r="AP402" s="101">
        <v>-1013346</v>
      </c>
      <c r="AR402" s="304">
        <f t="shared" si="13"/>
        <v>-506673</v>
      </c>
    </row>
    <row r="403" spans="31:44" ht="16.5" x14ac:dyDescent="0.3">
      <c r="AE403" s="321" t="s">
        <v>1113</v>
      </c>
      <c r="AF403" s="321" t="str">
        <f>INDEX($AM:$AM,MATCH(AE403,$AL:$AL,0))</f>
        <v>99</v>
      </c>
      <c r="AG403" s="321" t="s">
        <v>1228</v>
      </c>
      <c r="AH403" s="332">
        <f>SUMIFS($AP:$AP,$AL:$AL,$AE403)</f>
        <v>-45370</v>
      </c>
      <c r="AI403" s="337">
        <f>SUMIFS($AR:$AR,$AL:$AL,$AE403)/SUMIFS($AO:$AO,$AL:$AL,$AE403)</f>
        <v>0.5</v>
      </c>
      <c r="AL403" s="9" t="s">
        <v>412</v>
      </c>
      <c r="AM403" s="9" t="s">
        <v>370</v>
      </c>
      <c r="AN403" s="9">
        <v>0.5</v>
      </c>
      <c r="AO403" s="101">
        <v>-377284691</v>
      </c>
      <c r="AP403" s="101">
        <v>-377284691</v>
      </c>
      <c r="AR403" s="304">
        <f t="shared" si="13"/>
        <v>-188642345.5</v>
      </c>
    </row>
    <row r="404" spans="31:44" ht="16.5" x14ac:dyDescent="0.3">
      <c r="AE404" s="321" t="s">
        <v>1137</v>
      </c>
      <c r="AF404" s="321" t="str">
        <f>INDEX($AM:$AM,MATCH(AE404,$AL:$AL,0))</f>
        <v>99</v>
      </c>
      <c r="AG404" s="321" t="s">
        <v>1160</v>
      </c>
      <c r="AH404" s="332">
        <f>SUMIFS($AP:$AP,$AL:$AL,$AE404)</f>
        <v>-73114</v>
      </c>
      <c r="AI404" s="337">
        <f>SUMIFS($AR:$AR,$AL:$AL,$AE404)/SUMIFS($AO:$AO,$AL:$AL,$AE404)</f>
        <v>0.5</v>
      </c>
      <c r="AL404" s="9" t="s">
        <v>413</v>
      </c>
      <c r="AM404" s="9" t="s">
        <v>378</v>
      </c>
      <c r="AN404" s="9">
        <v>0.5</v>
      </c>
      <c r="AO404" s="101">
        <v>85545703</v>
      </c>
      <c r="AP404" s="101">
        <v>85545703</v>
      </c>
      <c r="AR404" s="304">
        <f t="shared" si="13"/>
        <v>42772851.5</v>
      </c>
    </row>
    <row r="405" spans="31:44" ht="16.5" x14ac:dyDescent="0.3">
      <c r="AE405" s="321" t="s">
        <v>1085</v>
      </c>
      <c r="AF405" s="321" t="str">
        <f>INDEX($AM:$AM,MATCH(AE405,$AL:$AL,0))</f>
        <v>99</v>
      </c>
      <c r="AG405" s="321" t="s">
        <v>1201</v>
      </c>
      <c r="AH405" s="332">
        <f>SUMIFS($AP:$AP,$AL:$AL,$AE405)</f>
        <v>-75121</v>
      </c>
      <c r="AI405" s="337">
        <f>SUMIFS($AR:$AR,$AL:$AL,$AE405)/SUMIFS($AO:$AO,$AL:$AL,$AE405)</f>
        <v>0.5</v>
      </c>
      <c r="AL405" s="9" t="s">
        <v>414</v>
      </c>
      <c r="AM405" s="9" t="s">
        <v>378</v>
      </c>
      <c r="AN405" s="9">
        <v>0.5</v>
      </c>
      <c r="AO405" s="101">
        <v>-114834511</v>
      </c>
      <c r="AP405" s="101">
        <v>-114834511</v>
      </c>
      <c r="AR405" s="304">
        <f t="shared" si="13"/>
        <v>-57417255.5</v>
      </c>
    </row>
    <row r="406" spans="31:44" ht="16.5" x14ac:dyDescent="0.3">
      <c r="AE406" s="321" t="s">
        <v>1118</v>
      </c>
      <c r="AF406" s="321" t="str">
        <f>INDEX($AM:$AM,MATCH(AE406,$AL:$AL,0))</f>
        <v>99</v>
      </c>
      <c r="AG406" s="321" t="s">
        <v>1233</v>
      </c>
      <c r="AH406" s="332">
        <f>SUMIFS($AP:$AP,$AL:$AL,$AE406)</f>
        <v>-128373</v>
      </c>
      <c r="AI406" s="337">
        <f>SUMIFS($AR:$AR,$AL:$AL,$AE406)/SUMIFS($AO:$AO,$AL:$AL,$AE406)</f>
        <v>0.5</v>
      </c>
      <c r="AL406" s="9" t="s">
        <v>1068</v>
      </c>
      <c r="AM406" s="9" t="s">
        <v>378</v>
      </c>
      <c r="AN406" s="9">
        <v>0.5</v>
      </c>
      <c r="AO406" s="101">
        <v>-448</v>
      </c>
      <c r="AP406" s="101">
        <v>-448</v>
      </c>
      <c r="AR406" s="304">
        <f t="shared" ref="AR406:AR469" si="14">AO406*AN406</f>
        <v>-224</v>
      </c>
    </row>
    <row r="407" spans="31:44" ht="16.5" x14ac:dyDescent="0.3">
      <c r="AE407" s="321" t="s">
        <v>1076</v>
      </c>
      <c r="AF407" s="321" t="str">
        <f>INDEX($AM:$AM,MATCH(AE407,$AL:$AL,0))</f>
        <v>99</v>
      </c>
      <c r="AG407" s="321" t="s">
        <v>1194</v>
      </c>
      <c r="AH407" s="332">
        <f>SUMIFS($AP:$AP,$AL:$AL,$AE407)</f>
        <v>-137371</v>
      </c>
      <c r="AI407" s="337">
        <f>SUMIFS($AR:$AR,$AL:$AL,$AE407)/SUMIFS($AO:$AO,$AL:$AL,$AE407)</f>
        <v>0.5</v>
      </c>
      <c r="AL407" s="9" t="s">
        <v>415</v>
      </c>
      <c r="AM407" s="9" t="s">
        <v>370</v>
      </c>
      <c r="AN407" s="9">
        <v>0.5</v>
      </c>
      <c r="AO407" s="101">
        <v>36941016</v>
      </c>
      <c r="AP407" s="101">
        <v>36941016</v>
      </c>
      <c r="AR407" s="304">
        <f t="shared" si="14"/>
        <v>18470508</v>
      </c>
    </row>
    <row r="408" spans="31:44" ht="16.5" x14ac:dyDescent="0.3">
      <c r="AE408" s="321" t="s">
        <v>1108</v>
      </c>
      <c r="AF408" s="321" t="str">
        <f>INDEX($AM:$AM,MATCH(AE408,$AL:$AL,0))</f>
        <v>99</v>
      </c>
      <c r="AG408" s="321" t="s">
        <v>1223</v>
      </c>
      <c r="AH408" s="332">
        <f>SUMIFS($AP:$AP,$AL:$AL,$AE408)</f>
        <v>-533780</v>
      </c>
      <c r="AI408" s="337">
        <f>SUMIFS($AR:$AR,$AL:$AL,$AE408)/SUMIFS($AO:$AO,$AL:$AL,$AE408)</f>
        <v>0.5</v>
      </c>
      <c r="AL408" s="9" t="s">
        <v>416</v>
      </c>
      <c r="AM408" s="9" t="s">
        <v>370</v>
      </c>
      <c r="AN408" s="9">
        <v>0.5</v>
      </c>
      <c r="AO408" s="101">
        <v>-366006464</v>
      </c>
      <c r="AP408" s="101">
        <v>-366006464</v>
      </c>
      <c r="AR408" s="304">
        <f t="shared" si="14"/>
        <v>-183003232</v>
      </c>
    </row>
    <row r="409" spans="31:44" ht="16.5" x14ac:dyDescent="0.3">
      <c r="AE409" s="321" t="s">
        <v>1067</v>
      </c>
      <c r="AF409" s="321" t="str">
        <f>INDEX($AM:$AM,MATCH(AE409,$AL:$AL,0))</f>
        <v>99</v>
      </c>
      <c r="AG409" s="321" t="s">
        <v>1187</v>
      </c>
      <c r="AH409" s="332">
        <f>SUMIFS($AP:$AP,$AL:$AL,$AE409)</f>
        <v>-1013346</v>
      </c>
      <c r="AI409" s="337">
        <f>SUMIFS($AR:$AR,$AL:$AL,$AE409)/SUMIFS($AO:$AO,$AL:$AL,$AE409)</f>
        <v>0.5</v>
      </c>
      <c r="AL409" s="9" t="s">
        <v>417</v>
      </c>
      <c r="AM409" s="9" t="s">
        <v>378</v>
      </c>
      <c r="AN409" s="9">
        <v>0.5</v>
      </c>
      <c r="AO409" s="101">
        <v>-94798147</v>
      </c>
      <c r="AP409" s="101">
        <v>-94798147</v>
      </c>
      <c r="AR409" s="304">
        <f t="shared" si="14"/>
        <v>-47399073.5</v>
      </c>
    </row>
    <row r="410" spans="31:44" ht="16.5" x14ac:dyDescent="0.3">
      <c r="AE410" s="321" t="s">
        <v>1058</v>
      </c>
      <c r="AF410" s="321" t="str">
        <f>INDEX($AM:$AM,MATCH(AE410,$AL:$AL,0))</f>
        <v>99</v>
      </c>
      <c r="AG410" s="321" t="s">
        <v>1180</v>
      </c>
      <c r="AH410" s="332">
        <f>SUMIFS($AP:$AP,$AL:$AL,$AE410)</f>
        <v>-1368650</v>
      </c>
      <c r="AI410" s="337">
        <f>SUMIFS($AR:$AR,$AL:$AL,$AE410)/SUMIFS($AO:$AO,$AL:$AL,$AE410)</f>
        <v>0.5</v>
      </c>
      <c r="AL410" s="9" t="s">
        <v>414</v>
      </c>
      <c r="AM410" s="9" t="s">
        <v>378</v>
      </c>
      <c r="AN410" s="9">
        <v>0.5</v>
      </c>
      <c r="AO410" s="101">
        <v>-373</v>
      </c>
      <c r="AP410" s="101">
        <v>-373</v>
      </c>
      <c r="AR410" s="304">
        <f t="shared" si="14"/>
        <v>-186.5</v>
      </c>
    </row>
    <row r="411" spans="31:44" ht="16.5" x14ac:dyDescent="0.3">
      <c r="AE411" s="321" t="s">
        <v>1155</v>
      </c>
      <c r="AF411" s="321" t="str">
        <f>INDEX($AM:$AM,MATCH(AE411,$AL:$AL,0))</f>
        <v>99</v>
      </c>
      <c r="AG411" s="321" t="s">
        <v>1177</v>
      </c>
      <c r="AH411" s="332">
        <f>SUMIFS($AP:$AP,$AL:$AL,$AE411)</f>
        <v>-2442384</v>
      </c>
      <c r="AI411" s="337">
        <f>SUMIFS($AR:$AR,$AL:$AL,$AE411)/SUMIFS($AO:$AO,$AL:$AL,$AE411)</f>
        <v>0.5</v>
      </c>
      <c r="AL411" s="9" t="s">
        <v>414</v>
      </c>
      <c r="AM411" s="9" t="s">
        <v>378</v>
      </c>
      <c r="AN411" s="9">
        <v>0.5</v>
      </c>
      <c r="AO411" s="101">
        <v>-12659563</v>
      </c>
      <c r="AP411" s="101">
        <v>-12659563</v>
      </c>
      <c r="AR411" s="304">
        <f t="shared" si="14"/>
        <v>-6329781.5</v>
      </c>
    </row>
    <row r="412" spans="31:44" ht="16.5" x14ac:dyDescent="0.3">
      <c r="AE412" s="321" t="s">
        <v>1144</v>
      </c>
      <c r="AF412" s="321" t="str">
        <f>INDEX($AM:$AM,MATCH(AE412,$AL:$AL,0))</f>
        <v>99</v>
      </c>
      <c r="AG412" s="321" t="s">
        <v>1167</v>
      </c>
      <c r="AH412" s="332">
        <f>SUMIFS($AP:$AP,$AL:$AL,$AE412)</f>
        <v>-3435019</v>
      </c>
      <c r="AI412" s="337">
        <f>SUMIFS($AR:$AR,$AL:$AL,$AE412)/SUMIFS($AO:$AO,$AL:$AL,$AE412)</f>
        <v>0.5</v>
      </c>
      <c r="AL412" s="9" t="s">
        <v>418</v>
      </c>
      <c r="AM412" s="9" t="s">
        <v>378</v>
      </c>
      <c r="AN412" s="9">
        <v>0.5</v>
      </c>
      <c r="AO412" s="101">
        <v>-927638013</v>
      </c>
      <c r="AP412" s="101">
        <v>-927638013</v>
      </c>
      <c r="AR412" s="304">
        <f t="shared" si="14"/>
        <v>-463819006.5</v>
      </c>
    </row>
    <row r="413" spans="31:44" ht="16.5" x14ac:dyDescent="0.3">
      <c r="AE413" s="321" t="s">
        <v>1152</v>
      </c>
      <c r="AF413" s="321" t="str">
        <f>INDEX($AM:$AM,MATCH(AE413,$AL:$AL,0))</f>
        <v>99</v>
      </c>
      <c r="AG413" s="321" t="s">
        <v>1174</v>
      </c>
      <c r="AH413" s="332">
        <f>SUMIFS($AP:$AP,$AL:$AL,$AE413)</f>
        <v>-4480384</v>
      </c>
      <c r="AI413" s="337">
        <f>SUMIFS($AR:$AR,$AL:$AL,$AE413)/SUMIFS($AO:$AO,$AL:$AL,$AE413)</f>
        <v>0.5</v>
      </c>
      <c r="AL413" s="9" t="s">
        <v>419</v>
      </c>
      <c r="AM413" s="9" t="s">
        <v>378</v>
      </c>
      <c r="AN413" s="9">
        <v>0.5</v>
      </c>
      <c r="AO413" s="101">
        <v>1372596</v>
      </c>
      <c r="AP413" s="101">
        <v>1372596</v>
      </c>
      <c r="AR413" s="304">
        <f t="shared" si="14"/>
        <v>686298</v>
      </c>
    </row>
    <row r="414" spans="31:44" ht="16.5" x14ac:dyDescent="0.3">
      <c r="AE414" s="321" t="s">
        <v>992</v>
      </c>
      <c r="AF414" s="321" t="str">
        <f>INDEX($AM:$AM,MATCH(AE414,$AL:$AL,0))</f>
        <v>99</v>
      </c>
      <c r="AG414" s="321" t="s">
        <v>1016</v>
      </c>
      <c r="AH414" s="332">
        <f>SUMIFS($AP:$AP,$AL:$AL,$AE414)</f>
        <v>-9580647.3606892396</v>
      </c>
      <c r="AI414" s="337">
        <f>SUMIFS($AR:$AR,$AL:$AL,$AE414)/SUMIFS($AO:$AO,$AL:$AL,$AE414)</f>
        <v>0.49563226878119532</v>
      </c>
      <c r="AL414" s="9" t="s">
        <v>420</v>
      </c>
      <c r="AM414" s="9" t="s">
        <v>370</v>
      </c>
      <c r="AN414" s="9">
        <v>0.5</v>
      </c>
      <c r="AO414" s="101">
        <v>-274993759</v>
      </c>
      <c r="AP414" s="101">
        <v>-274993759</v>
      </c>
      <c r="AR414" s="304">
        <f t="shared" si="14"/>
        <v>-137496879.5</v>
      </c>
    </row>
    <row r="415" spans="31:44" ht="16.5" x14ac:dyDescent="0.3">
      <c r="AE415" s="321" t="s">
        <v>1078</v>
      </c>
      <c r="AF415" s="321" t="str">
        <f>INDEX($AM:$AM,MATCH(AE415,$AL:$AL,0))</f>
        <v>99</v>
      </c>
      <c r="AG415" s="321" t="s">
        <v>949</v>
      </c>
      <c r="AH415" s="332">
        <f>SUMIFS($AP:$AP,$AL:$AL,$AE415)</f>
        <v>-16419455</v>
      </c>
      <c r="AI415" s="337">
        <f>SUMIFS($AR:$AR,$AL:$AL,$AE415)/SUMIFS($AO:$AO,$AL:$AL,$AE415)</f>
        <v>0.5</v>
      </c>
      <c r="AL415" s="9" t="s">
        <v>421</v>
      </c>
      <c r="AM415" s="338">
        <v>1</v>
      </c>
      <c r="AN415" s="9">
        <v>0.5</v>
      </c>
      <c r="AO415" s="101">
        <v>-56752265</v>
      </c>
      <c r="AP415" s="101">
        <v>-56752265</v>
      </c>
      <c r="AR415" s="304">
        <f t="shared" si="14"/>
        <v>-28376132.5</v>
      </c>
    </row>
    <row r="416" spans="31:44" ht="16.5" x14ac:dyDescent="0.3">
      <c r="AE416" s="321" t="s">
        <v>1148</v>
      </c>
      <c r="AF416" s="321" t="str">
        <f>INDEX($AM:$AM,MATCH(AE416,$AL:$AL,0))</f>
        <v>99</v>
      </c>
      <c r="AG416" s="321" t="s">
        <v>1170</v>
      </c>
      <c r="AH416" s="332">
        <f>SUMIFS($AP:$AP,$AL:$AL,$AE416)</f>
        <v>-49952155</v>
      </c>
      <c r="AI416" s="337">
        <f>SUMIFS($AR:$AR,$AL:$AL,$AE416)/SUMIFS($AO:$AO,$AL:$AL,$AE416)</f>
        <v>0.5</v>
      </c>
      <c r="AL416" s="9" t="s">
        <v>422</v>
      </c>
      <c r="AM416" s="9" t="s">
        <v>383</v>
      </c>
      <c r="AN416" s="9">
        <v>0.5</v>
      </c>
      <c r="AO416" s="101">
        <v>198067411</v>
      </c>
      <c r="AP416" s="101">
        <v>198067411</v>
      </c>
      <c r="AR416" s="304">
        <f t="shared" si="14"/>
        <v>99033705.5</v>
      </c>
    </row>
    <row r="417" spans="31:44" ht="16.5" x14ac:dyDescent="0.3">
      <c r="AE417" s="321" t="s">
        <v>1106</v>
      </c>
      <c r="AF417" s="321" t="str">
        <f>INDEX($AM:$AM,MATCH(AE417,$AL:$AL,0))</f>
        <v>99</v>
      </c>
      <c r="AG417" s="321" t="s">
        <v>1221</v>
      </c>
      <c r="AH417" s="332">
        <f>SUMIFS($AP:$AP,$AL:$AL,$AE417)</f>
        <v>-76929512</v>
      </c>
      <c r="AI417" s="337">
        <f>SUMIFS($AR:$AR,$AL:$AL,$AE417)/SUMIFS($AO:$AO,$AL:$AL,$AE417)</f>
        <v>0.5</v>
      </c>
      <c r="AL417" s="9" t="s">
        <v>423</v>
      </c>
      <c r="AM417" s="9" t="s">
        <v>378</v>
      </c>
      <c r="AN417" s="9">
        <v>0.5</v>
      </c>
      <c r="AO417" s="101">
        <v>-181387525</v>
      </c>
      <c r="AP417" s="101">
        <v>-181387525</v>
      </c>
      <c r="AR417" s="304">
        <f t="shared" si="14"/>
        <v>-90693762.5</v>
      </c>
    </row>
    <row r="418" spans="31:44" ht="16.5" x14ac:dyDescent="0.3">
      <c r="AE418" s="321" t="s">
        <v>404</v>
      </c>
      <c r="AF418" s="321" t="str">
        <f>INDEX($AM:$AM,MATCH(AE418,$AL:$AL,0))</f>
        <v>99</v>
      </c>
      <c r="AG418" s="321" t="s">
        <v>945</v>
      </c>
      <c r="AH418" s="332">
        <f>SUMIFS($AP:$AP,$AL:$AL,$AE418)</f>
        <v>-129255326.47894371</v>
      </c>
      <c r="AI418" s="337">
        <f>SUMIFS($AR:$AR,$AL:$AL,$AE418)/SUMIFS($AO:$AO,$AL:$AL,$AE418)</f>
        <v>0.51727731148265588</v>
      </c>
      <c r="AL418" s="9" t="s">
        <v>424</v>
      </c>
      <c r="AM418" s="9" t="s">
        <v>370</v>
      </c>
      <c r="AN418" s="9">
        <v>0.5</v>
      </c>
      <c r="AO418" s="101">
        <v>-45929892</v>
      </c>
      <c r="AP418" s="101">
        <v>-45929892</v>
      </c>
      <c r="AR418" s="304">
        <f t="shared" si="14"/>
        <v>-22964946</v>
      </c>
    </row>
    <row r="419" spans="31:44" ht="16.5" x14ac:dyDescent="0.3">
      <c r="AE419" s="321" t="s">
        <v>1145</v>
      </c>
      <c r="AF419" s="321" t="str">
        <f>INDEX($AM:$AM,MATCH(AE419,$AL:$AL,0))</f>
        <v>99</v>
      </c>
      <c r="AG419" s="321" t="s">
        <v>1168</v>
      </c>
      <c r="AH419" s="332">
        <f>SUMIFS($AP:$AP,$AL:$AL,$AE419)</f>
        <v>-153223404</v>
      </c>
      <c r="AI419" s="337">
        <f>SUMIFS($AR:$AR,$AL:$AL,$AE419)/SUMIFS($AO:$AO,$AL:$AL,$AE419)</f>
        <v>0.5</v>
      </c>
      <c r="AL419" s="9" t="s">
        <v>425</v>
      </c>
      <c r="AM419" s="9" t="s">
        <v>370</v>
      </c>
      <c r="AN419" s="9">
        <v>0.5</v>
      </c>
      <c r="AO419" s="101">
        <v>2063869683</v>
      </c>
      <c r="AP419" s="101">
        <v>2063869683</v>
      </c>
      <c r="AR419" s="304">
        <f t="shared" si="14"/>
        <v>1031934841.5</v>
      </c>
    </row>
    <row r="420" spans="31:44" ht="16.5" x14ac:dyDescent="0.3">
      <c r="AE420" s="321" t="s">
        <v>1136</v>
      </c>
      <c r="AF420" s="321" t="str">
        <f>INDEX($AM:$AM,MATCH(AE420,$AL:$AL,0))</f>
        <v>99</v>
      </c>
      <c r="AG420" s="321" t="s">
        <v>1159</v>
      </c>
      <c r="AH420" s="332">
        <f>SUMIFS($AP:$AP,$AL:$AL,$AE420)</f>
        <v>-180082888</v>
      </c>
      <c r="AI420" s="337">
        <f>SUMIFS($AR:$AR,$AL:$AL,$AE420)/SUMIFS($AO:$AO,$AL:$AL,$AE420)</f>
        <v>0.5</v>
      </c>
      <c r="AL420" s="9" t="s">
        <v>623</v>
      </c>
      <c r="AM420" s="9" t="s">
        <v>370</v>
      </c>
      <c r="AN420" s="9">
        <v>0.5</v>
      </c>
      <c r="AO420" s="101">
        <v>363940</v>
      </c>
      <c r="AP420" s="101">
        <v>363940</v>
      </c>
      <c r="AR420" s="304">
        <f t="shared" si="14"/>
        <v>181970</v>
      </c>
    </row>
    <row r="421" spans="31:44" ht="16.5" x14ac:dyDescent="0.3">
      <c r="AL421" s="9" t="s">
        <v>1069</v>
      </c>
      <c r="AM421" s="9" t="s">
        <v>430</v>
      </c>
      <c r="AN421" s="9">
        <v>0.5</v>
      </c>
      <c r="AO421" s="101">
        <v>-3344466</v>
      </c>
      <c r="AP421" s="101">
        <v>-3344466</v>
      </c>
      <c r="AR421" s="304">
        <f t="shared" si="14"/>
        <v>-1672233</v>
      </c>
    </row>
    <row r="422" spans="31:44" ht="16.5" x14ac:dyDescent="0.3">
      <c r="AL422" s="9" t="s">
        <v>1070</v>
      </c>
      <c r="AM422" s="9" t="s">
        <v>383</v>
      </c>
      <c r="AN422" s="9">
        <v>0.5</v>
      </c>
      <c r="AO422" s="101">
        <v>14172093</v>
      </c>
      <c r="AP422" s="101">
        <v>14172093</v>
      </c>
      <c r="AR422" s="304">
        <f t="shared" si="14"/>
        <v>7086046.5</v>
      </c>
    </row>
    <row r="423" spans="31:44" ht="16.5" x14ac:dyDescent="0.3">
      <c r="AL423" s="9" t="s">
        <v>624</v>
      </c>
      <c r="AM423" s="9" t="s">
        <v>383</v>
      </c>
      <c r="AN423" s="9">
        <v>0.5</v>
      </c>
      <c r="AO423" s="101">
        <v>11207121</v>
      </c>
      <c r="AP423" s="101">
        <v>11207121</v>
      </c>
      <c r="AR423" s="304">
        <f t="shared" si="14"/>
        <v>5603560.5</v>
      </c>
    </row>
    <row r="424" spans="31:44" ht="16.5" x14ac:dyDescent="0.3">
      <c r="AL424" s="9" t="s">
        <v>1071</v>
      </c>
      <c r="AM424" s="9" t="s">
        <v>370</v>
      </c>
      <c r="AN424" s="9">
        <v>0.5</v>
      </c>
      <c r="AO424" s="101">
        <v>21654731</v>
      </c>
      <c r="AP424" s="101">
        <v>21654731</v>
      </c>
      <c r="AR424" s="304">
        <f t="shared" si="14"/>
        <v>10827365.5</v>
      </c>
    </row>
    <row r="425" spans="31:44" ht="16.5" x14ac:dyDescent="0.3">
      <c r="AL425" s="9" t="s">
        <v>426</v>
      </c>
      <c r="AM425" s="9" t="s">
        <v>370</v>
      </c>
      <c r="AN425" s="9">
        <v>0.5</v>
      </c>
      <c r="AO425" s="101">
        <v>-17588201</v>
      </c>
      <c r="AP425" s="101">
        <v>-17588201</v>
      </c>
      <c r="AR425" s="304">
        <f t="shared" si="14"/>
        <v>-8794100.5</v>
      </c>
    </row>
    <row r="426" spans="31:44" ht="16.5" x14ac:dyDescent="0.3">
      <c r="AL426" s="9" t="s">
        <v>1072</v>
      </c>
      <c r="AM426" s="9" t="s">
        <v>430</v>
      </c>
      <c r="AN426" s="9">
        <v>0.5</v>
      </c>
      <c r="AO426" s="101">
        <v>5397480</v>
      </c>
      <c r="AP426" s="101">
        <v>5397480</v>
      </c>
      <c r="AR426" s="304">
        <f t="shared" si="14"/>
        <v>2698740</v>
      </c>
    </row>
    <row r="427" spans="31:44" ht="16.5" x14ac:dyDescent="0.3">
      <c r="AL427" s="9" t="s">
        <v>1073</v>
      </c>
      <c r="AM427" s="9" t="s">
        <v>370</v>
      </c>
      <c r="AN427" s="9">
        <v>0.5</v>
      </c>
      <c r="AO427" s="101">
        <v>-10225625</v>
      </c>
      <c r="AP427" s="101">
        <v>-10225625</v>
      </c>
      <c r="AR427" s="304">
        <f t="shared" si="14"/>
        <v>-5112812.5</v>
      </c>
    </row>
    <row r="428" spans="31:44" ht="16.5" x14ac:dyDescent="0.3">
      <c r="AL428" s="9" t="s">
        <v>975</v>
      </c>
      <c r="AM428" s="9" t="s">
        <v>370</v>
      </c>
      <c r="AN428" s="9">
        <v>0.5</v>
      </c>
      <c r="AO428" s="101">
        <v>-16321208</v>
      </c>
      <c r="AP428" s="101">
        <v>-16321208</v>
      </c>
      <c r="AR428" s="304">
        <f t="shared" si="14"/>
        <v>-8160604</v>
      </c>
    </row>
    <row r="429" spans="31:44" ht="16.5" x14ac:dyDescent="0.3">
      <c r="AL429" s="9" t="s">
        <v>427</v>
      </c>
      <c r="AM429" s="9" t="s">
        <v>370</v>
      </c>
      <c r="AN429" s="9">
        <v>0.5</v>
      </c>
      <c r="AO429" s="101">
        <v>-30656891</v>
      </c>
      <c r="AP429" s="101">
        <v>-30656891</v>
      </c>
      <c r="AR429" s="304">
        <f t="shared" si="14"/>
        <v>-15328445.5</v>
      </c>
    </row>
    <row r="430" spans="31:44" ht="16.5" x14ac:dyDescent="0.3">
      <c r="AL430" s="9" t="s">
        <v>428</v>
      </c>
      <c r="AM430" s="9" t="s">
        <v>370</v>
      </c>
      <c r="AN430" s="9">
        <v>0.5</v>
      </c>
      <c r="AO430" s="101">
        <v>-1767801</v>
      </c>
      <c r="AP430" s="101">
        <v>-1767801</v>
      </c>
      <c r="AR430" s="304">
        <f t="shared" si="14"/>
        <v>-883900.5</v>
      </c>
    </row>
    <row r="431" spans="31:44" ht="16.5" x14ac:dyDescent="0.3">
      <c r="AL431" s="9" t="s">
        <v>1074</v>
      </c>
      <c r="AM431" s="9" t="s">
        <v>370</v>
      </c>
      <c r="AN431" s="9">
        <v>0.5</v>
      </c>
      <c r="AO431" s="101">
        <v>-840178</v>
      </c>
      <c r="AP431" s="101">
        <v>-840178</v>
      </c>
      <c r="AR431" s="304">
        <f t="shared" si="14"/>
        <v>-420089</v>
      </c>
    </row>
    <row r="432" spans="31:44" ht="16.5" x14ac:dyDescent="0.3">
      <c r="AL432" s="9" t="s">
        <v>429</v>
      </c>
      <c r="AM432" s="9" t="s">
        <v>430</v>
      </c>
      <c r="AN432" s="9">
        <v>0.5</v>
      </c>
      <c r="AO432" s="101">
        <v>262404074</v>
      </c>
      <c r="AP432" s="101">
        <v>262404074</v>
      </c>
      <c r="AR432" s="304">
        <f t="shared" si="14"/>
        <v>131202037</v>
      </c>
    </row>
    <row r="433" spans="38:44" ht="16.5" x14ac:dyDescent="0.3">
      <c r="AL433" s="9" t="s">
        <v>431</v>
      </c>
      <c r="AM433" s="9" t="s">
        <v>430</v>
      </c>
      <c r="AN433" s="9">
        <v>0.5</v>
      </c>
      <c r="AO433" s="101">
        <v>2807523529</v>
      </c>
      <c r="AP433" s="101">
        <v>2807523529</v>
      </c>
      <c r="AR433" s="304">
        <f t="shared" si="14"/>
        <v>1403761764.5</v>
      </c>
    </row>
    <row r="434" spans="38:44" ht="16.5" x14ac:dyDescent="0.3">
      <c r="AL434" s="9" t="s">
        <v>1075</v>
      </c>
      <c r="AM434" s="9" t="s">
        <v>370</v>
      </c>
      <c r="AN434" s="9">
        <v>0.5</v>
      </c>
      <c r="AO434" s="101">
        <v>-720212</v>
      </c>
      <c r="AP434" s="101">
        <v>-720212</v>
      </c>
      <c r="AR434" s="304">
        <f t="shared" si="14"/>
        <v>-360106</v>
      </c>
    </row>
    <row r="435" spans="38:44" ht="16.5" x14ac:dyDescent="0.3">
      <c r="AL435" s="9" t="s">
        <v>1076</v>
      </c>
      <c r="AM435" s="9" t="s">
        <v>383</v>
      </c>
      <c r="AN435" s="9">
        <v>0.5</v>
      </c>
      <c r="AO435" s="101">
        <v>-137371</v>
      </c>
      <c r="AP435" s="101">
        <v>-137371</v>
      </c>
      <c r="AR435" s="304">
        <f t="shared" si="14"/>
        <v>-68685.5</v>
      </c>
    </row>
    <row r="436" spans="38:44" ht="16.5" x14ac:dyDescent="0.3">
      <c r="AL436" s="9" t="s">
        <v>976</v>
      </c>
      <c r="AM436" s="9" t="s">
        <v>370</v>
      </c>
      <c r="AN436" s="9">
        <v>0.5</v>
      </c>
      <c r="AO436" s="101">
        <v>-12620643</v>
      </c>
      <c r="AP436" s="101">
        <v>-12620643</v>
      </c>
      <c r="AR436" s="304">
        <f t="shared" si="14"/>
        <v>-6310321.5</v>
      </c>
    </row>
    <row r="437" spans="38:44" ht="16.5" x14ac:dyDescent="0.3">
      <c r="AL437" s="9" t="s">
        <v>625</v>
      </c>
      <c r="AM437" s="9" t="s">
        <v>370</v>
      </c>
      <c r="AN437" s="9">
        <v>0.5</v>
      </c>
      <c r="AO437" s="101">
        <v>22222050</v>
      </c>
      <c r="AP437" s="101">
        <v>22222050</v>
      </c>
      <c r="AR437" s="304">
        <f t="shared" si="14"/>
        <v>11111025</v>
      </c>
    </row>
    <row r="438" spans="38:44" ht="16.5" x14ac:dyDescent="0.3">
      <c r="AL438" s="9" t="s">
        <v>432</v>
      </c>
      <c r="AM438" s="9" t="s">
        <v>370</v>
      </c>
      <c r="AN438" s="9">
        <v>0.5</v>
      </c>
      <c r="AO438" s="101">
        <v>-18701008</v>
      </c>
      <c r="AP438" s="101">
        <v>-18701008</v>
      </c>
      <c r="AR438" s="304">
        <f t="shared" si="14"/>
        <v>-9350504</v>
      </c>
    </row>
    <row r="439" spans="38:44" ht="16.5" x14ac:dyDescent="0.3">
      <c r="AL439" s="9" t="s">
        <v>626</v>
      </c>
      <c r="AM439" s="9" t="s">
        <v>370</v>
      </c>
      <c r="AN439" s="9">
        <v>0.5</v>
      </c>
      <c r="AO439" s="101">
        <v>-3699539</v>
      </c>
      <c r="AP439" s="101">
        <v>-3699539</v>
      </c>
      <c r="AR439" s="304">
        <f t="shared" si="14"/>
        <v>-1849769.5</v>
      </c>
    </row>
    <row r="440" spans="38:44" ht="16.5" x14ac:dyDescent="0.3">
      <c r="AL440" s="9" t="s">
        <v>433</v>
      </c>
      <c r="AM440" s="9" t="s">
        <v>370</v>
      </c>
      <c r="AN440" s="9">
        <v>0.5</v>
      </c>
      <c r="AO440" s="101">
        <v>19637510</v>
      </c>
      <c r="AP440" s="101">
        <v>19637510</v>
      </c>
      <c r="AR440" s="304">
        <f t="shared" si="14"/>
        <v>9818755</v>
      </c>
    </row>
    <row r="441" spans="38:44" ht="16.5" x14ac:dyDescent="0.3">
      <c r="AL441" s="9" t="s">
        <v>977</v>
      </c>
      <c r="AM441" s="9" t="s">
        <v>370</v>
      </c>
      <c r="AN441" s="9">
        <v>0.5</v>
      </c>
      <c r="AO441" s="101">
        <v>-33752986</v>
      </c>
      <c r="AP441" s="101">
        <v>-33752986</v>
      </c>
      <c r="AR441" s="304">
        <f t="shared" si="14"/>
        <v>-16876493</v>
      </c>
    </row>
    <row r="442" spans="38:44" ht="16.5" x14ac:dyDescent="0.3">
      <c r="AL442" s="9" t="s">
        <v>434</v>
      </c>
      <c r="AM442" s="9" t="s">
        <v>378</v>
      </c>
      <c r="AN442" s="9">
        <v>0.5</v>
      </c>
      <c r="AO442" s="101">
        <v>-623767615</v>
      </c>
      <c r="AP442" s="101">
        <v>-623767615</v>
      </c>
      <c r="AR442" s="304">
        <f t="shared" si="14"/>
        <v>-311883807.5</v>
      </c>
    </row>
    <row r="443" spans="38:44" ht="16.5" x14ac:dyDescent="0.3">
      <c r="AL443" s="9" t="s">
        <v>1077</v>
      </c>
      <c r="AM443" s="9" t="s">
        <v>383</v>
      </c>
      <c r="AN443" s="9">
        <v>0.5</v>
      </c>
      <c r="AO443" s="101">
        <v>99597</v>
      </c>
      <c r="AP443" s="101">
        <v>99597</v>
      </c>
      <c r="AR443" s="304">
        <f t="shared" si="14"/>
        <v>49798.5</v>
      </c>
    </row>
    <row r="444" spans="38:44" ht="16.5" x14ac:dyDescent="0.3">
      <c r="AL444" s="9" t="s">
        <v>435</v>
      </c>
      <c r="AM444" s="9" t="s">
        <v>370</v>
      </c>
      <c r="AN444" s="9">
        <v>0.5</v>
      </c>
      <c r="AO444" s="101">
        <v>6160442</v>
      </c>
      <c r="AP444" s="101">
        <v>6160442</v>
      </c>
      <c r="AR444" s="304">
        <f t="shared" si="14"/>
        <v>3080221</v>
      </c>
    </row>
    <row r="445" spans="38:44" ht="16.5" x14ac:dyDescent="0.3">
      <c r="AL445" s="9" t="s">
        <v>447</v>
      </c>
      <c r="AM445" s="9" t="s">
        <v>378</v>
      </c>
      <c r="AN445" s="9">
        <v>0.5</v>
      </c>
      <c r="AO445" s="101">
        <v>-799</v>
      </c>
      <c r="AP445" s="101">
        <v>-799</v>
      </c>
      <c r="AR445" s="304">
        <f t="shared" si="14"/>
        <v>-399.5</v>
      </c>
    </row>
    <row r="446" spans="38:44" ht="16.5" x14ac:dyDescent="0.3">
      <c r="AL446" s="9" t="s">
        <v>452</v>
      </c>
      <c r="AM446" s="9" t="s">
        <v>383</v>
      </c>
      <c r="AN446" s="9">
        <v>0.5</v>
      </c>
      <c r="AO446" s="101">
        <v>290005</v>
      </c>
      <c r="AP446" s="101">
        <v>290005</v>
      </c>
      <c r="AR446" s="304">
        <f t="shared" si="14"/>
        <v>145002.5</v>
      </c>
    </row>
    <row r="447" spans="38:44" ht="16.5" x14ac:dyDescent="0.3">
      <c r="AL447" s="9" t="s">
        <v>1078</v>
      </c>
      <c r="AM447" s="9" t="s">
        <v>383</v>
      </c>
      <c r="AN447" s="9">
        <v>0.5</v>
      </c>
      <c r="AO447" s="101">
        <v>-16419455</v>
      </c>
      <c r="AP447" s="101">
        <v>-16419455</v>
      </c>
      <c r="AR447" s="304">
        <f t="shared" si="14"/>
        <v>-8209727.5</v>
      </c>
    </row>
    <row r="448" spans="38:44" ht="16.5" x14ac:dyDescent="0.3">
      <c r="AL448" s="9" t="s">
        <v>1079</v>
      </c>
      <c r="AM448" s="9" t="s">
        <v>378</v>
      </c>
      <c r="AN448" s="9">
        <v>0.5</v>
      </c>
      <c r="AO448" s="101">
        <v>628255</v>
      </c>
      <c r="AP448" s="101">
        <v>628255</v>
      </c>
      <c r="AR448" s="304">
        <f t="shared" si="14"/>
        <v>314127.5</v>
      </c>
    </row>
    <row r="449" spans="38:44" ht="16.5" x14ac:dyDescent="0.3">
      <c r="AL449" s="9" t="s">
        <v>1080</v>
      </c>
      <c r="AM449" s="9" t="s">
        <v>383</v>
      </c>
      <c r="AN449" s="9">
        <v>0.5</v>
      </c>
      <c r="AO449" s="101">
        <v>272806</v>
      </c>
      <c r="AP449" s="101">
        <v>272806</v>
      </c>
      <c r="AR449" s="304">
        <f t="shared" si="14"/>
        <v>136403</v>
      </c>
    </row>
    <row r="450" spans="38:44" ht="16.5" x14ac:dyDescent="0.3">
      <c r="AL450" s="9" t="s">
        <v>436</v>
      </c>
      <c r="AM450" s="9" t="s">
        <v>378</v>
      </c>
      <c r="AN450" s="9">
        <v>0.5</v>
      </c>
      <c r="AO450" s="101">
        <v>6859963</v>
      </c>
      <c r="AP450" s="101">
        <v>6859963</v>
      </c>
      <c r="AR450" s="304">
        <f t="shared" si="14"/>
        <v>3429981.5</v>
      </c>
    </row>
    <row r="451" spans="38:44" ht="16.5" x14ac:dyDescent="0.3">
      <c r="AL451" s="9" t="s">
        <v>437</v>
      </c>
      <c r="AM451" s="9" t="s">
        <v>370</v>
      </c>
      <c r="AN451" s="9">
        <v>0.5</v>
      </c>
      <c r="AO451" s="101">
        <v>-88969632</v>
      </c>
      <c r="AP451" s="101">
        <v>-88969632</v>
      </c>
      <c r="AR451" s="304">
        <f t="shared" si="14"/>
        <v>-44484816</v>
      </c>
    </row>
    <row r="452" spans="38:44" ht="16.5" x14ac:dyDescent="0.3">
      <c r="AL452" s="9" t="s">
        <v>493</v>
      </c>
      <c r="AM452" s="9" t="s">
        <v>370</v>
      </c>
      <c r="AN452" s="9">
        <v>0.5</v>
      </c>
      <c r="AO452" s="101">
        <v>-160</v>
      </c>
      <c r="AP452" s="101">
        <v>-160</v>
      </c>
      <c r="AR452" s="304">
        <f t="shared" si="14"/>
        <v>-80</v>
      </c>
    </row>
    <row r="453" spans="38:44" ht="16.5" x14ac:dyDescent="0.3">
      <c r="AL453" s="9" t="s">
        <v>438</v>
      </c>
      <c r="AM453" s="9" t="s">
        <v>378</v>
      </c>
      <c r="AN453" s="9">
        <v>0.5</v>
      </c>
      <c r="AO453" s="101">
        <v>-61777401</v>
      </c>
      <c r="AP453" s="101">
        <v>-61777401</v>
      </c>
      <c r="AR453" s="304">
        <f t="shared" si="14"/>
        <v>-30888700.5</v>
      </c>
    </row>
    <row r="454" spans="38:44" ht="16.5" x14ac:dyDescent="0.3">
      <c r="AL454" s="9" t="s">
        <v>439</v>
      </c>
      <c r="AM454" s="9" t="s">
        <v>370</v>
      </c>
      <c r="AN454" s="9">
        <v>0.5</v>
      </c>
      <c r="AO454" s="101">
        <v>19614642</v>
      </c>
      <c r="AP454" s="101">
        <v>19614642</v>
      </c>
      <c r="AR454" s="304">
        <f t="shared" si="14"/>
        <v>9807321</v>
      </c>
    </row>
    <row r="455" spans="38:44" ht="16.5" x14ac:dyDescent="0.3">
      <c r="AL455" s="9" t="s">
        <v>440</v>
      </c>
      <c r="AM455" s="9" t="s">
        <v>370</v>
      </c>
      <c r="AN455" s="9">
        <v>0.5</v>
      </c>
      <c r="AO455" s="101">
        <v>-51109335</v>
      </c>
      <c r="AP455" s="101">
        <v>-51109335</v>
      </c>
      <c r="AR455" s="304">
        <f t="shared" si="14"/>
        <v>-25554667.5</v>
      </c>
    </row>
    <row r="456" spans="38:44" ht="16.5" x14ac:dyDescent="0.3">
      <c r="AL456" s="9" t="s">
        <v>1081</v>
      </c>
      <c r="AM456" s="9" t="s">
        <v>370</v>
      </c>
      <c r="AN456" s="9">
        <v>0.5</v>
      </c>
      <c r="AO456" s="101">
        <v>-61766</v>
      </c>
      <c r="AP456" s="101">
        <v>-61766</v>
      </c>
      <c r="AR456" s="304">
        <f t="shared" si="14"/>
        <v>-30883</v>
      </c>
    </row>
    <row r="457" spans="38:44" ht="16.5" x14ac:dyDescent="0.3">
      <c r="AL457" s="9" t="s">
        <v>444</v>
      </c>
      <c r="AM457" s="9" t="s">
        <v>378</v>
      </c>
      <c r="AN457" s="9">
        <v>0.5</v>
      </c>
      <c r="AO457" s="101">
        <v>974086</v>
      </c>
      <c r="AP457" s="101">
        <v>974086</v>
      </c>
      <c r="AR457" s="304">
        <f t="shared" si="14"/>
        <v>487043</v>
      </c>
    </row>
    <row r="458" spans="38:44" ht="16.5" x14ac:dyDescent="0.3">
      <c r="AL458" s="9" t="s">
        <v>441</v>
      </c>
      <c r="AM458" s="9" t="s">
        <v>378</v>
      </c>
      <c r="AN458" s="9">
        <v>0.5</v>
      </c>
      <c r="AO458" s="101">
        <v>179162571</v>
      </c>
      <c r="AP458" s="101">
        <v>179162571</v>
      </c>
      <c r="AR458" s="304">
        <f t="shared" si="14"/>
        <v>89581285.5</v>
      </c>
    </row>
    <row r="459" spans="38:44" ht="16.5" x14ac:dyDescent="0.3">
      <c r="AL459" s="9" t="s">
        <v>442</v>
      </c>
      <c r="AM459" s="9" t="s">
        <v>370</v>
      </c>
      <c r="AN459" s="9">
        <v>0.5</v>
      </c>
      <c r="AO459" s="101">
        <v>-130931141</v>
      </c>
      <c r="AP459" s="101">
        <v>-130931141</v>
      </c>
      <c r="AR459" s="304">
        <f t="shared" si="14"/>
        <v>-65465570.5</v>
      </c>
    </row>
    <row r="460" spans="38:44" ht="16.5" x14ac:dyDescent="0.3">
      <c r="AL460" s="9" t="s">
        <v>443</v>
      </c>
      <c r="AM460" s="9" t="s">
        <v>370</v>
      </c>
      <c r="AN460" s="9">
        <v>0.5</v>
      </c>
      <c r="AO460" s="101">
        <v>-32191597</v>
      </c>
      <c r="AP460" s="101">
        <v>-32191597</v>
      </c>
      <c r="AR460" s="304">
        <f t="shared" si="14"/>
        <v>-16095798.5</v>
      </c>
    </row>
    <row r="461" spans="38:44" ht="16.5" x14ac:dyDescent="0.3">
      <c r="AL461" s="9" t="s">
        <v>1082</v>
      </c>
      <c r="AM461" s="9" t="s">
        <v>370</v>
      </c>
      <c r="AN461" s="9">
        <v>0.5</v>
      </c>
      <c r="AO461" s="101">
        <v>-81822</v>
      </c>
      <c r="AP461" s="101">
        <v>-81822</v>
      </c>
      <c r="AR461" s="304">
        <f t="shared" si="14"/>
        <v>-40911</v>
      </c>
    </row>
    <row r="462" spans="38:44" ht="16.5" x14ac:dyDescent="0.3">
      <c r="AL462" s="9" t="s">
        <v>627</v>
      </c>
      <c r="AM462" s="9" t="s">
        <v>378</v>
      </c>
      <c r="AN462" s="9">
        <v>0.5</v>
      </c>
      <c r="AO462" s="101">
        <v>-20364603</v>
      </c>
      <c r="AP462" s="101">
        <v>-20364603</v>
      </c>
      <c r="AR462" s="304">
        <f t="shared" si="14"/>
        <v>-10182301.5</v>
      </c>
    </row>
    <row r="463" spans="38:44" ht="16.5" x14ac:dyDescent="0.3">
      <c r="AL463" s="9" t="s">
        <v>1083</v>
      </c>
      <c r="AM463" s="9" t="s">
        <v>383</v>
      </c>
      <c r="AN463" s="9">
        <v>0.5</v>
      </c>
      <c r="AO463" s="101">
        <v>172732</v>
      </c>
      <c r="AP463" s="101">
        <v>172732</v>
      </c>
      <c r="AR463" s="304">
        <f t="shared" si="14"/>
        <v>86366</v>
      </c>
    </row>
    <row r="464" spans="38:44" ht="16.5" x14ac:dyDescent="0.3">
      <c r="AL464" s="9" t="s">
        <v>628</v>
      </c>
      <c r="AM464" s="9" t="s">
        <v>370</v>
      </c>
      <c r="AN464" s="9">
        <v>0.5</v>
      </c>
      <c r="AO464" s="101">
        <v>34083601</v>
      </c>
      <c r="AP464" s="101">
        <v>34083601</v>
      </c>
      <c r="AR464" s="304">
        <f t="shared" si="14"/>
        <v>17041800.5</v>
      </c>
    </row>
    <row r="465" spans="38:44" ht="16.5" x14ac:dyDescent="0.3">
      <c r="AL465" s="9" t="s">
        <v>444</v>
      </c>
      <c r="AM465" s="9" t="s">
        <v>378</v>
      </c>
      <c r="AN465" s="9">
        <v>0.5</v>
      </c>
      <c r="AO465" s="101">
        <v>-58648164</v>
      </c>
      <c r="AP465" s="101">
        <v>-58648164</v>
      </c>
      <c r="AR465" s="304">
        <f t="shared" si="14"/>
        <v>-29324082</v>
      </c>
    </row>
    <row r="466" spans="38:44" ht="16.5" x14ac:dyDescent="0.3">
      <c r="AL466" s="9" t="s">
        <v>629</v>
      </c>
      <c r="AM466" s="9" t="s">
        <v>378</v>
      </c>
      <c r="AN466" s="9">
        <v>0.5</v>
      </c>
      <c r="AO466" s="101">
        <v>-36625784</v>
      </c>
      <c r="AP466" s="101">
        <v>-36625784</v>
      </c>
      <c r="AR466" s="304">
        <f t="shared" si="14"/>
        <v>-18312892</v>
      </c>
    </row>
    <row r="467" spans="38:44" ht="16.5" x14ac:dyDescent="0.3">
      <c r="AL467" s="9" t="s">
        <v>445</v>
      </c>
      <c r="AM467" s="9" t="s">
        <v>378</v>
      </c>
      <c r="AN467" s="9">
        <v>0.5</v>
      </c>
      <c r="AO467" s="101">
        <v>320536323</v>
      </c>
      <c r="AP467" s="101">
        <v>320536323</v>
      </c>
      <c r="AR467" s="304">
        <f t="shared" si="14"/>
        <v>160268161.5</v>
      </c>
    </row>
    <row r="468" spans="38:44" ht="16.5" x14ac:dyDescent="0.3">
      <c r="AL468" s="9" t="s">
        <v>446</v>
      </c>
      <c r="AM468" s="9" t="s">
        <v>370</v>
      </c>
      <c r="AN468" s="9">
        <v>0.5</v>
      </c>
      <c r="AO468" s="101">
        <v>-195351040</v>
      </c>
      <c r="AP468" s="101">
        <v>-195351040</v>
      </c>
      <c r="AR468" s="304">
        <f t="shared" si="14"/>
        <v>-97675520</v>
      </c>
    </row>
    <row r="469" spans="38:44" ht="16.5" x14ac:dyDescent="0.3">
      <c r="AL469" s="9" t="s">
        <v>447</v>
      </c>
      <c r="AM469" s="9" t="s">
        <v>378</v>
      </c>
      <c r="AN469" s="9">
        <v>0.5</v>
      </c>
      <c r="AO469" s="101">
        <v>-532978432</v>
      </c>
      <c r="AP469" s="101">
        <v>-532978432</v>
      </c>
      <c r="AR469" s="304">
        <f t="shared" si="14"/>
        <v>-266489216</v>
      </c>
    </row>
    <row r="470" spans="38:44" ht="16.5" x14ac:dyDescent="0.3">
      <c r="AL470" s="9" t="s">
        <v>1084</v>
      </c>
      <c r="AM470" s="9" t="s">
        <v>370</v>
      </c>
      <c r="AN470" s="9">
        <v>0.5</v>
      </c>
      <c r="AO470" s="101">
        <v>182904</v>
      </c>
      <c r="AP470" s="101">
        <v>182904</v>
      </c>
      <c r="AR470" s="304">
        <f t="shared" ref="AR470:AR533" si="15">AO470*AN470</f>
        <v>91452</v>
      </c>
    </row>
    <row r="471" spans="38:44" ht="16.5" x14ac:dyDescent="0.3">
      <c r="AL471" s="9" t="s">
        <v>448</v>
      </c>
      <c r="AM471" s="9" t="s">
        <v>370</v>
      </c>
      <c r="AN471" s="9">
        <v>0.5</v>
      </c>
      <c r="AO471" s="101">
        <v>-46102669</v>
      </c>
      <c r="AP471" s="101">
        <v>-46102669</v>
      </c>
      <c r="AR471" s="304">
        <f t="shared" si="15"/>
        <v>-23051334.5</v>
      </c>
    </row>
    <row r="472" spans="38:44" ht="16.5" x14ac:dyDescent="0.3">
      <c r="AL472" s="9" t="s">
        <v>1085</v>
      </c>
      <c r="AM472" s="9" t="s">
        <v>383</v>
      </c>
      <c r="AN472" s="9">
        <v>0.5</v>
      </c>
      <c r="AO472" s="101">
        <v>-75121</v>
      </c>
      <c r="AP472" s="101">
        <v>-75121</v>
      </c>
      <c r="AR472" s="304">
        <f t="shared" si="15"/>
        <v>-37560.5</v>
      </c>
    </row>
    <row r="473" spans="38:44" ht="16.5" x14ac:dyDescent="0.3">
      <c r="AL473" s="9" t="s">
        <v>449</v>
      </c>
      <c r="AM473" s="9" t="s">
        <v>370</v>
      </c>
      <c r="AN473" s="9">
        <v>0.5</v>
      </c>
      <c r="AO473" s="101">
        <v>-197483839</v>
      </c>
      <c r="AP473" s="101">
        <v>-197483839</v>
      </c>
      <c r="AR473" s="304">
        <f t="shared" si="15"/>
        <v>-98741919.5</v>
      </c>
    </row>
    <row r="474" spans="38:44" ht="16.5" x14ac:dyDescent="0.3">
      <c r="AL474" s="9" t="s">
        <v>450</v>
      </c>
      <c r="AM474" s="9" t="s">
        <v>383</v>
      </c>
      <c r="AN474" s="9">
        <v>0.5</v>
      </c>
      <c r="AO474" s="101">
        <v>80592302</v>
      </c>
      <c r="AP474" s="101">
        <v>80592302</v>
      </c>
      <c r="AR474" s="304">
        <f t="shared" si="15"/>
        <v>40296151</v>
      </c>
    </row>
    <row r="475" spans="38:44" ht="16.5" x14ac:dyDescent="0.3">
      <c r="AL475" s="9" t="s">
        <v>493</v>
      </c>
      <c r="AM475" s="9" t="s">
        <v>370</v>
      </c>
      <c r="AN475" s="9">
        <v>0.5</v>
      </c>
      <c r="AO475" s="101">
        <v>-504039</v>
      </c>
      <c r="AP475" s="101">
        <v>-504039</v>
      </c>
      <c r="AR475" s="304">
        <f t="shared" si="15"/>
        <v>-252019.5</v>
      </c>
    </row>
    <row r="476" spans="38:44" ht="16.5" x14ac:dyDescent="0.3">
      <c r="AL476" s="9" t="s">
        <v>630</v>
      </c>
      <c r="AM476" s="9" t="s">
        <v>370</v>
      </c>
      <c r="AN476" s="9">
        <v>0.5</v>
      </c>
      <c r="AO476" s="101">
        <v>2138358</v>
      </c>
      <c r="AP476" s="101">
        <v>2138358</v>
      </c>
      <c r="AR476" s="304">
        <f t="shared" si="15"/>
        <v>1069179</v>
      </c>
    </row>
    <row r="477" spans="38:44" ht="16.5" x14ac:dyDescent="0.3">
      <c r="AL477" s="9" t="s">
        <v>451</v>
      </c>
      <c r="AM477" s="9" t="s">
        <v>378</v>
      </c>
      <c r="AN477" s="9">
        <v>0.5</v>
      </c>
      <c r="AO477" s="101">
        <v>-305950118</v>
      </c>
      <c r="AP477" s="101">
        <v>-305950118</v>
      </c>
      <c r="AR477" s="304">
        <f t="shared" si="15"/>
        <v>-152975059</v>
      </c>
    </row>
    <row r="478" spans="38:44" ht="16.5" x14ac:dyDescent="0.3">
      <c r="AL478" s="9" t="s">
        <v>452</v>
      </c>
      <c r="AM478" s="9" t="s">
        <v>383</v>
      </c>
      <c r="AN478" s="9">
        <v>0.5</v>
      </c>
      <c r="AO478" s="101">
        <v>144289783</v>
      </c>
      <c r="AP478" s="101">
        <v>144289783</v>
      </c>
      <c r="AR478" s="304">
        <f t="shared" si="15"/>
        <v>72144891.5</v>
      </c>
    </row>
    <row r="479" spans="38:44" ht="16.5" x14ac:dyDescent="0.3">
      <c r="AL479" s="9" t="s">
        <v>453</v>
      </c>
      <c r="AM479" s="9" t="s">
        <v>370</v>
      </c>
      <c r="AN479" s="9">
        <v>0.5</v>
      </c>
      <c r="AO479" s="101">
        <v>-559052856</v>
      </c>
      <c r="AP479" s="101">
        <v>-559052856</v>
      </c>
      <c r="AR479" s="304">
        <f t="shared" si="15"/>
        <v>-279526428</v>
      </c>
    </row>
    <row r="480" spans="38:44" ht="16.5" x14ac:dyDescent="0.3">
      <c r="AL480" s="9" t="s">
        <v>454</v>
      </c>
      <c r="AM480" s="9" t="s">
        <v>370</v>
      </c>
      <c r="AN480" s="9">
        <v>0.5</v>
      </c>
      <c r="AO480" s="101">
        <v>-380820</v>
      </c>
      <c r="AP480" s="101">
        <v>-380820</v>
      </c>
      <c r="AR480" s="304">
        <f t="shared" si="15"/>
        <v>-190410</v>
      </c>
    </row>
    <row r="481" spans="38:44" ht="16.5" x14ac:dyDescent="0.3">
      <c r="AL481" s="9" t="s">
        <v>455</v>
      </c>
      <c r="AM481" s="9" t="s">
        <v>370</v>
      </c>
      <c r="AN481" s="9">
        <v>0.5</v>
      </c>
      <c r="AO481" s="101">
        <v>-779291637</v>
      </c>
      <c r="AP481" s="101">
        <v>-779291637</v>
      </c>
      <c r="AR481" s="304">
        <f t="shared" si="15"/>
        <v>-389645818.5</v>
      </c>
    </row>
    <row r="482" spans="38:44" ht="16.5" x14ac:dyDescent="0.3">
      <c r="AL482" s="9" t="s">
        <v>1086</v>
      </c>
      <c r="AM482" s="9" t="s">
        <v>383</v>
      </c>
      <c r="AN482" s="9">
        <v>0.5</v>
      </c>
      <c r="AO482" s="101">
        <v>198730</v>
      </c>
      <c r="AP482" s="101">
        <v>198730</v>
      </c>
      <c r="AR482" s="304">
        <f t="shared" si="15"/>
        <v>99365</v>
      </c>
    </row>
    <row r="483" spans="38:44" ht="16.5" x14ac:dyDescent="0.3">
      <c r="AL483" s="9" t="s">
        <v>631</v>
      </c>
      <c r="AM483" s="9" t="s">
        <v>378</v>
      </c>
      <c r="AN483" s="9">
        <v>0.5</v>
      </c>
      <c r="AO483" s="101">
        <v>4250646</v>
      </c>
      <c r="AP483" s="101">
        <v>4250646</v>
      </c>
      <c r="AR483" s="304">
        <f t="shared" si="15"/>
        <v>2125323</v>
      </c>
    </row>
    <row r="484" spans="38:44" ht="16.5" x14ac:dyDescent="0.3">
      <c r="AL484" s="9" t="s">
        <v>456</v>
      </c>
      <c r="AM484" s="9" t="s">
        <v>378</v>
      </c>
      <c r="AN484" s="9">
        <v>0.5</v>
      </c>
      <c r="AO484" s="101">
        <v>-233456789</v>
      </c>
      <c r="AP484" s="101">
        <v>-233456789</v>
      </c>
      <c r="AR484" s="304">
        <f t="shared" si="15"/>
        <v>-116728394.5</v>
      </c>
    </row>
    <row r="485" spans="38:44" ht="16.5" x14ac:dyDescent="0.3">
      <c r="AL485" s="9" t="s">
        <v>457</v>
      </c>
      <c r="AM485" s="9" t="s">
        <v>370</v>
      </c>
      <c r="AN485" s="9">
        <v>0.5</v>
      </c>
      <c r="AO485" s="101">
        <v>-188428539</v>
      </c>
      <c r="AP485" s="101">
        <v>-188428539</v>
      </c>
      <c r="AR485" s="304">
        <f t="shared" si="15"/>
        <v>-94214269.5</v>
      </c>
    </row>
    <row r="486" spans="38:44" ht="16.5" x14ac:dyDescent="0.3">
      <c r="AL486" s="9" t="s">
        <v>458</v>
      </c>
      <c r="AM486" s="9" t="s">
        <v>370</v>
      </c>
      <c r="AN486" s="9">
        <v>0.5</v>
      </c>
      <c r="AO486" s="101">
        <v>-2607314</v>
      </c>
      <c r="AP486" s="101">
        <v>-2607314</v>
      </c>
      <c r="AR486" s="304">
        <f t="shared" si="15"/>
        <v>-1303657</v>
      </c>
    </row>
    <row r="487" spans="38:44" ht="16.5" x14ac:dyDescent="0.3">
      <c r="AL487" s="9" t="s">
        <v>459</v>
      </c>
      <c r="AM487" s="9" t="s">
        <v>370</v>
      </c>
      <c r="AN487" s="9">
        <v>0.5</v>
      </c>
      <c r="AO487" s="101">
        <v>-10595164</v>
      </c>
      <c r="AP487" s="101">
        <v>-10595164</v>
      </c>
      <c r="AR487" s="304">
        <f t="shared" si="15"/>
        <v>-5297582</v>
      </c>
    </row>
    <row r="488" spans="38:44" ht="16.5" x14ac:dyDescent="0.3">
      <c r="AL488" s="9" t="s">
        <v>632</v>
      </c>
      <c r="AM488" s="9" t="s">
        <v>370</v>
      </c>
      <c r="AN488" s="9">
        <v>0.5</v>
      </c>
      <c r="AO488" s="101">
        <v>-249205</v>
      </c>
      <c r="AP488" s="101">
        <v>-249205</v>
      </c>
      <c r="AR488" s="304">
        <f t="shared" si="15"/>
        <v>-124602.5</v>
      </c>
    </row>
    <row r="489" spans="38:44" ht="16.5" x14ac:dyDescent="0.3">
      <c r="AL489" s="9" t="s">
        <v>633</v>
      </c>
      <c r="AM489" s="9" t="s">
        <v>370</v>
      </c>
      <c r="AN489" s="9">
        <v>0.5</v>
      </c>
      <c r="AO489" s="101">
        <v>62954093</v>
      </c>
      <c r="AP489" s="101">
        <v>62954093</v>
      </c>
      <c r="AR489" s="304">
        <f t="shared" si="15"/>
        <v>31477046.5</v>
      </c>
    </row>
    <row r="490" spans="38:44" ht="16.5" x14ac:dyDescent="0.3">
      <c r="AL490" s="9" t="s">
        <v>460</v>
      </c>
      <c r="AM490" s="9" t="s">
        <v>370</v>
      </c>
      <c r="AN490" s="9">
        <v>0.5</v>
      </c>
      <c r="AO490" s="101">
        <v>-2408284</v>
      </c>
      <c r="AP490" s="101">
        <v>-2408284</v>
      </c>
      <c r="AR490" s="304">
        <f t="shared" si="15"/>
        <v>-1204142</v>
      </c>
    </row>
    <row r="491" spans="38:44" ht="16.5" x14ac:dyDescent="0.3">
      <c r="AL491" s="9" t="s">
        <v>461</v>
      </c>
      <c r="AM491" s="9" t="s">
        <v>370</v>
      </c>
      <c r="AN491" s="9">
        <v>0.5</v>
      </c>
      <c r="AO491" s="101">
        <v>-106924471</v>
      </c>
      <c r="AP491" s="101">
        <v>-106924471</v>
      </c>
      <c r="AR491" s="304">
        <f t="shared" si="15"/>
        <v>-53462235.5</v>
      </c>
    </row>
    <row r="492" spans="38:44" ht="16.5" x14ac:dyDescent="0.3">
      <c r="AL492" s="9" t="s">
        <v>634</v>
      </c>
      <c r="AM492" s="9" t="s">
        <v>378</v>
      </c>
      <c r="AN492" s="9">
        <v>0.5</v>
      </c>
      <c r="AO492" s="101">
        <v>79950</v>
      </c>
      <c r="AP492" s="101">
        <v>79950</v>
      </c>
      <c r="AR492" s="304">
        <f t="shared" si="15"/>
        <v>39975</v>
      </c>
    </row>
    <row r="493" spans="38:44" ht="16.5" x14ac:dyDescent="0.3">
      <c r="AL493" s="9" t="s">
        <v>462</v>
      </c>
      <c r="AM493" s="9" t="s">
        <v>378</v>
      </c>
      <c r="AN493" s="9">
        <v>0.5</v>
      </c>
      <c r="AO493" s="101">
        <v>-7410384</v>
      </c>
      <c r="AP493" s="101">
        <v>-7410384</v>
      </c>
      <c r="AR493" s="304">
        <f t="shared" si="15"/>
        <v>-3705192</v>
      </c>
    </row>
    <row r="494" spans="38:44" ht="16.5" x14ac:dyDescent="0.3">
      <c r="AL494" s="9" t="s">
        <v>463</v>
      </c>
      <c r="AM494" s="9" t="s">
        <v>370</v>
      </c>
      <c r="AN494" s="9">
        <v>0.5</v>
      </c>
      <c r="AO494" s="101">
        <v>-59521651</v>
      </c>
      <c r="AP494" s="101">
        <v>-59521651</v>
      </c>
      <c r="AR494" s="304">
        <f t="shared" si="15"/>
        <v>-29760825.5</v>
      </c>
    </row>
    <row r="495" spans="38:44" ht="16.5" x14ac:dyDescent="0.3">
      <c r="AL495" s="9" t="s">
        <v>464</v>
      </c>
      <c r="AM495" s="9" t="s">
        <v>370</v>
      </c>
      <c r="AN495" s="9">
        <v>0.5</v>
      </c>
      <c r="AO495" s="101">
        <v>37653210</v>
      </c>
      <c r="AP495" s="101">
        <v>37653210</v>
      </c>
      <c r="AR495" s="304">
        <f t="shared" si="15"/>
        <v>18826605</v>
      </c>
    </row>
    <row r="496" spans="38:44" ht="16.5" x14ac:dyDescent="0.3">
      <c r="AL496" s="9" t="s">
        <v>465</v>
      </c>
      <c r="AM496" s="9" t="s">
        <v>370</v>
      </c>
      <c r="AN496" s="9">
        <v>0.5</v>
      </c>
      <c r="AO496" s="101">
        <v>517323801</v>
      </c>
      <c r="AP496" s="101">
        <v>517323801</v>
      </c>
      <c r="AR496" s="304">
        <f t="shared" si="15"/>
        <v>258661900.5</v>
      </c>
    </row>
    <row r="497" spans="38:44" ht="16.5" x14ac:dyDescent="0.3">
      <c r="AL497" s="9" t="s">
        <v>466</v>
      </c>
      <c r="AM497" s="9" t="s">
        <v>370</v>
      </c>
      <c r="AN497" s="9">
        <v>0.5</v>
      </c>
      <c r="AO497" s="101">
        <v>-175419780</v>
      </c>
      <c r="AP497" s="101">
        <v>-175419780</v>
      </c>
      <c r="AR497" s="304">
        <f t="shared" si="15"/>
        <v>-87709890</v>
      </c>
    </row>
    <row r="498" spans="38:44" ht="16.5" x14ac:dyDescent="0.3">
      <c r="AL498" s="9" t="s">
        <v>978</v>
      </c>
      <c r="AM498" s="9" t="s">
        <v>370</v>
      </c>
      <c r="AN498" s="9">
        <v>0.5</v>
      </c>
      <c r="AO498" s="101">
        <v>-21769464</v>
      </c>
      <c r="AP498" s="101">
        <v>-21769464</v>
      </c>
      <c r="AR498" s="304">
        <f t="shared" si="15"/>
        <v>-10884732</v>
      </c>
    </row>
    <row r="499" spans="38:44" ht="16.5" x14ac:dyDescent="0.3">
      <c r="AL499" s="9" t="s">
        <v>467</v>
      </c>
      <c r="AM499" s="9" t="s">
        <v>370</v>
      </c>
      <c r="AN499" s="9">
        <v>0.5</v>
      </c>
      <c r="AO499" s="101">
        <v>-147279383</v>
      </c>
      <c r="AP499" s="101">
        <v>-147279383</v>
      </c>
      <c r="AR499" s="304">
        <f t="shared" si="15"/>
        <v>-73639691.5</v>
      </c>
    </row>
    <row r="500" spans="38:44" ht="16.5" x14ac:dyDescent="0.3">
      <c r="AL500" s="9" t="s">
        <v>468</v>
      </c>
      <c r="AM500" s="9" t="s">
        <v>370</v>
      </c>
      <c r="AN500" s="9">
        <v>0.5</v>
      </c>
      <c r="AO500" s="101">
        <v>-149413165</v>
      </c>
      <c r="AP500" s="101">
        <v>-149413165</v>
      </c>
      <c r="AR500" s="304">
        <f t="shared" si="15"/>
        <v>-74706582.5</v>
      </c>
    </row>
    <row r="501" spans="38:44" ht="16.5" x14ac:dyDescent="0.3">
      <c r="AL501" s="9" t="s">
        <v>469</v>
      </c>
      <c r="AM501" s="9" t="s">
        <v>370</v>
      </c>
      <c r="AN501" s="9">
        <v>0.5</v>
      </c>
      <c r="AO501" s="101">
        <v>-939764348</v>
      </c>
      <c r="AP501" s="101">
        <v>-939764348</v>
      </c>
      <c r="AR501" s="304">
        <f t="shared" si="15"/>
        <v>-469882174</v>
      </c>
    </row>
    <row r="502" spans="38:44" ht="16.5" x14ac:dyDescent="0.3">
      <c r="AL502" s="9" t="s">
        <v>470</v>
      </c>
      <c r="AM502" s="9" t="s">
        <v>370</v>
      </c>
      <c r="AN502" s="9">
        <v>0.5</v>
      </c>
      <c r="AO502" s="101">
        <v>64618770</v>
      </c>
      <c r="AP502" s="101">
        <v>64618770</v>
      </c>
      <c r="AR502" s="304">
        <f t="shared" si="15"/>
        <v>32309385</v>
      </c>
    </row>
    <row r="503" spans="38:44" ht="16.5" x14ac:dyDescent="0.3">
      <c r="AL503" s="9" t="s">
        <v>635</v>
      </c>
      <c r="AM503" s="9" t="s">
        <v>378</v>
      </c>
      <c r="AN503" s="9">
        <v>0.5</v>
      </c>
      <c r="AO503" s="101">
        <v>-892966</v>
      </c>
      <c r="AP503" s="101">
        <v>-892966</v>
      </c>
      <c r="AR503" s="304">
        <f t="shared" si="15"/>
        <v>-446483</v>
      </c>
    </row>
    <row r="504" spans="38:44" ht="16.5" x14ac:dyDescent="0.3">
      <c r="AL504" s="9" t="s">
        <v>471</v>
      </c>
      <c r="AM504" s="9" t="s">
        <v>378</v>
      </c>
      <c r="AN504" s="9">
        <v>0.5</v>
      </c>
      <c r="AO504" s="101">
        <v>334746</v>
      </c>
      <c r="AP504" s="101">
        <v>334746</v>
      </c>
      <c r="AR504" s="304">
        <f t="shared" si="15"/>
        <v>167373</v>
      </c>
    </row>
    <row r="505" spans="38:44" ht="16.5" x14ac:dyDescent="0.3">
      <c r="AL505" s="9" t="s">
        <v>1087</v>
      </c>
      <c r="AM505" s="9" t="s">
        <v>370</v>
      </c>
      <c r="AN505" s="9">
        <v>0.5</v>
      </c>
      <c r="AO505" s="101">
        <v>1950000</v>
      </c>
      <c r="AP505" s="101">
        <v>1950000</v>
      </c>
      <c r="AR505" s="304">
        <f t="shared" si="15"/>
        <v>975000</v>
      </c>
    </row>
    <row r="506" spans="38:44" ht="16.5" x14ac:dyDescent="0.3">
      <c r="AL506" s="9" t="s">
        <v>472</v>
      </c>
      <c r="AM506" s="9" t="s">
        <v>370</v>
      </c>
      <c r="AN506" s="9">
        <v>0.5</v>
      </c>
      <c r="AO506" s="101">
        <v>-31972534</v>
      </c>
      <c r="AP506" s="101">
        <v>-31972534</v>
      </c>
      <c r="AR506" s="304">
        <f t="shared" si="15"/>
        <v>-15986267</v>
      </c>
    </row>
    <row r="507" spans="38:44" ht="16.5" x14ac:dyDescent="0.3">
      <c r="AL507" s="9" t="s">
        <v>473</v>
      </c>
      <c r="AM507" s="9" t="s">
        <v>370</v>
      </c>
      <c r="AN507" s="9">
        <v>0.5</v>
      </c>
      <c r="AO507" s="101">
        <v>-4250054</v>
      </c>
      <c r="AP507" s="101">
        <v>-4250054</v>
      </c>
      <c r="AR507" s="304">
        <f t="shared" si="15"/>
        <v>-2125027</v>
      </c>
    </row>
    <row r="508" spans="38:44" ht="16.5" x14ac:dyDescent="0.3">
      <c r="AL508" s="9" t="s">
        <v>474</v>
      </c>
      <c r="AM508" s="9" t="s">
        <v>370</v>
      </c>
      <c r="AN508" s="9">
        <v>0.5</v>
      </c>
      <c r="AO508" s="101">
        <v>-6025696</v>
      </c>
      <c r="AP508" s="101">
        <v>-6025696</v>
      </c>
      <c r="AR508" s="304">
        <f t="shared" si="15"/>
        <v>-3012848</v>
      </c>
    </row>
    <row r="509" spans="38:44" ht="16.5" x14ac:dyDescent="0.3">
      <c r="AL509" s="9" t="s">
        <v>1088</v>
      </c>
      <c r="AM509" s="9" t="s">
        <v>370</v>
      </c>
      <c r="AN509" s="9">
        <v>0.5</v>
      </c>
      <c r="AO509" s="101">
        <v>9780</v>
      </c>
      <c r="AP509" s="101">
        <v>9780</v>
      </c>
      <c r="AR509" s="304">
        <f t="shared" si="15"/>
        <v>4890</v>
      </c>
    </row>
    <row r="510" spans="38:44" ht="16.5" x14ac:dyDescent="0.3">
      <c r="AL510" s="9" t="s">
        <v>475</v>
      </c>
      <c r="AM510" s="9" t="s">
        <v>476</v>
      </c>
      <c r="AN510" s="9">
        <v>0.5</v>
      </c>
      <c r="AO510" s="101">
        <v>-1548899</v>
      </c>
      <c r="AP510" s="101">
        <v>-1548899</v>
      </c>
      <c r="AR510" s="304">
        <f t="shared" si="15"/>
        <v>-774449.5</v>
      </c>
    </row>
    <row r="511" spans="38:44" ht="16.5" x14ac:dyDescent="0.3">
      <c r="AL511" s="9" t="s">
        <v>1089</v>
      </c>
      <c r="AM511" s="9" t="s">
        <v>383</v>
      </c>
      <c r="AN511" s="9">
        <v>0.5</v>
      </c>
      <c r="AO511" s="101">
        <v>-15515</v>
      </c>
      <c r="AP511" s="101">
        <v>-15515</v>
      </c>
      <c r="AR511" s="304">
        <f t="shared" si="15"/>
        <v>-7757.5</v>
      </c>
    </row>
    <row r="512" spans="38:44" ht="16.5" x14ac:dyDescent="0.3">
      <c r="AL512" s="9" t="s">
        <v>1090</v>
      </c>
      <c r="AM512" s="9" t="s">
        <v>378</v>
      </c>
      <c r="AN512" s="9">
        <v>0.5</v>
      </c>
      <c r="AO512" s="101">
        <v>-3766413</v>
      </c>
      <c r="AP512" s="101">
        <v>-3766413</v>
      </c>
      <c r="AR512" s="304">
        <f t="shared" si="15"/>
        <v>-1883206.5</v>
      </c>
    </row>
    <row r="513" spans="38:44" ht="16.5" x14ac:dyDescent="0.3">
      <c r="AL513" s="9" t="s">
        <v>1091</v>
      </c>
      <c r="AM513" s="9" t="s">
        <v>383</v>
      </c>
      <c r="AN513" s="9">
        <v>0.5</v>
      </c>
      <c r="AO513" s="101">
        <v>50255</v>
      </c>
      <c r="AP513" s="101">
        <v>50255</v>
      </c>
      <c r="AR513" s="304">
        <f t="shared" si="15"/>
        <v>25127.5</v>
      </c>
    </row>
    <row r="514" spans="38:44" ht="16.5" x14ac:dyDescent="0.3">
      <c r="AL514" s="9" t="s">
        <v>477</v>
      </c>
      <c r="AM514" s="9" t="s">
        <v>378</v>
      </c>
      <c r="AN514" s="9">
        <v>0.5</v>
      </c>
      <c r="AO514" s="101">
        <v>-1710720</v>
      </c>
      <c r="AP514" s="101">
        <v>-1710720</v>
      </c>
      <c r="AR514" s="304">
        <f t="shared" si="15"/>
        <v>-855360</v>
      </c>
    </row>
    <row r="515" spans="38:44" ht="16.5" x14ac:dyDescent="0.3">
      <c r="AL515" s="9" t="s">
        <v>636</v>
      </c>
      <c r="AM515" s="9" t="s">
        <v>370</v>
      </c>
      <c r="AN515" s="9">
        <v>0.5</v>
      </c>
      <c r="AO515" s="101">
        <v>4190378</v>
      </c>
      <c r="AP515" s="101">
        <v>4190378</v>
      </c>
      <c r="AR515" s="304">
        <f t="shared" si="15"/>
        <v>2095189</v>
      </c>
    </row>
    <row r="516" spans="38:44" ht="16.5" x14ac:dyDescent="0.3">
      <c r="AL516" s="9" t="s">
        <v>637</v>
      </c>
      <c r="AM516" s="9" t="s">
        <v>370</v>
      </c>
      <c r="AN516" s="9">
        <v>0.5</v>
      </c>
      <c r="AO516" s="101">
        <v>3142786</v>
      </c>
      <c r="AP516" s="101">
        <v>3142786</v>
      </c>
      <c r="AR516" s="304">
        <f t="shared" si="15"/>
        <v>1571393</v>
      </c>
    </row>
    <row r="517" spans="38:44" ht="16.5" x14ac:dyDescent="0.3">
      <c r="AL517" s="9" t="s">
        <v>478</v>
      </c>
      <c r="AM517" s="9" t="s">
        <v>370</v>
      </c>
      <c r="AN517" s="9">
        <v>0.5</v>
      </c>
      <c r="AO517" s="101">
        <v>13585011</v>
      </c>
      <c r="AP517" s="101">
        <v>13585011</v>
      </c>
      <c r="AR517" s="304">
        <f t="shared" si="15"/>
        <v>6792505.5</v>
      </c>
    </row>
    <row r="518" spans="38:44" ht="16.5" x14ac:dyDescent="0.3">
      <c r="AL518" s="9" t="s">
        <v>479</v>
      </c>
      <c r="AM518" s="9" t="s">
        <v>370</v>
      </c>
      <c r="AN518" s="9">
        <v>0.5</v>
      </c>
      <c r="AO518" s="101">
        <v>357948091</v>
      </c>
      <c r="AP518" s="101">
        <v>357948091</v>
      </c>
      <c r="AR518" s="304">
        <f t="shared" si="15"/>
        <v>178974045.5</v>
      </c>
    </row>
    <row r="519" spans="38:44" ht="16.5" x14ac:dyDescent="0.3">
      <c r="AL519" s="9" t="s">
        <v>1092</v>
      </c>
      <c r="AM519" s="9" t="s">
        <v>378</v>
      </c>
      <c r="AN519" s="9">
        <v>0.5</v>
      </c>
      <c r="AO519" s="101">
        <v>47619921</v>
      </c>
      <c r="AP519" s="101">
        <v>47619921</v>
      </c>
      <c r="AR519" s="304">
        <f t="shared" si="15"/>
        <v>23809960.5</v>
      </c>
    </row>
    <row r="520" spans="38:44" ht="16.5" x14ac:dyDescent="0.3">
      <c r="AL520" s="9" t="s">
        <v>638</v>
      </c>
      <c r="AM520" s="9" t="s">
        <v>370</v>
      </c>
      <c r="AN520" s="9">
        <v>0.5</v>
      </c>
      <c r="AO520" s="101">
        <v>8474749</v>
      </c>
      <c r="AP520" s="101">
        <v>8474749</v>
      </c>
      <c r="AR520" s="304">
        <f t="shared" si="15"/>
        <v>4237374.5</v>
      </c>
    </row>
    <row r="521" spans="38:44" ht="16.5" x14ac:dyDescent="0.3">
      <c r="AL521" s="9" t="s">
        <v>639</v>
      </c>
      <c r="AM521" s="9" t="s">
        <v>370</v>
      </c>
      <c r="AN521" s="9">
        <v>0.5</v>
      </c>
      <c r="AO521" s="101">
        <v>4190378</v>
      </c>
      <c r="AP521" s="101">
        <v>4190378</v>
      </c>
      <c r="AR521" s="304">
        <f t="shared" si="15"/>
        <v>2095189</v>
      </c>
    </row>
    <row r="522" spans="38:44" ht="16.5" x14ac:dyDescent="0.3">
      <c r="AL522" s="9" t="s">
        <v>979</v>
      </c>
      <c r="AM522" s="9" t="s">
        <v>370</v>
      </c>
      <c r="AN522" s="9">
        <v>0.5</v>
      </c>
      <c r="AO522" s="101">
        <v>-736794</v>
      </c>
      <c r="AP522" s="101">
        <v>-736794</v>
      </c>
      <c r="AR522" s="304">
        <f t="shared" si="15"/>
        <v>-368397</v>
      </c>
    </row>
    <row r="523" spans="38:44" ht="16.5" x14ac:dyDescent="0.3">
      <c r="AL523" s="9" t="s">
        <v>980</v>
      </c>
      <c r="AM523" s="9" t="s">
        <v>370</v>
      </c>
      <c r="AN523" s="9">
        <v>0.5</v>
      </c>
      <c r="AO523" s="101">
        <v>-45978034</v>
      </c>
      <c r="AP523" s="101">
        <v>-45978034</v>
      </c>
      <c r="AR523" s="304">
        <f t="shared" si="15"/>
        <v>-22989017</v>
      </c>
    </row>
    <row r="524" spans="38:44" ht="16.5" x14ac:dyDescent="0.3">
      <c r="AL524" s="9" t="s">
        <v>480</v>
      </c>
      <c r="AM524" s="9" t="s">
        <v>370</v>
      </c>
      <c r="AN524" s="9">
        <v>0.5</v>
      </c>
      <c r="AO524" s="101">
        <v>51169229</v>
      </c>
      <c r="AP524" s="101">
        <v>51169229</v>
      </c>
      <c r="AR524" s="304">
        <f t="shared" si="15"/>
        <v>25584614.5</v>
      </c>
    </row>
    <row r="525" spans="38:44" ht="16.5" x14ac:dyDescent="0.3">
      <c r="AL525" s="9" t="s">
        <v>640</v>
      </c>
      <c r="AM525" s="9" t="s">
        <v>370</v>
      </c>
      <c r="AN525" s="9">
        <v>0.5</v>
      </c>
      <c r="AO525" s="101">
        <v>6719728</v>
      </c>
      <c r="AP525" s="101">
        <v>6719728</v>
      </c>
      <c r="AR525" s="304">
        <f t="shared" si="15"/>
        <v>3359864</v>
      </c>
    </row>
    <row r="526" spans="38:44" ht="16.5" x14ac:dyDescent="0.3">
      <c r="AL526" s="9" t="s">
        <v>481</v>
      </c>
      <c r="AM526" s="9" t="s">
        <v>370</v>
      </c>
      <c r="AN526" s="9">
        <v>0.5</v>
      </c>
      <c r="AO526" s="101">
        <v>-121634721</v>
      </c>
      <c r="AP526" s="101">
        <v>-121634721</v>
      </c>
      <c r="AR526" s="304">
        <f t="shared" si="15"/>
        <v>-60817360.5</v>
      </c>
    </row>
    <row r="527" spans="38:44" ht="16.5" x14ac:dyDescent="0.3">
      <c r="AL527" s="9" t="s">
        <v>482</v>
      </c>
      <c r="AM527" s="9" t="s">
        <v>370</v>
      </c>
      <c r="AN527" s="9">
        <v>0.5</v>
      </c>
      <c r="AO527" s="101">
        <v>-547794212</v>
      </c>
      <c r="AP527" s="101">
        <v>-547794212</v>
      </c>
      <c r="AR527" s="304">
        <f t="shared" si="15"/>
        <v>-273897106</v>
      </c>
    </row>
    <row r="528" spans="38:44" ht="16.5" x14ac:dyDescent="0.3">
      <c r="AL528" s="9" t="s">
        <v>1093</v>
      </c>
      <c r="AM528" s="9" t="s">
        <v>378</v>
      </c>
      <c r="AN528" s="9">
        <v>0.5</v>
      </c>
      <c r="AO528" s="101">
        <v>7335</v>
      </c>
      <c r="AP528" s="101">
        <v>7335</v>
      </c>
      <c r="AR528" s="304">
        <f t="shared" si="15"/>
        <v>3667.5</v>
      </c>
    </row>
    <row r="529" spans="38:44" ht="16.5" x14ac:dyDescent="0.3">
      <c r="AL529" s="9" t="s">
        <v>1094</v>
      </c>
      <c r="AM529" s="9" t="s">
        <v>370</v>
      </c>
      <c r="AN529" s="9">
        <v>0.5</v>
      </c>
      <c r="AO529" s="101">
        <v>38247606</v>
      </c>
      <c r="AP529" s="101">
        <v>38247606</v>
      </c>
      <c r="AR529" s="304">
        <f t="shared" si="15"/>
        <v>19123803</v>
      </c>
    </row>
    <row r="530" spans="38:44" ht="16.5" x14ac:dyDescent="0.3">
      <c r="AL530" s="9" t="s">
        <v>483</v>
      </c>
      <c r="AM530" s="9" t="s">
        <v>370</v>
      </c>
      <c r="AN530" s="9">
        <v>0.5</v>
      </c>
      <c r="AO530" s="101">
        <v>-110130464</v>
      </c>
      <c r="AP530" s="101">
        <v>-110130464</v>
      </c>
      <c r="AR530" s="304">
        <f t="shared" si="15"/>
        <v>-55065232</v>
      </c>
    </row>
    <row r="531" spans="38:44" ht="16.5" x14ac:dyDescent="0.3">
      <c r="AL531" s="9" t="s">
        <v>484</v>
      </c>
      <c r="AM531" s="9" t="s">
        <v>378</v>
      </c>
      <c r="AN531" s="9">
        <v>0.5</v>
      </c>
      <c r="AO531" s="101">
        <v>-77587445</v>
      </c>
      <c r="AP531" s="101">
        <v>-77587445</v>
      </c>
      <c r="AR531" s="304">
        <f t="shared" si="15"/>
        <v>-38793722.5</v>
      </c>
    </row>
    <row r="532" spans="38:44" ht="16.5" x14ac:dyDescent="0.3">
      <c r="AL532" s="9" t="s">
        <v>1095</v>
      </c>
      <c r="AM532" s="9" t="s">
        <v>370</v>
      </c>
      <c r="AN532" s="9">
        <v>0.5</v>
      </c>
      <c r="AO532" s="101">
        <v>18823726</v>
      </c>
      <c r="AP532" s="101">
        <v>18823726</v>
      </c>
      <c r="AR532" s="304">
        <f t="shared" si="15"/>
        <v>9411863</v>
      </c>
    </row>
    <row r="533" spans="38:44" ht="16.5" x14ac:dyDescent="0.3">
      <c r="AL533" s="9" t="s">
        <v>641</v>
      </c>
      <c r="AM533" s="9" t="s">
        <v>378</v>
      </c>
      <c r="AN533" s="9">
        <v>0.5</v>
      </c>
      <c r="AO533" s="101">
        <v>275496722</v>
      </c>
      <c r="AP533" s="101">
        <v>275496722</v>
      </c>
      <c r="AR533" s="304">
        <f t="shared" si="15"/>
        <v>137748361</v>
      </c>
    </row>
    <row r="534" spans="38:44" ht="16.5" x14ac:dyDescent="0.3">
      <c r="AL534" s="9" t="s">
        <v>1096</v>
      </c>
      <c r="AM534" s="9" t="s">
        <v>370</v>
      </c>
      <c r="AN534" s="9">
        <v>0.5</v>
      </c>
      <c r="AO534" s="101">
        <v>741623</v>
      </c>
      <c r="AP534" s="101">
        <v>741623</v>
      </c>
      <c r="AR534" s="304">
        <f t="shared" ref="AR534:AR597" si="16">AO534*AN534</f>
        <v>370811.5</v>
      </c>
    </row>
    <row r="535" spans="38:44" ht="16.5" x14ac:dyDescent="0.3">
      <c r="AL535" s="9" t="s">
        <v>1097</v>
      </c>
      <c r="AM535" s="9" t="s">
        <v>430</v>
      </c>
      <c r="AN535" s="9">
        <v>0.5</v>
      </c>
      <c r="AO535" s="101">
        <v>625806</v>
      </c>
      <c r="AP535" s="101">
        <v>625806</v>
      </c>
      <c r="AR535" s="304">
        <f t="shared" si="16"/>
        <v>312903</v>
      </c>
    </row>
    <row r="536" spans="38:44" ht="16.5" x14ac:dyDescent="0.3">
      <c r="AL536" s="9" t="s">
        <v>486</v>
      </c>
      <c r="AM536" s="9" t="s">
        <v>378</v>
      </c>
      <c r="AN536" s="9">
        <v>0.5</v>
      </c>
      <c r="AO536" s="101">
        <v>-137736481</v>
      </c>
      <c r="AP536" s="101">
        <v>-137736481</v>
      </c>
      <c r="AR536" s="304">
        <f t="shared" si="16"/>
        <v>-68868240.5</v>
      </c>
    </row>
    <row r="537" spans="38:44" ht="16.5" x14ac:dyDescent="0.3">
      <c r="AL537" s="9" t="s">
        <v>1098</v>
      </c>
      <c r="AM537" s="9" t="s">
        <v>370</v>
      </c>
      <c r="AN537" s="9">
        <v>0.5</v>
      </c>
      <c r="AO537" s="101">
        <v>-2001739</v>
      </c>
      <c r="AP537" s="101">
        <v>-2001739</v>
      </c>
      <c r="AR537" s="304">
        <f t="shared" si="16"/>
        <v>-1000869.5</v>
      </c>
    </row>
    <row r="538" spans="38:44" ht="16.5" x14ac:dyDescent="0.3">
      <c r="AL538" s="9" t="s">
        <v>487</v>
      </c>
      <c r="AM538" s="9" t="s">
        <v>370</v>
      </c>
      <c r="AN538" s="9">
        <v>0.5</v>
      </c>
      <c r="AO538" s="101">
        <v>-2376409</v>
      </c>
      <c r="AP538" s="101">
        <v>-2376409</v>
      </c>
      <c r="AR538" s="304">
        <f t="shared" si="16"/>
        <v>-1188204.5</v>
      </c>
    </row>
    <row r="539" spans="38:44" ht="16.5" x14ac:dyDescent="0.3">
      <c r="AL539" s="9" t="s">
        <v>981</v>
      </c>
      <c r="AM539" s="9" t="s">
        <v>370</v>
      </c>
      <c r="AN539" s="9">
        <v>0.5</v>
      </c>
      <c r="AO539" s="101">
        <v>8588117</v>
      </c>
      <c r="AP539" s="101">
        <v>8588117</v>
      </c>
      <c r="AR539" s="304">
        <f t="shared" si="16"/>
        <v>4294058.5</v>
      </c>
    </row>
    <row r="540" spans="38:44" ht="16.5" x14ac:dyDescent="0.3">
      <c r="AL540" s="9" t="s">
        <v>982</v>
      </c>
      <c r="AM540" s="9" t="s">
        <v>370</v>
      </c>
      <c r="AN540" s="9">
        <v>0.5</v>
      </c>
      <c r="AO540" s="101">
        <v>-5761897</v>
      </c>
      <c r="AP540" s="101">
        <v>-5761897</v>
      </c>
      <c r="AR540" s="304">
        <f t="shared" si="16"/>
        <v>-2880948.5</v>
      </c>
    </row>
    <row r="541" spans="38:44" ht="16.5" x14ac:dyDescent="0.3">
      <c r="AL541" s="9" t="s">
        <v>1099</v>
      </c>
      <c r="AM541" s="9" t="s">
        <v>370</v>
      </c>
      <c r="AN541" s="9">
        <v>0.5</v>
      </c>
      <c r="AO541" s="101">
        <v>-1285908</v>
      </c>
      <c r="AP541" s="101">
        <v>-1285908</v>
      </c>
      <c r="AR541" s="304">
        <f t="shared" si="16"/>
        <v>-642954</v>
      </c>
    </row>
    <row r="542" spans="38:44" ht="16.5" x14ac:dyDescent="0.3">
      <c r="AL542" s="9" t="s">
        <v>1100</v>
      </c>
      <c r="AM542" s="9" t="s">
        <v>370</v>
      </c>
      <c r="AN542" s="9">
        <v>0.5</v>
      </c>
      <c r="AO542" s="101">
        <v>-2663366</v>
      </c>
      <c r="AP542" s="101">
        <v>-2663366</v>
      </c>
      <c r="AR542" s="304">
        <f t="shared" si="16"/>
        <v>-1331683</v>
      </c>
    </row>
    <row r="543" spans="38:44" ht="16.5" x14ac:dyDescent="0.3">
      <c r="AL543" s="9" t="s">
        <v>1101</v>
      </c>
      <c r="AM543" s="9" t="s">
        <v>370</v>
      </c>
      <c r="AN543" s="9">
        <v>0.5</v>
      </c>
      <c r="AO543" s="101">
        <v>25796273</v>
      </c>
      <c r="AP543" s="101">
        <v>25796273</v>
      </c>
      <c r="AR543" s="304">
        <f t="shared" si="16"/>
        <v>12898136.5</v>
      </c>
    </row>
    <row r="544" spans="38:44" ht="16.5" x14ac:dyDescent="0.3">
      <c r="AL544" s="9" t="s">
        <v>1102</v>
      </c>
      <c r="AM544" s="9" t="s">
        <v>370</v>
      </c>
      <c r="AN544" s="9">
        <v>0.5</v>
      </c>
      <c r="AO544" s="101">
        <v>-43</v>
      </c>
      <c r="AP544" s="101">
        <v>-43</v>
      </c>
      <c r="AR544" s="304">
        <f t="shared" si="16"/>
        <v>-21.5</v>
      </c>
    </row>
    <row r="545" spans="38:44" ht="16.5" x14ac:dyDescent="0.3">
      <c r="AL545" s="9" t="s">
        <v>644</v>
      </c>
      <c r="AM545" s="9" t="s">
        <v>370</v>
      </c>
      <c r="AN545" s="9">
        <v>0.5</v>
      </c>
      <c r="AO545" s="101">
        <v>-6710420</v>
      </c>
      <c r="AP545" s="101">
        <v>-6710420</v>
      </c>
      <c r="AR545" s="304">
        <f t="shared" si="16"/>
        <v>-3355210</v>
      </c>
    </row>
    <row r="546" spans="38:44" ht="16.5" x14ac:dyDescent="0.3">
      <c r="AL546" s="9" t="s">
        <v>488</v>
      </c>
      <c r="AM546" s="9" t="s">
        <v>370</v>
      </c>
      <c r="AN546" s="9">
        <v>0.5</v>
      </c>
      <c r="AO546" s="101">
        <v>-280786876</v>
      </c>
      <c r="AP546" s="101">
        <v>-280786876</v>
      </c>
      <c r="AR546" s="304">
        <f t="shared" si="16"/>
        <v>-140393438</v>
      </c>
    </row>
    <row r="547" spans="38:44" ht="16.5" x14ac:dyDescent="0.3">
      <c r="AL547" s="9" t="s">
        <v>1103</v>
      </c>
      <c r="AM547" s="9" t="s">
        <v>370</v>
      </c>
      <c r="AN547" s="9">
        <v>0.5</v>
      </c>
      <c r="AO547" s="101">
        <v>-4005342</v>
      </c>
      <c r="AP547" s="101">
        <v>-4005342</v>
      </c>
      <c r="AR547" s="304">
        <f t="shared" si="16"/>
        <v>-2002671</v>
      </c>
    </row>
    <row r="548" spans="38:44" ht="16.5" x14ac:dyDescent="0.3">
      <c r="AL548" s="9" t="s">
        <v>1104</v>
      </c>
      <c r="AM548" s="9" t="s">
        <v>370</v>
      </c>
      <c r="AN548" s="9">
        <v>0.5</v>
      </c>
      <c r="AO548" s="101">
        <v>327000</v>
      </c>
      <c r="AP548" s="101">
        <v>327000</v>
      </c>
      <c r="AR548" s="304">
        <f t="shared" si="16"/>
        <v>163500</v>
      </c>
    </row>
    <row r="549" spans="38:44" ht="16.5" x14ac:dyDescent="0.3">
      <c r="AL549" s="9" t="s">
        <v>489</v>
      </c>
      <c r="AM549" s="9" t="s">
        <v>370</v>
      </c>
      <c r="AN549" s="9">
        <v>0.5</v>
      </c>
      <c r="AO549" s="101">
        <v>-248397994</v>
      </c>
      <c r="AP549" s="101">
        <v>-248397994</v>
      </c>
      <c r="AR549" s="304">
        <f t="shared" si="16"/>
        <v>-124198997</v>
      </c>
    </row>
    <row r="550" spans="38:44" ht="16.5" x14ac:dyDescent="0.3">
      <c r="AL550" s="9" t="s">
        <v>490</v>
      </c>
      <c r="AM550" s="9" t="s">
        <v>370</v>
      </c>
      <c r="AN550" s="9">
        <v>0.5</v>
      </c>
      <c r="AO550" s="101">
        <v>-3495526</v>
      </c>
      <c r="AP550" s="101">
        <v>-3495526</v>
      </c>
      <c r="AR550" s="304">
        <f t="shared" si="16"/>
        <v>-1747763</v>
      </c>
    </row>
    <row r="551" spans="38:44" ht="16.5" x14ac:dyDescent="0.3">
      <c r="AL551" s="9" t="s">
        <v>1105</v>
      </c>
      <c r="AM551" s="9" t="s">
        <v>370</v>
      </c>
      <c r="AN551" s="9">
        <v>0.5</v>
      </c>
      <c r="AO551" s="101">
        <v>521152</v>
      </c>
      <c r="AP551" s="101">
        <v>521152</v>
      </c>
      <c r="AR551" s="304">
        <f t="shared" si="16"/>
        <v>260576</v>
      </c>
    </row>
    <row r="552" spans="38:44" ht="16.5" x14ac:dyDescent="0.3">
      <c r="AL552" s="9" t="s">
        <v>491</v>
      </c>
      <c r="AM552" s="9" t="s">
        <v>370</v>
      </c>
      <c r="AN552" s="9">
        <v>0.5</v>
      </c>
      <c r="AO552" s="101">
        <v>-14008539</v>
      </c>
      <c r="AP552" s="101">
        <v>-14008539</v>
      </c>
      <c r="AR552" s="304">
        <f t="shared" si="16"/>
        <v>-7004269.5</v>
      </c>
    </row>
    <row r="553" spans="38:44" ht="16.5" x14ac:dyDescent="0.3">
      <c r="AL553" s="9" t="s">
        <v>492</v>
      </c>
      <c r="AM553" s="9" t="s">
        <v>378</v>
      </c>
      <c r="AN553" s="9">
        <v>0.5</v>
      </c>
      <c r="AO553" s="101">
        <v>528000</v>
      </c>
      <c r="AP553" s="101">
        <v>528000</v>
      </c>
      <c r="AR553" s="304">
        <f t="shared" si="16"/>
        <v>264000</v>
      </c>
    </row>
    <row r="554" spans="38:44" ht="16.5" x14ac:dyDescent="0.3">
      <c r="AL554" s="9" t="s">
        <v>493</v>
      </c>
      <c r="AM554" s="9" t="s">
        <v>370</v>
      </c>
      <c r="AN554" s="9">
        <v>0.5</v>
      </c>
      <c r="AO554" s="101">
        <v>112821959</v>
      </c>
      <c r="AP554" s="101">
        <v>112821959</v>
      </c>
      <c r="AR554" s="304">
        <f t="shared" si="16"/>
        <v>56410979.5</v>
      </c>
    </row>
    <row r="555" spans="38:44" ht="16.5" x14ac:dyDescent="0.3">
      <c r="AL555" s="9" t="s">
        <v>645</v>
      </c>
      <c r="AM555" s="9" t="s">
        <v>370</v>
      </c>
      <c r="AN555" s="9">
        <v>0.5</v>
      </c>
      <c r="AO555" s="101">
        <v>-800932</v>
      </c>
      <c r="AP555" s="101">
        <v>-800932</v>
      </c>
      <c r="AR555" s="304">
        <f t="shared" si="16"/>
        <v>-400466</v>
      </c>
    </row>
    <row r="556" spans="38:44" ht="16.5" x14ac:dyDescent="0.3">
      <c r="AL556" s="9" t="s">
        <v>983</v>
      </c>
      <c r="AM556" s="9" t="s">
        <v>378</v>
      </c>
      <c r="AN556" s="9">
        <v>0.5</v>
      </c>
      <c r="AO556" s="101">
        <v>-20591456</v>
      </c>
      <c r="AP556" s="101">
        <v>-20591456</v>
      </c>
      <c r="AR556" s="304">
        <f t="shared" si="16"/>
        <v>-10295728</v>
      </c>
    </row>
    <row r="557" spans="38:44" ht="16.5" x14ac:dyDescent="0.3">
      <c r="AL557" s="9" t="s">
        <v>1106</v>
      </c>
      <c r="AM557" s="9" t="s">
        <v>383</v>
      </c>
      <c r="AN557" s="9">
        <v>0.5</v>
      </c>
      <c r="AO557" s="101">
        <v>-76929512</v>
      </c>
      <c r="AP557" s="101">
        <v>-76929512</v>
      </c>
      <c r="AR557" s="304">
        <f t="shared" si="16"/>
        <v>-38464756</v>
      </c>
    </row>
    <row r="558" spans="38:44" ht="16.5" x14ac:dyDescent="0.3">
      <c r="AL558" s="9" t="s">
        <v>495</v>
      </c>
      <c r="AM558" s="9" t="s">
        <v>370</v>
      </c>
      <c r="AN558" s="9">
        <v>0.5</v>
      </c>
      <c r="AO558" s="101">
        <v>-5543939</v>
      </c>
      <c r="AP558" s="101">
        <v>-5543939</v>
      </c>
      <c r="AR558" s="304">
        <f t="shared" si="16"/>
        <v>-2771969.5</v>
      </c>
    </row>
    <row r="559" spans="38:44" ht="16.5" x14ac:dyDescent="0.3">
      <c r="AL559" s="9" t="s">
        <v>1107</v>
      </c>
      <c r="AM559" s="9" t="s">
        <v>370</v>
      </c>
      <c r="AN559" s="9">
        <v>0.5</v>
      </c>
      <c r="AO559" s="101">
        <v>89739652</v>
      </c>
      <c r="AP559" s="101">
        <v>89739652</v>
      </c>
      <c r="AR559" s="304">
        <f t="shared" si="16"/>
        <v>44869826</v>
      </c>
    </row>
    <row r="560" spans="38:44" ht="16.5" x14ac:dyDescent="0.3">
      <c r="AL560" s="9" t="s">
        <v>496</v>
      </c>
      <c r="AM560" s="9" t="s">
        <v>370</v>
      </c>
      <c r="AN560" s="9">
        <v>0.5</v>
      </c>
      <c r="AO560" s="101">
        <v>843865776</v>
      </c>
      <c r="AP560" s="101">
        <v>843865776</v>
      </c>
      <c r="AR560" s="304">
        <f t="shared" si="16"/>
        <v>421932888</v>
      </c>
    </row>
    <row r="561" spans="38:44" ht="16.5" x14ac:dyDescent="0.3">
      <c r="AL561" s="9" t="s">
        <v>1108</v>
      </c>
      <c r="AM561" s="9" t="s">
        <v>383</v>
      </c>
      <c r="AN561" s="9">
        <v>0.5</v>
      </c>
      <c r="AO561" s="101">
        <v>-533780</v>
      </c>
      <c r="AP561" s="101">
        <v>-533780</v>
      </c>
      <c r="AR561" s="304">
        <f t="shared" si="16"/>
        <v>-266890</v>
      </c>
    </row>
    <row r="562" spans="38:44" ht="16.5" x14ac:dyDescent="0.3">
      <c r="AL562" s="9" t="s">
        <v>1109</v>
      </c>
      <c r="AM562" s="9" t="s">
        <v>370</v>
      </c>
      <c r="AN562" s="9">
        <v>0.5</v>
      </c>
      <c r="AO562" s="101">
        <v>127058</v>
      </c>
      <c r="AP562" s="101">
        <v>127058</v>
      </c>
      <c r="AR562" s="304">
        <f t="shared" si="16"/>
        <v>63529</v>
      </c>
    </row>
    <row r="563" spans="38:44" ht="16.5" x14ac:dyDescent="0.3">
      <c r="AL563" s="9" t="s">
        <v>1110</v>
      </c>
      <c r="AM563" s="9" t="s">
        <v>430</v>
      </c>
      <c r="AN563" s="9">
        <v>0.5</v>
      </c>
      <c r="AO563" s="101">
        <v>873385</v>
      </c>
      <c r="AP563" s="101">
        <v>873385</v>
      </c>
      <c r="AR563" s="304">
        <f t="shared" si="16"/>
        <v>436692.5</v>
      </c>
    </row>
    <row r="564" spans="38:44" ht="16.5" x14ac:dyDescent="0.3">
      <c r="AL564" s="9" t="s">
        <v>1109</v>
      </c>
      <c r="AM564" s="9" t="s">
        <v>370</v>
      </c>
      <c r="AN564" s="9">
        <v>0.5</v>
      </c>
      <c r="AO564" s="101">
        <v>70315</v>
      </c>
      <c r="AP564" s="101">
        <v>70315</v>
      </c>
      <c r="AR564" s="304">
        <f t="shared" si="16"/>
        <v>35157.5</v>
      </c>
    </row>
    <row r="565" spans="38:44" ht="16.5" x14ac:dyDescent="0.3">
      <c r="AL565" s="9" t="s">
        <v>1111</v>
      </c>
      <c r="AM565" s="9" t="s">
        <v>430</v>
      </c>
      <c r="AN565" s="9">
        <v>0.5</v>
      </c>
      <c r="AO565" s="101">
        <v>13</v>
      </c>
      <c r="AP565" s="101">
        <v>13</v>
      </c>
      <c r="AR565" s="304">
        <f t="shared" si="16"/>
        <v>6.5</v>
      </c>
    </row>
    <row r="566" spans="38:44" ht="16.5" x14ac:dyDescent="0.3">
      <c r="AL566" s="9" t="s">
        <v>1112</v>
      </c>
      <c r="AM566" s="9" t="s">
        <v>370</v>
      </c>
      <c r="AN566" s="9">
        <v>0.5</v>
      </c>
      <c r="AO566" s="101">
        <v>-1338</v>
      </c>
      <c r="AP566" s="101">
        <v>-1338</v>
      </c>
      <c r="AR566" s="304">
        <f t="shared" si="16"/>
        <v>-669</v>
      </c>
    </row>
    <row r="567" spans="38:44" ht="16.5" x14ac:dyDescent="0.3">
      <c r="AL567" s="9" t="s">
        <v>497</v>
      </c>
      <c r="AM567" s="9" t="s">
        <v>370</v>
      </c>
      <c r="AN567" s="9">
        <v>0.5</v>
      </c>
      <c r="AO567" s="101">
        <v>42493685</v>
      </c>
      <c r="AP567" s="101">
        <v>42493685</v>
      </c>
      <c r="AR567" s="304">
        <f t="shared" si="16"/>
        <v>21246842.5</v>
      </c>
    </row>
    <row r="568" spans="38:44" ht="16.5" x14ac:dyDescent="0.3">
      <c r="AL568" s="9" t="s">
        <v>1113</v>
      </c>
      <c r="AM568" s="9" t="s">
        <v>383</v>
      </c>
      <c r="AN568" s="9">
        <v>0.5</v>
      </c>
      <c r="AO568" s="101">
        <v>-45370</v>
      </c>
      <c r="AP568" s="101">
        <v>-45370</v>
      </c>
      <c r="AR568" s="304">
        <f t="shared" si="16"/>
        <v>-22685</v>
      </c>
    </row>
    <row r="569" spans="38:44" ht="16.5" x14ac:dyDescent="0.3">
      <c r="AL569" s="9" t="s">
        <v>1114</v>
      </c>
      <c r="AM569" s="9" t="s">
        <v>383</v>
      </c>
      <c r="AN569" s="9">
        <v>0.5</v>
      </c>
      <c r="AO569" s="101">
        <v>30159</v>
      </c>
      <c r="AP569" s="101">
        <v>30159</v>
      </c>
      <c r="AR569" s="304">
        <f t="shared" si="16"/>
        <v>15079.5</v>
      </c>
    </row>
    <row r="570" spans="38:44" ht="16.5" x14ac:dyDescent="0.3">
      <c r="AL570" s="9" t="s">
        <v>1115</v>
      </c>
      <c r="AM570" s="9" t="s">
        <v>370</v>
      </c>
      <c r="AN570" s="9">
        <v>0.5</v>
      </c>
      <c r="AO570" s="101">
        <v>2161783</v>
      </c>
      <c r="AP570" s="101">
        <v>2161783</v>
      </c>
      <c r="AR570" s="304">
        <f t="shared" si="16"/>
        <v>1080891.5</v>
      </c>
    </row>
    <row r="571" spans="38:44" ht="16.5" x14ac:dyDescent="0.3">
      <c r="AL571" s="9" t="s">
        <v>498</v>
      </c>
      <c r="AM571" s="9" t="s">
        <v>370</v>
      </c>
      <c r="AN571" s="9">
        <v>0.5</v>
      </c>
      <c r="AO571" s="101">
        <v>-27523083</v>
      </c>
      <c r="AP571" s="101">
        <v>-27523083</v>
      </c>
      <c r="AR571" s="304">
        <f t="shared" si="16"/>
        <v>-13761541.5</v>
      </c>
    </row>
    <row r="572" spans="38:44" ht="16.5" x14ac:dyDescent="0.3">
      <c r="AL572" s="9" t="s">
        <v>1116</v>
      </c>
      <c r="AM572" s="9" t="s">
        <v>370</v>
      </c>
      <c r="AN572" s="9">
        <v>0.5</v>
      </c>
      <c r="AO572" s="101">
        <v>-3219903</v>
      </c>
      <c r="AP572" s="101">
        <v>-3219903</v>
      </c>
      <c r="AR572" s="304">
        <f t="shared" si="16"/>
        <v>-1609951.5</v>
      </c>
    </row>
    <row r="573" spans="38:44" ht="16.5" x14ac:dyDescent="0.3">
      <c r="AL573" s="9" t="s">
        <v>499</v>
      </c>
      <c r="AM573" s="9" t="s">
        <v>370</v>
      </c>
      <c r="AN573" s="9">
        <v>0.5</v>
      </c>
      <c r="AO573" s="101">
        <v>-130640063</v>
      </c>
      <c r="AP573" s="101">
        <v>-130640063</v>
      </c>
      <c r="AR573" s="304">
        <f t="shared" si="16"/>
        <v>-65320031.5</v>
      </c>
    </row>
    <row r="574" spans="38:44" ht="16.5" x14ac:dyDescent="0.3">
      <c r="AL574" s="9" t="s">
        <v>500</v>
      </c>
      <c r="AM574" s="9" t="s">
        <v>370</v>
      </c>
      <c r="AN574" s="9">
        <v>0.5</v>
      </c>
      <c r="AO574" s="101">
        <v>-95395677</v>
      </c>
      <c r="AP574" s="101">
        <v>-95395677</v>
      </c>
      <c r="AR574" s="304">
        <f t="shared" si="16"/>
        <v>-47697838.5</v>
      </c>
    </row>
    <row r="575" spans="38:44" ht="16.5" x14ac:dyDescent="0.3">
      <c r="AL575" s="9" t="s">
        <v>501</v>
      </c>
      <c r="AM575" s="9" t="s">
        <v>370</v>
      </c>
      <c r="AN575" s="9">
        <v>0.5</v>
      </c>
      <c r="AO575" s="101">
        <v>-46732169</v>
      </c>
      <c r="AP575" s="101">
        <v>-46732169</v>
      </c>
      <c r="AR575" s="304">
        <f t="shared" si="16"/>
        <v>-23366084.5</v>
      </c>
    </row>
    <row r="576" spans="38:44" ht="16.5" x14ac:dyDescent="0.3">
      <c r="AL576" s="9" t="s">
        <v>502</v>
      </c>
      <c r="AM576" s="9" t="s">
        <v>370</v>
      </c>
      <c r="AN576" s="9">
        <v>0.5</v>
      </c>
      <c r="AO576" s="101">
        <v>118381919</v>
      </c>
      <c r="AP576" s="101">
        <v>118381919</v>
      </c>
      <c r="AR576" s="304">
        <f t="shared" si="16"/>
        <v>59190959.5</v>
      </c>
    </row>
    <row r="577" spans="38:44" ht="16.5" x14ac:dyDescent="0.3">
      <c r="AL577" s="9" t="s">
        <v>503</v>
      </c>
      <c r="AM577" s="9" t="s">
        <v>370</v>
      </c>
      <c r="AN577" s="9">
        <v>0.5</v>
      </c>
      <c r="AO577" s="101">
        <v>-158150566</v>
      </c>
      <c r="AP577" s="101">
        <v>-158150566</v>
      </c>
      <c r="AR577" s="304">
        <f t="shared" si="16"/>
        <v>-79075283</v>
      </c>
    </row>
    <row r="578" spans="38:44" ht="16.5" x14ac:dyDescent="0.3">
      <c r="AL578" s="9" t="s">
        <v>504</v>
      </c>
      <c r="AM578" s="9" t="s">
        <v>370</v>
      </c>
      <c r="AN578" s="9">
        <v>0.5</v>
      </c>
      <c r="AO578" s="101">
        <v>249154830</v>
      </c>
      <c r="AP578" s="101">
        <v>249154830</v>
      </c>
      <c r="AR578" s="304">
        <f t="shared" si="16"/>
        <v>124577415</v>
      </c>
    </row>
    <row r="579" spans="38:44" ht="16.5" x14ac:dyDescent="0.3">
      <c r="AL579" s="9" t="s">
        <v>505</v>
      </c>
      <c r="AM579" s="9" t="s">
        <v>370</v>
      </c>
      <c r="AN579" s="9">
        <v>0.5</v>
      </c>
      <c r="AO579" s="101">
        <v>-36119636</v>
      </c>
      <c r="AP579" s="101">
        <v>-36119636</v>
      </c>
      <c r="AR579" s="304">
        <f t="shared" si="16"/>
        <v>-18059818</v>
      </c>
    </row>
    <row r="580" spans="38:44" ht="16.5" x14ac:dyDescent="0.3">
      <c r="AL580" s="9" t="s">
        <v>506</v>
      </c>
      <c r="AM580" s="9" t="s">
        <v>370</v>
      </c>
      <c r="AN580" s="9">
        <v>0.5</v>
      </c>
      <c r="AO580" s="101">
        <v>1771709</v>
      </c>
      <c r="AP580" s="101">
        <v>1771709</v>
      </c>
      <c r="AR580" s="304">
        <f t="shared" si="16"/>
        <v>885854.5</v>
      </c>
    </row>
    <row r="581" spans="38:44" ht="16.5" x14ac:dyDescent="0.3">
      <c r="AL581" s="9" t="s">
        <v>507</v>
      </c>
      <c r="AM581" s="9" t="s">
        <v>430</v>
      </c>
      <c r="AN581" s="9">
        <v>0.5</v>
      </c>
      <c r="AO581" s="101">
        <v>-8448045040</v>
      </c>
      <c r="AP581" s="101">
        <v>-8448045040</v>
      </c>
      <c r="AR581" s="304">
        <f t="shared" si="16"/>
        <v>-4224022520</v>
      </c>
    </row>
    <row r="582" spans="38:44" ht="16.5" x14ac:dyDescent="0.3">
      <c r="AL582" s="9" t="s">
        <v>1117</v>
      </c>
      <c r="AM582" s="9" t="s">
        <v>370</v>
      </c>
      <c r="AN582" s="9">
        <v>0.5</v>
      </c>
      <c r="AO582" s="101">
        <v>-171153</v>
      </c>
      <c r="AP582" s="101">
        <v>-171153</v>
      </c>
      <c r="AR582" s="304">
        <f t="shared" si="16"/>
        <v>-85576.5</v>
      </c>
    </row>
    <row r="583" spans="38:44" ht="16.5" x14ac:dyDescent="0.3">
      <c r="AL583" s="9" t="s">
        <v>1118</v>
      </c>
      <c r="AM583" s="9" t="s">
        <v>383</v>
      </c>
      <c r="AN583" s="9">
        <v>0.5</v>
      </c>
      <c r="AO583" s="101">
        <v>-128373</v>
      </c>
      <c r="AP583" s="101">
        <v>-128373</v>
      </c>
      <c r="AR583" s="304">
        <f t="shared" si="16"/>
        <v>-64186.5</v>
      </c>
    </row>
    <row r="584" spans="38:44" ht="16.5" x14ac:dyDescent="0.3">
      <c r="AL584" s="9" t="s">
        <v>508</v>
      </c>
      <c r="AM584" s="9" t="s">
        <v>370</v>
      </c>
      <c r="AN584" s="9">
        <v>0.5</v>
      </c>
      <c r="AO584" s="101">
        <v>-757315</v>
      </c>
      <c r="AP584" s="101">
        <v>-757315</v>
      </c>
      <c r="AR584" s="304">
        <f t="shared" si="16"/>
        <v>-378657.5</v>
      </c>
    </row>
    <row r="585" spans="38:44" ht="16.5" x14ac:dyDescent="0.3">
      <c r="AL585" s="9" t="s">
        <v>509</v>
      </c>
      <c r="AM585" s="9" t="s">
        <v>370</v>
      </c>
      <c r="AN585" s="9">
        <v>0.5</v>
      </c>
      <c r="AO585" s="101">
        <v>61487163</v>
      </c>
      <c r="AP585" s="101">
        <v>61487163</v>
      </c>
      <c r="AR585" s="304">
        <f t="shared" si="16"/>
        <v>30743581.5</v>
      </c>
    </row>
    <row r="586" spans="38:44" ht="16.5" x14ac:dyDescent="0.3">
      <c r="AL586" s="9" t="s">
        <v>510</v>
      </c>
      <c r="AM586" s="9" t="s">
        <v>370</v>
      </c>
      <c r="AN586" s="9">
        <v>0.5</v>
      </c>
      <c r="AO586" s="101">
        <v>2381142</v>
      </c>
      <c r="AP586" s="101">
        <v>2381142</v>
      </c>
      <c r="AR586" s="304">
        <f t="shared" si="16"/>
        <v>1190571</v>
      </c>
    </row>
    <row r="587" spans="38:44" ht="16.5" x14ac:dyDescent="0.3">
      <c r="AL587" s="9" t="s">
        <v>646</v>
      </c>
      <c r="AM587" s="9" t="s">
        <v>370</v>
      </c>
      <c r="AN587" s="9">
        <v>0.5</v>
      </c>
      <c r="AO587" s="101">
        <v>-10186466</v>
      </c>
      <c r="AP587" s="101">
        <v>-10186466</v>
      </c>
      <c r="AR587" s="304">
        <f t="shared" si="16"/>
        <v>-5093233</v>
      </c>
    </row>
    <row r="588" spans="38:44" ht="16.5" x14ac:dyDescent="0.3">
      <c r="AL588" s="9" t="s">
        <v>511</v>
      </c>
      <c r="AM588" s="9" t="s">
        <v>370</v>
      </c>
      <c r="AN588" s="9">
        <v>0.5</v>
      </c>
      <c r="AO588" s="101">
        <v>-25818516</v>
      </c>
      <c r="AP588" s="101">
        <v>-25818516</v>
      </c>
      <c r="AR588" s="304">
        <f t="shared" si="16"/>
        <v>-12909258</v>
      </c>
    </row>
    <row r="589" spans="38:44" ht="16.5" x14ac:dyDescent="0.3">
      <c r="AL589" s="9" t="s">
        <v>1119</v>
      </c>
      <c r="AM589" s="9" t="s">
        <v>370</v>
      </c>
      <c r="AN589" s="9">
        <v>0.5</v>
      </c>
      <c r="AO589" s="101">
        <v>-13634773</v>
      </c>
      <c r="AP589" s="101">
        <v>-13634773</v>
      </c>
      <c r="AR589" s="304">
        <f t="shared" si="16"/>
        <v>-6817386.5</v>
      </c>
    </row>
    <row r="590" spans="38:44" ht="16.5" x14ac:dyDescent="0.3">
      <c r="AL590" s="9" t="s">
        <v>512</v>
      </c>
      <c r="AM590" s="9" t="s">
        <v>370</v>
      </c>
      <c r="AN590" s="9">
        <v>0.5</v>
      </c>
      <c r="AO590" s="101">
        <v>-15491428</v>
      </c>
      <c r="AP590" s="101">
        <v>-15491428</v>
      </c>
      <c r="AR590" s="304">
        <f t="shared" si="16"/>
        <v>-7745714</v>
      </c>
    </row>
    <row r="591" spans="38:44" ht="16.5" x14ac:dyDescent="0.3">
      <c r="AL591" s="9" t="s">
        <v>1120</v>
      </c>
      <c r="AM591" s="9" t="s">
        <v>370</v>
      </c>
      <c r="AN591" s="9">
        <v>0.5</v>
      </c>
      <c r="AO591" s="101">
        <v>19898456</v>
      </c>
      <c r="AP591" s="101">
        <v>19898456</v>
      </c>
      <c r="AR591" s="304">
        <f t="shared" si="16"/>
        <v>9949228</v>
      </c>
    </row>
    <row r="592" spans="38:44" ht="16.5" x14ac:dyDescent="0.3">
      <c r="AL592" s="9" t="s">
        <v>513</v>
      </c>
      <c r="AM592" s="9" t="s">
        <v>370</v>
      </c>
      <c r="AN592" s="9">
        <v>0.5</v>
      </c>
      <c r="AO592" s="101">
        <v>583601822</v>
      </c>
      <c r="AP592" s="101">
        <v>583601822</v>
      </c>
      <c r="AR592" s="304">
        <f t="shared" si="16"/>
        <v>291800911</v>
      </c>
    </row>
    <row r="593" spans="38:44" ht="16.5" x14ac:dyDescent="0.3">
      <c r="AL593" s="9" t="s">
        <v>514</v>
      </c>
      <c r="AM593" s="9" t="s">
        <v>370</v>
      </c>
      <c r="AN593" s="9">
        <v>0.5</v>
      </c>
      <c r="AO593" s="101">
        <v>109814726</v>
      </c>
      <c r="AP593" s="101">
        <v>109814726</v>
      </c>
      <c r="AR593" s="304">
        <f t="shared" si="16"/>
        <v>54907363</v>
      </c>
    </row>
    <row r="594" spans="38:44" ht="16.5" x14ac:dyDescent="0.3">
      <c r="AL594" s="9" t="s">
        <v>515</v>
      </c>
      <c r="AM594" s="9" t="s">
        <v>370</v>
      </c>
      <c r="AN594" s="9">
        <v>0.5</v>
      </c>
      <c r="AO594" s="101">
        <v>-443204927</v>
      </c>
      <c r="AP594" s="101">
        <v>-443204927</v>
      </c>
      <c r="AR594" s="304">
        <f t="shared" si="16"/>
        <v>-221602463.5</v>
      </c>
    </row>
    <row r="595" spans="38:44" ht="16.5" x14ac:dyDescent="0.3">
      <c r="AL595" s="9" t="s">
        <v>516</v>
      </c>
      <c r="AM595" s="9" t="s">
        <v>370</v>
      </c>
      <c r="AN595" s="9">
        <v>0.5</v>
      </c>
      <c r="AO595" s="101">
        <v>-1865695962</v>
      </c>
      <c r="AP595" s="101">
        <v>-1865695962</v>
      </c>
      <c r="AR595" s="304">
        <f t="shared" si="16"/>
        <v>-932847981</v>
      </c>
    </row>
    <row r="596" spans="38:44" ht="16.5" x14ac:dyDescent="0.3">
      <c r="AL596" s="9" t="s">
        <v>1121</v>
      </c>
      <c r="AM596" s="9" t="s">
        <v>370</v>
      </c>
      <c r="AN596" s="9">
        <v>0.5</v>
      </c>
      <c r="AO596" s="101">
        <v>-1081837</v>
      </c>
      <c r="AP596" s="101">
        <v>-1081837</v>
      </c>
      <c r="AR596" s="304">
        <f t="shared" si="16"/>
        <v>-540918.5</v>
      </c>
    </row>
    <row r="597" spans="38:44" ht="16.5" x14ac:dyDescent="0.3">
      <c r="AL597" s="9" t="s">
        <v>647</v>
      </c>
      <c r="AM597" s="9" t="s">
        <v>370</v>
      </c>
      <c r="AN597" s="9">
        <v>0.5</v>
      </c>
      <c r="AO597" s="101">
        <v>9039587</v>
      </c>
      <c r="AP597" s="101">
        <v>9039587</v>
      </c>
      <c r="AR597" s="304">
        <f t="shared" si="16"/>
        <v>4519793.5</v>
      </c>
    </row>
    <row r="598" spans="38:44" ht="16.5" x14ac:dyDescent="0.3">
      <c r="AL598" s="9" t="s">
        <v>1122</v>
      </c>
      <c r="AM598" s="9" t="s">
        <v>370</v>
      </c>
      <c r="AN598" s="9">
        <v>0.5</v>
      </c>
      <c r="AO598" s="101">
        <v>900007559</v>
      </c>
      <c r="AP598" s="101">
        <v>900007559</v>
      </c>
      <c r="AR598" s="304">
        <f t="shared" ref="AR598:AR661" si="17">AO598*AN598</f>
        <v>450003779.5</v>
      </c>
    </row>
    <row r="599" spans="38:44" ht="16.5" x14ac:dyDescent="0.3">
      <c r="AL599" s="9" t="s">
        <v>517</v>
      </c>
      <c r="AM599" s="9" t="s">
        <v>370</v>
      </c>
      <c r="AN599" s="9">
        <v>0.5</v>
      </c>
      <c r="AO599" s="101">
        <v>-124538795</v>
      </c>
      <c r="AP599" s="101">
        <v>-124538795</v>
      </c>
      <c r="AR599" s="304">
        <f t="shared" si="17"/>
        <v>-62269397.5</v>
      </c>
    </row>
    <row r="600" spans="38:44" ht="16.5" x14ac:dyDescent="0.3">
      <c r="AL600" s="9" t="s">
        <v>518</v>
      </c>
      <c r="AM600" s="9" t="s">
        <v>378</v>
      </c>
      <c r="AN600" s="9">
        <v>0.5</v>
      </c>
      <c r="AO600" s="101">
        <v>-24870201</v>
      </c>
      <c r="AP600" s="101">
        <v>-24870201</v>
      </c>
      <c r="AR600" s="304">
        <f t="shared" si="17"/>
        <v>-12435100.5</v>
      </c>
    </row>
    <row r="601" spans="38:44" ht="16.5" x14ac:dyDescent="0.3">
      <c r="AL601" s="9" t="s">
        <v>1123</v>
      </c>
      <c r="AM601" s="9" t="s">
        <v>370</v>
      </c>
      <c r="AN601" s="9">
        <v>0.5</v>
      </c>
      <c r="AO601" s="101">
        <v>570148</v>
      </c>
      <c r="AP601" s="101">
        <v>570148</v>
      </c>
      <c r="AR601" s="304">
        <f t="shared" si="17"/>
        <v>285074</v>
      </c>
    </row>
    <row r="602" spans="38:44" ht="16.5" x14ac:dyDescent="0.3">
      <c r="AL602" s="9" t="s">
        <v>519</v>
      </c>
      <c r="AM602" s="9" t="s">
        <v>370</v>
      </c>
      <c r="AN602" s="9">
        <v>0.5</v>
      </c>
      <c r="AO602" s="101">
        <v>-88109505</v>
      </c>
      <c r="AP602" s="101">
        <v>-88109505</v>
      </c>
      <c r="AR602" s="304">
        <f t="shared" si="17"/>
        <v>-44054752.5</v>
      </c>
    </row>
    <row r="603" spans="38:44" ht="16.5" x14ac:dyDescent="0.3">
      <c r="AL603" s="9" t="s">
        <v>520</v>
      </c>
      <c r="AM603" s="9" t="s">
        <v>370</v>
      </c>
      <c r="AN603" s="9">
        <v>0.5</v>
      </c>
      <c r="AO603" s="101">
        <v>-46434373</v>
      </c>
      <c r="AP603" s="101">
        <v>-46434373</v>
      </c>
      <c r="AR603" s="304">
        <f t="shared" si="17"/>
        <v>-23217186.5</v>
      </c>
    </row>
    <row r="604" spans="38:44" ht="16.5" x14ac:dyDescent="0.3">
      <c r="AL604" s="9" t="s">
        <v>521</v>
      </c>
      <c r="AM604" s="9" t="s">
        <v>370</v>
      </c>
      <c r="AN604" s="9">
        <v>0.5</v>
      </c>
      <c r="AO604" s="101">
        <v>49423294</v>
      </c>
      <c r="AP604" s="101">
        <v>49423294</v>
      </c>
      <c r="AR604" s="304">
        <f t="shared" si="17"/>
        <v>24711647</v>
      </c>
    </row>
    <row r="605" spans="38:44" ht="16.5" x14ac:dyDescent="0.3">
      <c r="AL605" s="9" t="s">
        <v>522</v>
      </c>
      <c r="AM605" s="9" t="s">
        <v>370</v>
      </c>
      <c r="AN605" s="9">
        <v>0.5</v>
      </c>
      <c r="AO605" s="101">
        <v>-103624285</v>
      </c>
      <c r="AP605" s="101">
        <v>-103624285</v>
      </c>
      <c r="AR605" s="304">
        <f t="shared" si="17"/>
        <v>-51812142.5</v>
      </c>
    </row>
    <row r="606" spans="38:44" ht="16.5" x14ac:dyDescent="0.3">
      <c r="AL606" s="9" t="s">
        <v>1124</v>
      </c>
      <c r="AM606" s="9" t="s">
        <v>370</v>
      </c>
      <c r="AN606" s="9">
        <v>0.5</v>
      </c>
      <c r="AO606" s="101">
        <v>-227414</v>
      </c>
      <c r="AP606" s="101">
        <v>-227414</v>
      </c>
      <c r="AR606" s="304">
        <f t="shared" si="17"/>
        <v>-113707</v>
      </c>
    </row>
    <row r="607" spans="38:44" ht="16.5" x14ac:dyDescent="0.3">
      <c r="AL607" s="9" t="s">
        <v>523</v>
      </c>
      <c r="AM607" s="9" t="s">
        <v>370</v>
      </c>
      <c r="AN607" s="9">
        <v>0.5</v>
      </c>
      <c r="AO607" s="101">
        <v>187849467</v>
      </c>
      <c r="AP607" s="101">
        <v>187849467</v>
      </c>
      <c r="AR607" s="304">
        <f t="shared" si="17"/>
        <v>93924733.5</v>
      </c>
    </row>
    <row r="608" spans="38:44" ht="16.5" x14ac:dyDescent="0.3">
      <c r="AL608" s="9" t="s">
        <v>648</v>
      </c>
      <c r="AM608" s="9" t="s">
        <v>370</v>
      </c>
      <c r="AN608" s="9">
        <v>0.5</v>
      </c>
      <c r="AO608" s="101">
        <v>3721120</v>
      </c>
      <c r="AP608" s="101">
        <v>3721120</v>
      </c>
      <c r="AR608" s="304">
        <f t="shared" si="17"/>
        <v>1860560</v>
      </c>
    </row>
    <row r="609" spans="38:44" ht="16.5" x14ac:dyDescent="0.3">
      <c r="AL609" s="9" t="s">
        <v>524</v>
      </c>
      <c r="AM609" s="9" t="s">
        <v>370</v>
      </c>
      <c r="AN609" s="9">
        <v>0.5</v>
      </c>
      <c r="AO609" s="101">
        <v>62140592</v>
      </c>
      <c r="AP609" s="101">
        <v>62140592</v>
      </c>
      <c r="AR609" s="304">
        <f t="shared" si="17"/>
        <v>31070296</v>
      </c>
    </row>
    <row r="610" spans="38:44" ht="16.5" x14ac:dyDescent="0.3">
      <c r="AL610" s="9" t="s">
        <v>525</v>
      </c>
      <c r="AM610" s="9" t="s">
        <v>370</v>
      </c>
      <c r="AN610" s="9">
        <v>0.5</v>
      </c>
      <c r="AO610" s="101">
        <v>-80930786</v>
      </c>
      <c r="AP610" s="101">
        <v>-80930786</v>
      </c>
      <c r="AR610" s="304">
        <f t="shared" si="17"/>
        <v>-40465393</v>
      </c>
    </row>
    <row r="611" spans="38:44" ht="16.5" x14ac:dyDescent="0.3">
      <c r="AL611" s="9" t="s">
        <v>526</v>
      </c>
      <c r="AM611" s="9" t="s">
        <v>370</v>
      </c>
      <c r="AN611" s="9">
        <v>0.5</v>
      </c>
      <c r="AO611" s="101">
        <v>-7680127154</v>
      </c>
      <c r="AP611" s="101">
        <v>-7680127154</v>
      </c>
      <c r="AR611" s="304">
        <f t="shared" si="17"/>
        <v>-3840063577</v>
      </c>
    </row>
    <row r="612" spans="38:44" ht="16.5" x14ac:dyDescent="0.3">
      <c r="AL612" s="9" t="s">
        <v>527</v>
      </c>
      <c r="AM612" s="9" t="s">
        <v>370</v>
      </c>
      <c r="AN612" s="9">
        <v>0.5</v>
      </c>
      <c r="AO612" s="101">
        <v>282848295</v>
      </c>
      <c r="AP612" s="101">
        <v>282848295</v>
      </c>
      <c r="AR612" s="304">
        <f t="shared" si="17"/>
        <v>141424147.5</v>
      </c>
    </row>
    <row r="613" spans="38:44" ht="16.5" x14ac:dyDescent="0.3">
      <c r="AL613" s="9" t="s">
        <v>984</v>
      </c>
      <c r="AM613" s="9" t="s">
        <v>370</v>
      </c>
      <c r="AN613" s="9">
        <v>0.5</v>
      </c>
      <c r="AO613" s="101">
        <v>-4472564</v>
      </c>
      <c r="AP613" s="101">
        <v>-4472564</v>
      </c>
      <c r="AR613" s="304">
        <f t="shared" si="17"/>
        <v>-2236282</v>
      </c>
    </row>
    <row r="614" spans="38:44" ht="16.5" x14ac:dyDescent="0.3">
      <c r="AL614" s="9" t="s">
        <v>1125</v>
      </c>
      <c r="AM614" s="9" t="s">
        <v>370</v>
      </c>
      <c r="AN614" s="9">
        <v>0.5</v>
      </c>
      <c r="AO614" s="101">
        <v>-3271742</v>
      </c>
      <c r="AP614" s="101">
        <v>-3271742</v>
      </c>
      <c r="AR614" s="304">
        <f t="shared" si="17"/>
        <v>-1635871</v>
      </c>
    </row>
    <row r="615" spans="38:44" ht="16.5" x14ac:dyDescent="0.3">
      <c r="AL615" s="9" t="s">
        <v>528</v>
      </c>
      <c r="AM615" s="9" t="s">
        <v>370</v>
      </c>
      <c r="AN615" s="9">
        <v>0.5</v>
      </c>
      <c r="AO615" s="101">
        <v>-34637347</v>
      </c>
      <c r="AP615" s="101">
        <v>-34637347</v>
      </c>
      <c r="AR615" s="304">
        <f t="shared" si="17"/>
        <v>-17318673.5</v>
      </c>
    </row>
    <row r="616" spans="38:44" ht="16.5" x14ac:dyDescent="0.3">
      <c r="AL616" s="9" t="s">
        <v>1126</v>
      </c>
      <c r="AM616" s="9" t="s">
        <v>370</v>
      </c>
      <c r="AN616" s="9">
        <v>0.5</v>
      </c>
      <c r="AO616" s="101">
        <v>-32615638</v>
      </c>
      <c r="AP616" s="101">
        <v>-32615638</v>
      </c>
      <c r="AR616" s="304">
        <f t="shared" si="17"/>
        <v>-16307819</v>
      </c>
    </row>
    <row r="617" spans="38:44" ht="16.5" x14ac:dyDescent="0.3">
      <c r="AL617" s="9" t="s">
        <v>529</v>
      </c>
      <c r="AM617" s="9" t="s">
        <v>370</v>
      </c>
      <c r="AN617" s="9">
        <v>0.5</v>
      </c>
      <c r="AO617" s="101">
        <v>78018773</v>
      </c>
      <c r="AP617" s="101">
        <v>78018773</v>
      </c>
      <c r="AR617" s="304">
        <f t="shared" si="17"/>
        <v>39009386.5</v>
      </c>
    </row>
    <row r="618" spans="38:44" ht="16.5" x14ac:dyDescent="0.3">
      <c r="AL618" s="9" t="s">
        <v>530</v>
      </c>
      <c r="AM618" s="9" t="s">
        <v>370</v>
      </c>
      <c r="AN618" s="9">
        <v>0.5</v>
      </c>
      <c r="AO618" s="101">
        <v>-141741739</v>
      </c>
      <c r="AP618" s="101">
        <v>-141741739</v>
      </c>
      <c r="AR618" s="304">
        <f t="shared" si="17"/>
        <v>-70870869.5</v>
      </c>
    </row>
    <row r="619" spans="38:44" ht="16.5" x14ac:dyDescent="0.3">
      <c r="AL619" s="9" t="s">
        <v>531</v>
      </c>
      <c r="AM619" s="9" t="s">
        <v>370</v>
      </c>
      <c r="AN619" s="9">
        <v>0.5</v>
      </c>
      <c r="AO619" s="101">
        <v>-69358638</v>
      </c>
      <c r="AP619" s="101">
        <v>-69358638</v>
      </c>
      <c r="AR619" s="304">
        <f t="shared" si="17"/>
        <v>-34679319</v>
      </c>
    </row>
    <row r="620" spans="38:44" ht="16.5" x14ac:dyDescent="0.3">
      <c r="AL620" s="9" t="s">
        <v>532</v>
      </c>
      <c r="AM620" s="9" t="s">
        <v>370</v>
      </c>
      <c r="AN620" s="9">
        <v>0.5</v>
      </c>
      <c r="AO620" s="101">
        <v>-12136224</v>
      </c>
      <c r="AP620" s="101">
        <v>-12136224</v>
      </c>
      <c r="AR620" s="304">
        <f t="shared" si="17"/>
        <v>-6068112</v>
      </c>
    </row>
    <row r="621" spans="38:44" ht="16.5" x14ac:dyDescent="0.3">
      <c r="AL621" s="9" t="s">
        <v>1127</v>
      </c>
      <c r="AM621" s="9" t="s">
        <v>378</v>
      </c>
      <c r="AN621" s="9">
        <v>0.5</v>
      </c>
      <c r="AO621" s="101">
        <v>27714363</v>
      </c>
      <c r="AP621" s="101">
        <v>27714363</v>
      </c>
      <c r="AR621" s="304">
        <f t="shared" si="17"/>
        <v>13857181.5</v>
      </c>
    </row>
    <row r="622" spans="38:44" ht="16.5" x14ac:dyDescent="0.3">
      <c r="AL622" s="9" t="s">
        <v>531</v>
      </c>
      <c r="AM622" s="9" t="s">
        <v>370</v>
      </c>
      <c r="AN622" s="9">
        <v>0.5</v>
      </c>
      <c r="AO622" s="101">
        <v>-104775</v>
      </c>
      <c r="AP622" s="101">
        <v>-104775</v>
      </c>
      <c r="AR622" s="304">
        <f t="shared" si="17"/>
        <v>-52387.5</v>
      </c>
    </row>
    <row r="623" spans="38:44" ht="16.5" x14ac:dyDescent="0.3">
      <c r="AL623" s="9" t="s">
        <v>650</v>
      </c>
      <c r="AM623" s="9" t="s">
        <v>370</v>
      </c>
      <c r="AN623" s="9">
        <v>0.5</v>
      </c>
      <c r="AO623" s="101">
        <v>253298681</v>
      </c>
      <c r="AP623" s="101">
        <v>253298681</v>
      </c>
      <c r="AR623" s="304">
        <f t="shared" si="17"/>
        <v>126649340.5</v>
      </c>
    </row>
    <row r="624" spans="38:44" ht="16.5" x14ac:dyDescent="0.3">
      <c r="AL624" s="9" t="s">
        <v>651</v>
      </c>
      <c r="AM624" s="9" t="s">
        <v>370</v>
      </c>
      <c r="AN624" s="9">
        <v>0.5</v>
      </c>
      <c r="AO624" s="101">
        <v>2293134</v>
      </c>
      <c r="AP624" s="101">
        <v>2293134</v>
      </c>
      <c r="AR624" s="304">
        <f t="shared" si="17"/>
        <v>1146567</v>
      </c>
    </row>
    <row r="625" spans="38:44" ht="16.5" x14ac:dyDescent="0.3">
      <c r="AL625" s="9" t="s">
        <v>1128</v>
      </c>
      <c r="AM625" s="9" t="s">
        <v>378</v>
      </c>
      <c r="AN625" s="9">
        <v>0.5</v>
      </c>
      <c r="AO625" s="101">
        <v>2389800</v>
      </c>
      <c r="AP625" s="101">
        <v>2389800</v>
      </c>
      <c r="AR625" s="304">
        <f t="shared" si="17"/>
        <v>1194900</v>
      </c>
    </row>
    <row r="626" spans="38:44" ht="16.5" x14ac:dyDescent="0.3">
      <c r="AL626" s="9" t="s">
        <v>533</v>
      </c>
      <c r="AM626" s="9" t="s">
        <v>370</v>
      </c>
      <c r="AN626" s="9">
        <v>0.5</v>
      </c>
      <c r="AO626" s="101">
        <v>-42976205</v>
      </c>
      <c r="AP626" s="101">
        <v>-42976205</v>
      </c>
      <c r="AR626" s="304">
        <f t="shared" si="17"/>
        <v>-21488102.5</v>
      </c>
    </row>
    <row r="627" spans="38:44" ht="16.5" x14ac:dyDescent="0.3">
      <c r="AL627" s="9" t="s">
        <v>534</v>
      </c>
      <c r="AM627" s="9" t="s">
        <v>370</v>
      </c>
      <c r="AN627" s="9">
        <v>0.5</v>
      </c>
      <c r="AO627" s="101">
        <v>103581156</v>
      </c>
      <c r="AP627" s="101">
        <v>103581156</v>
      </c>
      <c r="AR627" s="304">
        <f t="shared" si="17"/>
        <v>51790578</v>
      </c>
    </row>
    <row r="628" spans="38:44" ht="16.5" x14ac:dyDescent="0.3">
      <c r="AL628" s="9" t="s">
        <v>535</v>
      </c>
      <c r="AM628" s="9" t="s">
        <v>370</v>
      </c>
      <c r="AN628" s="9">
        <v>0.5</v>
      </c>
      <c r="AO628" s="101">
        <v>-32703809</v>
      </c>
      <c r="AP628" s="101">
        <v>-32703809</v>
      </c>
      <c r="AR628" s="304">
        <f t="shared" si="17"/>
        <v>-16351904.5</v>
      </c>
    </row>
    <row r="629" spans="38:44" ht="16.5" x14ac:dyDescent="0.3">
      <c r="AL629" s="9" t="s">
        <v>536</v>
      </c>
      <c r="AM629" s="9" t="s">
        <v>378</v>
      </c>
      <c r="AN629" s="9">
        <v>0.5</v>
      </c>
      <c r="AO629" s="101">
        <v>-30350342</v>
      </c>
      <c r="AP629" s="101">
        <v>-30350342</v>
      </c>
      <c r="AR629" s="304">
        <f t="shared" si="17"/>
        <v>-15175171</v>
      </c>
    </row>
    <row r="630" spans="38:44" ht="16.5" x14ac:dyDescent="0.3">
      <c r="AL630" s="9" t="s">
        <v>537</v>
      </c>
      <c r="AM630" s="9" t="s">
        <v>370</v>
      </c>
      <c r="AN630" s="9">
        <v>0.5</v>
      </c>
      <c r="AO630" s="101">
        <v>-2657207</v>
      </c>
      <c r="AP630" s="101">
        <v>-2657207</v>
      </c>
      <c r="AR630" s="304">
        <f t="shared" si="17"/>
        <v>-1328603.5</v>
      </c>
    </row>
    <row r="631" spans="38:44" ht="16.5" x14ac:dyDescent="0.3">
      <c r="AL631" s="9" t="s">
        <v>538</v>
      </c>
      <c r="AM631" s="9" t="s">
        <v>370</v>
      </c>
      <c r="AN631" s="9">
        <v>0.5</v>
      </c>
      <c r="AO631" s="101">
        <v>-214880</v>
      </c>
      <c r="AP631" s="101">
        <v>-214880</v>
      </c>
      <c r="AR631" s="304">
        <f t="shared" si="17"/>
        <v>-107440</v>
      </c>
    </row>
    <row r="632" spans="38:44" ht="16.5" x14ac:dyDescent="0.3">
      <c r="AL632" s="9" t="s">
        <v>539</v>
      </c>
      <c r="AM632" s="9" t="s">
        <v>378</v>
      </c>
      <c r="AN632" s="9">
        <v>0.5</v>
      </c>
      <c r="AO632" s="101">
        <v>-8559278</v>
      </c>
      <c r="AP632" s="101">
        <v>-8559278</v>
      </c>
      <c r="AR632" s="304">
        <f t="shared" si="17"/>
        <v>-4279639</v>
      </c>
    </row>
    <row r="633" spans="38:44" ht="16.5" x14ac:dyDescent="0.3">
      <c r="AL633" s="9" t="s">
        <v>540</v>
      </c>
      <c r="AM633" s="9" t="s">
        <v>370</v>
      </c>
      <c r="AN633" s="9">
        <v>0.5</v>
      </c>
      <c r="AO633" s="101">
        <v>13570605</v>
      </c>
      <c r="AP633" s="101">
        <v>13570605</v>
      </c>
      <c r="AR633" s="304">
        <f t="shared" si="17"/>
        <v>6785302.5</v>
      </c>
    </row>
    <row r="634" spans="38:44" ht="16.5" x14ac:dyDescent="0.3">
      <c r="AL634" s="9" t="s">
        <v>541</v>
      </c>
      <c r="AM634" s="9" t="s">
        <v>378</v>
      </c>
      <c r="AN634" s="9">
        <v>0.5</v>
      </c>
      <c r="AO634" s="101">
        <v>-92113897</v>
      </c>
      <c r="AP634" s="101">
        <v>-92113897</v>
      </c>
      <c r="AR634" s="304">
        <f t="shared" si="17"/>
        <v>-46056948.5</v>
      </c>
    </row>
    <row r="635" spans="38:44" ht="16.5" x14ac:dyDescent="0.3">
      <c r="AL635" s="9" t="s">
        <v>542</v>
      </c>
      <c r="AM635" s="9" t="s">
        <v>370</v>
      </c>
      <c r="AN635" s="9">
        <v>0.5</v>
      </c>
      <c r="AO635" s="101">
        <v>-10396054</v>
      </c>
      <c r="AP635" s="101">
        <v>-10396054</v>
      </c>
      <c r="AR635" s="304">
        <f t="shared" si="17"/>
        <v>-5198027</v>
      </c>
    </row>
    <row r="636" spans="38:44" ht="16.5" x14ac:dyDescent="0.3">
      <c r="AL636" s="9" t="s">
        <v>1129</v>
      </c>
      <c r="AM636" s="9" t="s">
        <v>370</v>
      </c>
      <c r="AN636" s="9">
        <v>0.5</v>
      </c>
      <c r="AO636" s="101">
        <v>9374836</v>
      </c>
      <c r="AP636" s="101">
        <v>9374836</v>
      </c>
      <c r="AR636" s="304">
        <f t="shared" si="17"/>
        <v>4687418</v>
      </c>
    </row>
    <row r="637" spans="38:44" ht="16.5" x14ac:dyDescent="0.3">
      <c r="AL637" s="9" t="s">
        <v>653</v>
      </c>
      <c r="AM637" s="9" t="s">
        <v>378</v>
      </c>
      <c r="AN637" s="9">
        <v>0.5</v>
      </c>
      <c r="AO637" s="101">
        <v>243995655</v>
      </c>
      <c r="AP637" s="101">
        <v>243995655</v>
      </c>
      <c r="AR637" s="304">
        <f t="shared" si="17"/>
        <v>121997827.5</v>
      </c>
    </row>
    <row r="638" spans="38:44" ht="16.5" x14ac:dyDescent="0.3">
      <c r="AL638" s="9" t="s">
        <v>1130</v>
      </c>
      <c r="AM638" s="9" t="s">
        <v>370</v>
      </c>
      <c r="AN638" s="9">
        <v>0.5</v>
      </c>
      <c r="AO638" s="101">
        <v>-36980992</v>
      </c>
      <c r="AP638" s="101">
        <v>-36980992</v>
      </c>
      <c r="AR638" s="304">
        <f t="shared" si="17"/>
        <v>-18490496</v>
      </c>
    </row>
    <row r="639" spans="38:44" ht="16.5" x14ac:dyDescent="0.3">
      <c r="AL639" s="9" t="s">
        <v>1131</v>
      </c>
      <c r="AM639" s="9" t="s">
        <v>370</v>
      </c>
      <c r="AN639" s="9">
        <v>0.5</v>
      </c>
      <c r="AO639" s="101">
        <v>546928</v>
      </c>
      <c r="AP639" s="101">
        <v>546928</v>
      </c>
      <c r="AR639" s="304">
        <f t="shared" si="17"/>
        <v>273464</v>
      </c>
    </row>
    <row r="640" spans="38:44" ht="16.5" x14ac:dyDescent="0.3">
      <c r="AL640" s="9" t="s">
        <v>985</v>
      </c>
      <c r="AM640" s="9" t="s">
        <v>378</v>
      </c>
      <c r="AN640" s="9">
        <v>0.5</v>
      </c>
      <c r="AO640" s="101">
        <v>-148523</v>
      </c>
      <c r="AP640" s="101">
        <v>-148523</v>
      </c>
      <c r="AR640" s="304">
        <f t="shared" si="17"/>
        <v>-74261.5</v>
      </c>
    </row>
    <row r="641" spans="38:44" ht="16.5" x14ac:dyDescent="0.3">
      <c r="AL641" s="9" t="s">
        <v>543</v>
      </c>
      <c r="AM641" s="9" t="s">
        <v>370</v>
      </c>
      <c r="AN641" s="9">
        <v>0.5</v>
      </c>
      <c r="AO641" s="101">
        <v>-4000594</v>
      </c>
      <c r="AP641" s="101">
        <v>-4000594</v>
      </c>
      <c r="AR641" s="304">
        <f t="shared" si="17"/>
        <v>-2000297</v>
      </c>
    </row>
    <row r="642" spans="38:44" ht="16.5" x14ac:dyDescent="0.3">
      <c r="AL642" s="9" t="s">
        <v>544</v>
      </c>
      <c r="AM642" s="9" t="s">
        <v>370</v>
      </c>
      <c r="AN642" s="9">
        <v>0.5</v>
      </c>
      <c r="AO642" s="101">
        <v>138353</v>
      </c>
      <c r="AP642" s="101">
        <v>138353</v>
      </c>
      <c r="AR642" s="304">
        <f t="shared" si="17"/>
        <v>69176.5</v>
      </c>
    </row>
    <row r="643" spans="38:44" ht="16.5" x14ac:dyDescent="0.3">
      <c r="AL643" s="9" t="s">
        <v>546</v>
      </c>
      <c r="AM643" s="9" t="s">
        <v>378</v>
      </c>
      <c r="AN643" s="9">
        <v>0.5</v>
      </c>
      <c r="AO643" s="101">
        <v>-237025304</v>
      </c>
      <c r="AP643" s="101">
        <v>-237025304</v>
      </c>
      <c r="AR643" s="304">
        <f t="shared" si="17"/>
        <v>-118512652</v>
      </c>
    </row>
    <row r="644" spans="38:44" ht="16.5" x14ac:dyDescent="0.3">
      <c r="AL644" s="9" t="s">
        <v>547</v>
      </c>
      <c r="AM644" s="9" t="s">
        <v>370</v>
      </c>
      <c r="AN644" s="9">
        <v>0.5</v>
      </c>
      <c r="AO644" s="101">
        <v>-6653966</v>
      </c>
      <c r="AP644" s="101">
        <v>-6653966</v>
      </c>
      <c r="AR644" s="304">
        <f t="shared" si="17"/>
        <v>-3326983</v>
      </c>
    </row>
    <row r="645" spans="38:44" ht="16.5" x14ac:dyDescent="0.3">
      <c r="AL645" s="9" t="s">
        <v>548</v>
      </c>
      <c r="AM645" s="9" t="s">
        <v>370</v>
      </c>
      <c r="AN645" s="9">
        <v>0.5</v>
      </c>
      <c r="AO645" s="101">
        <v>62060657</v>
      </c>
      <c r="AP645" s="101">
        <v>62060657</v>
      </c>
      <c r="AR645" s="304">
        <f t="shared" si="17"/>
        <v>31030328.5</v>
      </c>
    </row>
    <row r="646" spans="38:44" ht="16.5" x14ac:dyDescent="0.3">
      <c r="AL646" s="9" t="s">
        <v>549</v>
      </c>
      <c r="AM646" s="9" t="s">
        <v>370</v>
      </c>
      <c r="AN646" s="9">
        <v>0.5</v>
      </c>
      <c r="AO646" s="101">
        <v>-48505785</v>
      </c>
      <c r="AP646" s="101">
        <v>-48505785</v>
      </c>
      <c r="AR646" s="304">
        <f t="shared" si="17"/>
        <v>-24252892.5</v>
      </c>
    </row>
    <row r="647" spans="38:44" ht="16.5" x14ac:dyDescent="0.3">
      <c r="AL647" s="9" t="s">
        <v>550</v>
      </c>
      <c r="AM647" s="9" t="s">
        <v>378</v>
      </c>
      <c r="AN647" s="9">
        <v>0.5</v>
      </c>
      <c r="AO647" s="101">
        <v>930146</v>
      </c>
      <c r="AP647" s="101">
        <v>930146</v>
      </c>
      <c r="AR647" s="304">
        <f t="shared" si="17"/>
        <v>465073</v>
      </c>
    </row>
    <row r="648" spans="38:44" ht="16.5" x14ac:dyDescent="0.3">
      <c r="AL648" s="9" t="s">
        <v>551</v>
      </c>
      <c r="AM648" s="9" t="s">
        <v>378</v>
      </c>
      <c r="AN648" s="9">
        <v>0.5</v>
      </c>
      <c r="AO648" s="101">
        <v>185692236</v>
      </c>
      <c r="AP648" s="101">
        <v>185692236</v>
      </c>
      <c r="AR648" s="304">
        <f t="shared" si="17"/>
        <v>92846118</v>
      </c>
    </row>
    <row r="649" spans="38:44" ht="16.5" x14ac:dyDescent="0.3">
      <c r="AL649" s="9" t="s">
        <v>1132</v>
      </c>
      <c r="AM649" s="9" t="s">
        <v>370</v>
      </c>
      <c r="AN649" s="9">
        <v>0.5</v>
      </c>
      <c r="AO649" s="101">
        <v>-7692</v>
      </c>
      <c r="AP649" s="101">
        <v>-7692</v>
      </c>
      <c r="AR649" s="304">
        <f t="shared" si="17"/>
        <v>-3846</v>
      </c>
    </row>
    <row r="650" spans="38:44" ht="16.5" x14ac:dyDescent="0.3">
      <c r="AL650" s="9" t="s">
        <v>552</v>
      </c>
      <c r="AM650" s="9" t="s">
        <v>370</v>
      </c>
      <c r="AN650" s="9">
        <v>0.5</v>
      </c>
      <c r="AO650" s="101">
        <v>1851645</v>
      </c>
      <c r="AP650" s="101">
        <v>1851645</v>
      </c>
      <c r="AR650" s="304">
        <f t="shared" si="17"/>
        <v>925822.5</v>
      </c>
    </row>
    <row r="651" spans="38:44" ht="16.5" x14ac:dyDescent="0.3">
      <c r="AL651" s="9" t="s">
        <v>553</v>
      </c>
      <c r="AM651" s="9" t="s">
        <v>370</v>
      </c>
      <c r="AN651" s="9">
        <v>0.5</v>
      </c>
      <c r="AO651" s="101">
        <v>-40449163</v>
      </c>
      <c r="AP651" s="101">
        <v>-40449163</v>
      </c>
      <c r="AR651" s="304">
        <f t="shared" si="17"/>
        <v>-20224581.5</v>
      </c>
    </row>
    <row r="652" spans="38:44" ht="16.5" x14ac:dyDescent="0.3">
      <c r="AL652" s="9" t="s">
        <v>554</v>
      </c>
      <c r="AM652" s="9" t="s">
        <v>370</v>
      </c>
      <c r="AN652" s="9">
        <v>0.5</v>
      </c>
      <c r="AO652" s="101">
        <v>139144088</v>
      </c>
      <c r="AP652" s="101">
        <v>139144088</v>
      </c>
      <c r="AR652" s="304">
        <f t="shared" si="17"/>
        <v>69572044</v>
      </c>
    </row>
    <row r="653" spans="38:44" ht="16.5" x14ac:dyDescent="0.3">
      <c r="AL653" s="9" t="s">
        <v>555</v>
      </c>
      <c r="AM653" s="9" t="s">
        <v>370</v>
      </c>
      <c r="AN653" s="9">
        <v>0.5</v>
      </c>
      <c r="AO653" s="101">
        <v>-208126247</v>
      </c>
      <c r="AP653" s="101">
        <v>-208126247</v>
      </c>
      <c r="AR653" s="304">
        <f t="shared" si="17"/>
        <v>-104063123.5</v>
      </c>
    </row>
    <row r="654" spans="38:44" ht="16.5" x14ac:dyDescent="0.3">
      <c r="AL654" s="9" t="s">
        <v>987</v>
      </c>
      <c r="AM654" s="9" t="s">
        <v>370</v>
      </c>
      <c r="AN654" s="9">
        <v>0.5</v>
      </c>
      <c r="AO654" s="101">
        <v>-17731186</v>
      </c>
      <c r="AP654" s="101">
        <v>-17731186</v>
      </c>
      <c r="AR654" s="304">
        <f t="shared" si="17"/>
        <v>-8865593</v>
      </c>
    </row>
    <row r="655" spans="38:44" ht="16.5" x14ac:dyDescent="0.3">
      <c r="AL655" s="9" t="s">
        <v>556</v>
      </c>
      <c r="AM655" s="9" t="s">
        <v>370</v>
      </c>
      <c r="AN655" s="9">
        <v>0.5</v>
      </c>
      <c r="AO655" s="101">
        <v>-96655560</v>
      </c>
      <c r="AP655" s="101">
        <v>-96655560</v>
      </c>
      <c r="AR655" s="304">
        <f t="shared" si="17"/>
        <v>-48327780</v>
      </c>
    </row>
    <row r="656" spans="38:44" ht="16.5" x14ac:dyDescent="0.3">
      <c r="AL656" s="9" t="s">
        <v>557</v>
      </c>
      <c r="AM656" s="9" t="s">
        <v>370</v>
      </c>
      <c r="AN656" s="9">
        <v>0.5</v>
      </c>
      <c r="AO656" s="101">
        <v>-403808913</v>
      </c>
      <c r="AP656" s="101">
        <v>-403808913</v>
      </c>
      <c r="AR656" s="304">
        <f t="shared" si="17"/>
        <v>-201904456.5</v>
      </c>
    </row>
    <row r="657" spans="38:44" ht="16.5" x14ac:dyDescent="0.3">
      <c r="AL657" s="9" t="s">
        <v>558</v>
      </c>
      <c r="AM657" s="9" t="s">
        <v>370</v>
      </c>
      <c r="AN657" s="9">
        <v>0.5</v>
      </c>
      <c r="AO657" s="101">
        <v>-167710066</v>
      </c>
      <c r="AP657" s="101">
        <v>-167710066</v>
      </c>
      <c r="AR657" s="304">
        <f t="shared" si="17"/>
        <v>-83855033</v>
      </c>
    </row>
    <row r="658" spans="38:44" ht="16.5" x14ac:dyDescent="0.3">
      <c r="AL658" s="9" t="s">
        <v>559</v>
      </c>
      <c r="AM658" s="9" t="s">
        <v>370</v>
      </c>
      <c r="AN658" s="9">
        <v>0.5</v>
      </c>
      <c r="AO658" s="101">
        <v>243841294</v>
      </c>
      <c r="AP658" s="101">
        <v>243841294</v>
      </c>
      <c r="AR658" s="304">
        <f t="shared" si="17"/>
        <v>121920647</v>
      </c>
    </row>
    <row r="659" spans="38:44" ht="16.5" x14ac:dyDescent="0.3">
      <c r="AL659" s="9" t="s">
        <v>560</v>
      </c>
      <c r="AM659" s="9" t="s">
        <v>370</v>
      </c>
      <c r="AN659" s="9">
        <v>0.5</v>
      </c>
      <c r="AO659" s="101">
        <v>5640431</v>
      </c>
      <c r="AP659" s="101">
        <v>5640431</v>
      </c>
      <c r="AR659" s="304">
        <f t="shared" si="17"/>
        <v>2820215.5</v>
      </c>
    </row>
    <row r="660" spans="38:44" ht="16.5" x14ac:dyDescent="0.3">
      <c r="AL660" s="9" t="s">
        <v>1133</v>
      </c>
      <c r="AM660" s="9" t="s">
        <v>370</v>
      </c>
      <c r="AN660" s="9">
        <v>0.5</v>
      </c>
      <c r="AO660" s="101">
        <v>-426370</v>
      </c>
      <c r="AP660" s="101">
        <v>-426370</v>
      </c>
      <c r="AR660" s="304">
        <f t="shared" si="17"/>
        <v>-213185</v>
      </c>
    </row>
    <row r="661" spans="38:44" ht="16.5" x14ac:dyDescent="0.3">
      <c r="AL661" s="9" t="s">
        <v>561</v>
      </c>
      <c r="AM661" s="9" t="s">
        <v>370</v>
      </c>
      <c r="AN661" s="9">
        <v>0.5</v>
      </c>
      <c r="AO661" s="101">
        <v>-65235163</v>
      </c>
      <c r="AP661" s="101">
        <v>-65235163</v>
      </c>
      <c r="AR661" s="304">
        <f t="shared" si="17"/>
        <v>-32617581.5</v>
      </c>
    </row>
    <row r="662" spans="38:44" ht="16.5" x14ac:dyDescent="0.3">
      <c r="AL662" s="9" t="s">
        <v>654</v>
      </c>
      <c r="AM662" s="9" t="s">
        <v>383</v>
      </c>
      <c r="AN662" s="9">
        <v>0.5</v>
      </c>
      <c r="AO662" s="101">
        <v>15575075</v>
      </c>
      <c r="AP662" s="101">
        <v>15575075</v>
      </c>
      <c r="AR662" s="304">
        <f t="shared" ref="AR662:AR725" si="18">AO662*AN662</f>
        <v>7787537.5</v>
      </c>
    </row>
    <row r="663" spans="38:44" ht="16.5" x14ac:dyDescent="0.3">
      <c r="AL663" s="9" t="s">
        <v>1134</v>
      </c>
      <c r="AM663" s="9" t="s">
        <v>370</v>
      </c>
      <c r="AN663" s="9">
        <v>0.5</v>
      </c>
      <c r="AO663" s="101">
        <v>0</v>
      </c>
      <c r="AP663" s="101">
        <v>0</v>
      </c>
      <c r="AR663" s="304">
        <f t="shared" si="18"/>
        <v>0</v>
      </c>
    </row>
    <row r="664" spans="38:44" ht="16.5" x14ac:dyDescent="0.3">
      <c r="AL664" s="9" t="s">
        <v>562</v>
      </c>
      <c r="AM664" s="9" t="s">
        <v>370</v>
      </c>
      <c r="AN664" s="9">
        <v>0.5</v>
      </c>
      <c r="AO664" s="101">
        <v>880610</v>
      </c>
      <c r="AP664" s="101">
        <v>880610</v>
      </c>
      <c r="AR664" s="304">
        <f t="shared" si="18"/>
        <v>440305</v>
      </c>
    </row>
    <row r="665" spans="38:44" ht="16.5" x14ac:dyDescent="0.3">
      <c r="AL665" s="9" t="s">
        <v>655</v>
      </c>
      <c r="AM665" s="9" t="s">
        <v>370</v>
      </c>
      <c r="AN665" s="9">
        <v>0.5</v>
      </c>
      <c r="AO665" s="101">
        <v>-12858970</v>
      </c>
      <c r="AP665" s="101">
        <v>-12858970</v>
      </c>
      <c r="AR665" s="304">
        <f t="shared" si="18"/>
        <v>-6429485</v>
      </c>
    </row>
    <row r="666" spans="38:44" ht="16.5" x14ac:dyDescent="0.3">
      <c r="AL666" s="9" t="s">
        <v>563</v>
      </c>
      <c r="AM666" s="9" t="s">
        <v>370</v>
      </c>
      <c r="AN666" s="9">
        <v>0.5</v>
      </c>
      <c r="AO666" s="101">
        <v>-492695993</v>
      </c>
      <c r="AP666" s="101">
        <v>-492695993</v>
      </c>
      <c r="AR666" s="304">
        <f t="shared" si="18"/>
        <v>-246347996.5</v>
      </c>
    </row>
    <row r="667" spans="38:44" ht="16.5" x14ac:dyDescent="0.3">
      <c r="AL667" s="9" t="s">
        <v>564</v>
      </c>
      <c r="AM667" s="9" t="s">
        <v>370</v>
      </c>
      <c r="AN667" s="9">
        <v>0.5</v>
      </c>
      <c r="AO667" s="101">
        <v>-4332448</v>
      </c>
      <c r="AP667" s="101">
        <v>-4332448</v>
      </c>
      <c r="AR667" s="304">
        <f t="shared" si="18"/>
        <v>-2166224</v>
      </c>
    </row>
    <row r="668" spans="38:44" ht="16.5" x14ac:dyDescent="0.3">
      <c r="AL668" s="9" t="s">
        <v>565</v>
      </c>
      <c r="AM668" s="9" t="s">
        <v>370</v>
      </c>
      <c r="AN668" s="9">
        <v>0.5</v>
      </c>
      <c r="AO668" s="101">
        <v>2111459</v>
      </c>
      <c r="AP668" s="101">
        <v>2111459</v>
      </c>
      <c r="AR668" s="304">
        <f t="shared" si="18"/>
        <v>1055729.5</v>
      </c>
    </row>
    <row r="669" spans="38:44" ht="16.5" x14ac:dyDescent="0.3">
      <c r="AL669" s="9" t="s">
        <v>566</v>
      </c>
      <c r="AM669" s="9" t="s">
        <v>370</v>
      </c>
      <c r="AN669" s="9">
        <v>0.5</v>
      </c>
      <c r="AO669" s="101">
        <v>-30540954</v>
      </c>
      <c r="AP669" s="101">
        <v>-30540954</v>
      </c>
      <c r="AR669" s="304">
        <f t="shared" si="18"/>
        <v>-15270477</v>
      </c>
    </row>
    <row r="670" spans="38:44" ht="16.5" x14ac:dyDescent="0.3">
      <c r="AL670" s="9" t="s">
        <v>567</v>
      </c>
      <c r="AM670" s="9" t="s">
        <v>370</v>
      </c>
      <c r="AN670" s="9">
        <v>0.5</v>
      </c>
      <c r="AO670" s="101">
        <v>-7818724</v>
      </c>
      <c r="AP670" s="101">
        <v>-7818724</v>
      </c>
      <c r="AR670" s="304">
        <f t="shared" si="18"/>
        <v>-3909362</v>
      </c>
    </row>
    <row r="671" spans="38:44" ht="16.5" x14ac:dyDescent="0.3">
      <c r="AL671" s="9" t="s">
        <v>568</v>
      </c>
      <c r="AM671" s="9" t="s">
        <v>370</v>
      </c>
      <c r="AN671" s="9">
        <v>0.5</v>
      </c>
      <c r="AO671" s="101">
        <v>-57606336</v>
      </c>
      <c r="AP671" s="101">
        <v>-57606336</v>
      </c>
      <c r="AR671" s="304">
        <f t="shared" si="18"/>
        <v>-28803168</v>
      </c>
    </row>
    <row r="672" spans="38:44" ht="16.5" x14ac:dyDescent="0.3">
      <c r="AL672" s="9" t="s">
        <v>569</v>
      </c>
      <c r="AM672" s="9" t="s">
        <v>370</v>
      </c>
      <c r="AN672" s="9">
        <v>0.5</v>
      </c>
      <c r="AO672" s="101">
        <v>-13154051</v>
      </c>
      <c r="AP672" s="101">
        <v>-13154051</v>
      </c>
      <c r="AR672" s="304">
        <f t="shared" si="18"/>
        <v>-6577025.5</v>
      </c>
    </row>
    <row r="673" spans="38:44" ht="16.5" x14ac:dyDescent="0.3">
      <c r="AL673" s="9" t="s">
        <v>570</v>
      </c>
      <c r="AM673" s="9" t="s">
        <v>370</v>
      </c>
      <c r="AN673" s="9">
        <v>0.5</v>
      </c>
      <c r="AO673" s="101">
        <v>-841257</v>
      </c>
      <c r="AP673" s="101">
        <v>-841257</v>
      </c>
      <c r="AR673" s="304">
        <f t="shared" si="18"/>
        <v>-420628.5</v>
      </c>
    </row>
    <row r="674" spans="38:44" ht="16.5" x14ac:dyDescent="0.3">
      <c r="AL674" s="9" t="s">
        <v>571</v>
      </c>
      <c r="AM674" s="9" t="s">
        <v>370</v>
      </c>
      <c r="AN674" s="9">
        <v>0.5</v>
      </c>
      <c r="AO674" s="101">
        <v>133437</v>
      </c>
      <c r="AP674" s="101">
        <v>133437</v>
      </c>
      <c r="AR674" s="304">
        <f t="shared" si="18"/>
        <v>66718.5</v>
      </c>
    </row>
    <row r="675" spans="38:44" ht="16.5" x14ac:dyDescent="0.3">
      <c r="AL675" s="9" t="s">
        <v>572</v>
      </c>
      <c r="AM675" s="9" t="s">
        <v>370</v>
      </c>
      <c r="AN675" s="9">
        <v>0.5</v>
      </c>
      <c r="AO675" s="101">
        <v>976393</v>
      </c>
      <c r="AP675" s="101">
        <v>976393</v>
      </c>
      <c r="AR675" s="304">
        <f t="shared" si="18"/>
        <v>488196.5</v>
      </c>
    </row>
    <row r="676" spans="38:44" ht="16.5" x14ac:dyDescent="0.3">
      <c r="AL676" s="9" t="s">
        <v>573</v>
      </c>
      <c r="AM676" s="9" t="s">
        <v>370</v>
      </c>
      <c r="AN676" s="9">
        <v>0.5</v>
      </c>
      <c r="AO676" s="101">
        <v>3424618</v>
      </c>
      <c r="AP676" s="101">
        <v>3424618</v>
      </c>
      <c r="AR676" s="304">
        <f t="shared" si="18"/>
        <v>1712309</v>
      </c>
    </row>
    <row r="677" spans="38:44" ht="16.5" x14ac:dyDescent="0.3">
      <c r="AL677" s="9" t="s">
        <v>574</v>
      </c>
      <c r="AM677" s="9" t="s">
        <v>370</v>
      </c>
      <c r="AN677" s="9">
        <v>0.5</v>
      </c>
      <c r="AO677" s="101">
        <v>58390031</v>
      </c>
      <c r="AP677" s="101">
        <v>58390031</v>
      </c>
      <c r="AR677" s="304">
        <f t="shared" si="18"/>
        <v>29195015.5</v>
      </c>
    </row>
    <row r="678" spans="38:44" ht="16.5" x14ac:dyDescent="0.3">
      <c r="AL678" s="9" t="s">
        <v>575</v>
      </c>
      <c r="AM678" s="9" t="s">
        <v>370</v>
      </c>
      <c r="AN678" s="9">
        <v>0.5</v>
      </c>
      <c r="AO678" s="101">
        <v>130625</v>
      </c>
      <c r="AP678" s="101">
        <v>130625</v>
      </c>
      <c r="AR678" s="304">
        <f t="shared" si="18"/>
        <v>65312.5</v>
      </c>
    </row>
    <row r="679" spans="38:44" ht="16.5" x14ac:dyDescent="0.3">
      <c r="AL679" s="9" t="s">
        <v>576</v>
      </c>
      <c r="AM679" s="9" t="s">
        <v>370</v>
      </c>
      <c r="AN679" s="9">
        <v>0.5</v>
      </c>
      <c r="AO679" s="101">
        <v>-2157892</v>
      </c>
      <c r="AP679" s="101">
        <v>-2157892</v>
      </c>
      <c r="AR679" s="304">
        <f t="shared" si="18"/>
        <v>-1078946</v>
      </c>
    </row>
    <row r="680" spans="38:44" ht="16.5" x14ac:dyDescent="0.3">
      <c r="AL680" s="9" t="s">
        <v>577</v>
      </c>
      <c r="AM680" s="9" t="s">
        <v>370</v>
      </c>
      <c r="AN680" s="9">
        <v>0.5</v>
      </c>
      <c r="AO680" s="101">
        <v>-168063046</v>
      </c>
      <c r="AP680" s="101">
        <v>-168063046</v>
      </c>
      <c r="AR680" s="304">
        <f t="shared" si="18"/>
        <v>-84031523</v>
      </c>
    </row>
    <row r="681" spans="38:44" ht="16.5" x14ac:dyDescent="0.3">
      <c r="AL681" s="9" t="s">
        <v>578</v>
      </c>
      <c r="AM681" s="9" t="s">
        <v>370</v>
      </c>
      <c r="AN681" s="9">
        <v>0.5</v>
      </c>
      <c r="AO681" s="101">
        <v>-6288031</v>
      </c>
      <c r="AP681" s="101">
        <v>-6288031</v>
      </c>
      <c r="AR681" s="304">
        <f t="shared" si="18"/>
        <v>-3144015.5</v>
      </c>
    </row>
    <row r="682" spans="38:44" ht="16.5" x14ac:dyDescent="0.3">
      <c r="AL682" s="9" t="s">
        <v>579</v>
      </c>
      <c r="AM682" s="9" t="s">
        <v>370</v>
      </c>
      <c r="AN682" s="9">
        <v>0.5</v>
      </c>
      <c r="AO682" s="101">
        <v>-133405381</v>
      </c>
      <c r="AP682" s="101">
        <v>-133405381</v>
      </c>
      <c r="AR682" s="304">
        <f t="shared" si="18"/>
        <v>-66702690.5</v>
      </c>
    </row>
    <row r="683" spans="38:44" ht="16.5" x14ac:dyDescent="0.3">
      <c r="AL683" s="9" t="s">
        <v>988</v>
      </c>
      <c r="AM683" s="9" t="s">
        <v>370</v>
      </c>
      <c r="AN683" s="9">
        <v>0.5</v>
      </c>
      <c r="AO683" s="101">
        <v>-104502251</v>
      </c>
      <c r="AP683" s="101">
        <v>-104502251</v>
      </c>
      <c r="AR683" s="304">
        <f t="shared" si="18"/>
        <v>-52251125.5</v>
      </c>
    </row>
    <row r="684" spans="38:44" ht="16.5" x14ac:dyDescent="0.3">
      <c r="AL684" s="9" t="s">
        <v>989</v>
      </c>
      <c r="AM684" s="9" t="s">
        <v>370</v>
      </c>
      <c r="AN684" s="9">
        <v>0.5</v>
      </c>
      <c r="AO684" s="101">
        <v>-147158782</v>
      </c>
      <c r="AP684" s="101">
        <v>-147158782</v>
      </c>
      <c r="AR684" s="304">
        <f t="shared" si="18"/>
        <v>-73579391</v>
      </c>
    </row>
    <row r="685" spans="38:44" ht="16.5" x14ac:dyDescent="0.3">
      <c r="AL685" s="9" t="s">
        <v>1135</v>
      </c>
      <c r="AM685" s="9" t="s">
        <v>370</v>
      </c>
      <c r="AN685" s="9">
        <v>0.5</v>
      </c>
      <c r="AO685" s="101">
        <v>-69671048</v>
      </c>
      <c r="AP685" s="101">
        <v>-69671048</v>
      </c>
      <c r="AR685" s="304">
        <f t="shared" si="18"/>
        <v>-34835524</v>
      </c>
    </row>
    <row r="686" spans="38:44" ht="16.5" x14ac:dyDescent="0.3">
      <c r="AL686" s="9" t="s">
        <v>580</v>
      </c>
      <c r="AM686" s="9" t="s">
        <v>378</v>
      </c>
      <c r="AN686" s="9">
        <v>0.5</v>
      </c>
      <c r="AO686" s="101">
        <v>-53935377</v>
      </c>
      <c r="AP686" s="101">
        <v>-53935377</v>
      </c>
      <c r="AR686" s="304">
        <f t="shared" si="18"/>
        <v>-26967688.5</v>
      </c>
    </row>
    <row r="687" spans="38:44" ht="16.5" x14ac:dyDescent="0.3">
      <c r="AL687" s="9" t="s">
        <v>1136</v>
      </c>
      <c r="AM687" s="9" t="s">
        <v>383</v>
      </c>
      <c r="AN687" s="9">
        <v>0.5</v>
      </c>
      <c r="AO687" s="101">
        <v>-180082888</v>
      </c>
      <c r="AP687" s="101">
        <v>-180082888</v>
      </c>
      <c r="AR687" s="304">
        <f t="shared" si="18"/>
        <v>-90041444</v>
      </c>
    </row>
    <row r="688" spans="38:44" ht="16.5" x14ac:dyDescent="0.3">
      <c r="AL688" s="9" t="s">
        <v>1137</v>
      </c>
      <c r="AM688" s="9" t="s">
        <v>383</v>
      </c>
      <c r="AN688" s="9">
        <v>0.5</v>
      </c>
      <c r="AO688" s="101">
        <v>-73114</v>
      </c>
      <c r="AP688" s="101">
        <v>-73114</v>
      </c>
      <c r="AR688" s="304">
        <f t="shared" si="18"/>
        <v>-36557</v>
      </c>
    </row>
    <row r="689" spans="38:44" ht="16.5" x14ac:dyDescent="0.3">
      <c r="AL689" s="9" t="s">
        <v>1138</v>
      </c>
      <c r="AM689" s="9" t="s">
        <v>370</v>
      </c>
      <c r="AN689" s="9">
        <v>0.5</v>
      </c>
      <c r="AO689" s="101">
        <v>-36347</v>
      </c>
      <c r="AP689" s="101">
        <v>-36347</v>
      </c>
      <c r="AR689" s="304">
        <f t="shared" si="18"/>
        <v>-18173.5</v>
      </c>
    </row>
    <row r="690" spans="38:44" ht="16.5" x14ac:dyDescent="0.3">
      <c r="AL690" s="9" t="s">
        <v>1139</v>
      </c>
      <c r="AM690" s="9" t="s">
        <v>383</v>
      </c>
      <c r="AN690" s="9">
        <v>0.5</v>
      </c>
      <c r="AO690" s="101">
        <v>111727</v>
      </c>
      <c r="AP690" s="101">
        <v>111727</v>
      </c>
      <c r="AR690" s="304">
        <f t="shared" si="18"/>
        <v>55863.5</v>
      </c>
    </row>
    <row r="691" spans="38:44" ht="16.5" x14ac:dyDescent="0.3">
      <c r="AL691" s="9" t="s">
        <v>581</v>
      </c>
      <c r="AM691" s="9" t="s">
        <v>378</v>
      </c>
      <c r="AN691" s="9">
        <v>0.5</v>
      </c>
      <c r="AO691" s="101">
        <v>-10251083</v>
      </c>
      <c r="AP691" s="101">
        <v>-10251083</v>
      </c>
      <c r="AR691" s="304">
        <f t="shared" si="18"/>
        <v>-5125541.5</v>
      </c>
    </row>
    <row r="692" spans="38:44" ht="16.5" x14ac:dyDescent="0.3">
      <c r="AL692" s="9" t="s">
        <v>582</v>
      </c>
      <c r="AM692" s="9" t="s">
        <v>370</v>
      </c>
      <c r="AN692" s="9">
        <v>0.5</v>
      </c>
      <c r="AO692" s="101">
        <v>181034810</v>
      </c>
      <c r="AP692" s="101">
        <v>181034810</v>
      </c>
      <c r="AR692" s="304">
        <f t="shared" si="18"/>
        <v>90517405</v>
      </c>
    </row>
    <row r="693" spans="38:44" ht="16.5" x14ac:dyDescent="0.3">
      <c r="AL693" s="9" t="s">
        <v>583</v>
      </c>
      <c r="AM693" s="9" t="s">
        <v>370</v>
      </c>
      <c r="AN693" s="9">
        <v>0.5</v>
      </c>
      <c r="AO693" s="101">
        <v>-142996283</v>
      </c>
      <c r="AP693" s="101">
        <v>-142996283</v>
      </c>
      <c r="AR693" s="304">
        <f t="shared" si="18"/>
        <v>-71498141.5</v>
      </c>
    </row>
    <row r="694" spans="38:44" ht="16.5" x14ac:dyDescent="0.3">
      <c r="AL694" s="9" t="s">
        <v>1140</v>
      </c>
      <c r="AM694" s="9" t="s">
        <v>370</v>
      </c>
      <c r="AN694" s="9">
        <v>0.5</v>
      </c>
      <c r="AO694" s="101">
        <v>1054840</v>
      </c>
      <c r="AP694" s="101">
        <v>1054840</v>
      </c>
      <c r="AR694" s="304">
        <f t="shared" si="18"/>
        <v>527420</v>
      </c>
    </row>
    <row r="695" spans="38:44" ht="16.5" x14ac:dyDescent="0.3">
      <c r="AL695" s="9" t="s">
        <v>1141</v>
      </c>
      <c r="AM695" s="9" t="s">
        <v>383</v>
      </c>
      <c r="AN695" s="9">
        <v>0.5</v>
      </c>
      <c r="AO695" s="101">
        <v>0</v>
      </c>
      <c r="AP695" s="101">
        <v>0</v>
      </c>
      <c r="AR695" s="304">
        <f t="shared" si="18"/>
        <v>0</v>
      </c>
    </row>
    <row r="696" spans="38:44" ht="16.5" x14ac:dyDescent="0.3">
      <c r="AL696" s="9" t="s">
        <v>1140</v>
      </c>
      <c r="AM696" s="9" t="s">
        <v>370</v>
      </c>
      <c r="AN696" s="9">
        <v>0.5</v>
      </c>
      <c r="AO696" s="101">
        <v>-4224593</v>
      </c>
      <c r="AP696" s="101">
        <v>-4224593</v>
      </c>
      <c r="AR696" s="304">
        <f t="shared" si="18"/>
        <v>-2112296.5</v>
      </c>
    </row>
    <row r="697" spans="38:44" ht="16.5" x14ac:dyDescent="0.3">
      <c r="AL697" s="9" t="s">
        <v>1142</v>
      </c>
      <c r="AM697" s="9" t="s">
        <v>383</v>
      </c>
      <c r="AN697" s="9">
        <v>0.5</v>
      </c>
      <c r="AO697" s="101">
        <v>351508</v>
      </c>
      <c r="AP697" s="101">
        <v>351508</v>
      </c>
      <c r="AR697" s="304">
        <f t="shared" si="18"/>
        <v>175754</v>
      </c>
    </row>
    <row r="698" spans="38:44" ht="16.5" x14ac:dyDescent="0.3">
      <c r="AL698" s="9" t="s">
        <v>1143</v>
      </c>
      <c r="AM698" s="9" t="s">
        <v>370</v>
      </c>
      <c r="AN698" s="9">
        <v>0.5</v>
      </c>
      <c r="AO698" s="101">
        <v>-42567651</v>
      </c>
      <c r="AP698" s="101">
        <v>-42567651</v>
      </c>
      <c r="AR698" s="304">
        <f t="shared" si="18"/>
        <v>-21283825.5</v>
      </c>
    </row>
    <row r="699" spans="38:44" ht="16.5" x14ac:dyDescent="0.3">
      <c r="AL699" s="9" t="s">
        <v>990</v>
      </c>
      <c r="AM699" s="9" t="s">
        <v>370</v>
      </c>
      <c r="AN699" s="9">
        <v>0.5</v>
      </c>
      <c r="AO699" s="101">
        <v>172146411</v>
      </c>
      <c r="AP699" s="101">
        <v>172146411</v>
      </c>
      <c r="AR699" s="304">
        <f t="shared" si="18"/>
        <v>86073205.5</v>
      </c>
    </row>
    <row r="700" spans="38:44" ht="16.5" x14ac:dyDescent="0.3">
      <c r="AL700" s="9" t="s">
        <v>1144</v>
      </c>
      <c r="AM700" s="9" t="s">
        <v>383</v>
      </c>
      <c r="AN700" s="9">
        <v>0.5</v>
      </c>
      <c r="AO700" s="101">
        <v>-3435019</v>
      </c>
      <c r="AP700" s="101">
        <v>-3435019</v>
      </c>
      <c r="AR700" s="304">
        <f t="shared" si="18"/>
        <v>-1717509.5</v>
      </c>
    </row>
    <row r="701" spans="38:44" ht="16.5" x14ac:dyDescent="0.3">
      <c r="AL701" s="9" t="s">
        <v>585</v>
      </c>
      <c r="AM701" s="9" t="s">
        <v>370</v>
      </c>
      <c r="AN701" s="9">
        <v>0.5</v>
      </c>
      <c r="AO701" s="101">
        <v>7512804</v>
      </c>
      <c r="AP701" s="101">
        <v>7512804</v>
      </c>
      <c r="AR701" s="304">
        <f t="shared" si="18"/>
        <v>3756402</v>
      </c>
    </row>
    <row r="702" spans="38:44" ht="16.5" x14ac:dyDescent="0.3">
      <c r="AL702" s="9" t="s">
        <v>586</v>
      </c>
      <c r="AM702" s="9" t="s">
        <v>370</v>
      </c>
      <c r="AN702" s="9">
        <v>0.5</v>
      </c>
      <c r="AO702" s="101">
        <v>-79015295</v>
      </c>
      <c r="AP702" s="101">
        <v>-79015295</v>
      </c>
      <c r="AR702" s="304">
        <f t="shared" si="18"/>
        <v>-39507647.5</v>
      </c>
    </row>
    <row r="703" spans="38:44" ht="16.5" x14ac:dyDescent="0.3">
      <c r="AL703" s="9" t="s">
        <v>587</v>
      </c>
      <c r="AM703" s="9" t="s">
        <v>383</v>
      </c>
      <c r="AN703" s="9">
        <v>0.5</v>
      </c>
      <c r="AO703" s="101">
        <v>90119786</v>
      </c>
      <c r="AP703" s="101">
        <v>90119786</v>
      </c>
      <c r="AR703" s="304">
        <f t="shared" si="18"/>
        <v>45059893</v>
      </c>
    </row>
    <row r="704" spans="38:44" ht="16.5" x14ac:dyDescent="0.3">
      <c r="AL704" s="9" t="s">
        <v>588</v>
      </c>
      <c r="AM704" s="9" t="s">
        <v>378</v>
      </c>
      <c r="AN704" s="9">
        <v>0.5</v>
      </c>
      <c r="AO704" s="101">
        <v>-2388087</v>
      </c>
      <c r="AP704" s="101">
        <v>-2388087</v>
      </c>
      <c r="AR704" s="304">
        <f t="shared" si="18"/>
        <v>-1194043.5</v>
      </c>
    </row>
    <row r="705" spans="38:44" ht="16.5" x14ac:dyDescent="0.3">
      <c r="AL705" s="9" t="s">
        <v>589</v>
      </c>
      <c r="AM705" s="9" t="s">
        <v>370</v>
      </c>
      <c r="AN705" s="9">
        <v>0.5</v>
      </c>
      <c r="AO705" s="101">
        <v>4588111</v>
      </c>
      <c r="AP705" s="101">
        <v>4588111</v>
      </c>
      <c r="AR705" s="304">
        <f t="shared" si="18"/>
        <v>2294055.5</v>
      </c>
    </row>
    <row r="706" spans="38:44" ht="16.5" x14ac:dyDescent="0.3">
      <c r="AL706" s="9" t="s">
        <v>590</v>
      </c>
      <c r="AM706" s="9" t="s">
        <v>370</v>
      </c>
      <c r="AN706" s="9">
        <v>0.5</v>
      </c>
      <c r="AO706" s="101">
        <v>-412620523</v>
      </c>
      <c r="AP706" s="101">
        <v>-412620523</v>
      </c>
      <c r="AR706" s="304">
        <f t="shared" si="18"/>
        <v>-206310261.5</v>
      </c>
    </row>
    <row r="707" spans="38:44" ht="16.5" x14ac:dyDescent="0.3">
      <c r="AL707" s="9" t="s">
        <v>591</v>
      </c>
      <c r="AM707" s="9" t="s">
        <v>378</v>
      </c>
      <c r="AN707" s="9">
        <v>0.5</v>
      </c>
      <c r="AO707" s="101">
        <v>-6275260</v>
      </c>
      <c r="AP707" s="101">
        <v>-6275260</v>
      </c>
      <c r="AR707" s="304">
        <f t="shared" si="18"/>
        <v>-3137630</v>
      </c>
    </row>
    <row r="708" spans="38:44" ht="16.5" x14ac:dyDescent="0.3">
      <c r="AL708" s="9" t="s">
        <v>1145</v>
      </c>
      <c r="AM708" s="9" t="s">
        <v>383</v>
      </c>
      <c r="AN708" s="9">
        <v>0.5</v>
      </c>
      <c r="AO708" s="101">
        <v>-153223404</v>
      </c>
      <c r="AP708" s="101">
        <v>-153223404</v>
      </c>
      <c r="AR708" s="304">
        <f t="shared" si="18"/>
        <v>-76611702</v>
      </c>
    </row>
    <row r="709" spans="38:44" ht="16.5" x14ac:dyDescent="0.3">
      <c r="AL709" s="9" t="s">
        <v>591</v>
      </c>
      <c r="AM709" s="9" t="s">
        <v>378</v>
      </c>
      <c r="AN709" s="9">
        <v>0.5</v>
      </c>
      <c r="AO709" s="101">
        <v>-5884239</v>
      </c>
      <c r="AP709" s="101">
        <v>-5884239</v>
      </c>
      <c r="AR709" s="304">
        <f t="shared" si="18"/>
        <v>-2942119.5</v>
      </c>
    </row>
    <row r="710" spans="38:44" ht="16.5" x14ac:dyDescent="0.3">
      <c r="AL710" s="9" t="s">
        <v>592</v>
      </c>
      <c r="AM710" s="9" t="s">
        <v>378</v>
      </c>
      <c r="AN710" s="9">
        <v>0.5</v>
      </c>
      <c r="AO710" s="101">
        <v>699494</v>
      </c>
      <c r="AP710" s="101">
        <v>699494</v>
      </c>
      <c r="AR710" s="304">
        <f t="shared" si="18"/>
        <v>349747</v>
      </c>
    </row>
    <row r="711" spans="38:44" ht="16.5" x14ac:dyDescent="0.3">
      <c r="AL711" s="9" t="s">
        <v>593</v>
      </c>
      <c r="AM711" s="9" t="s">
        <v>370</v>
      </c>
      <c r="AN711" s="9">
        <v>0.5</v>
      </c>
      <c r="AO711" s="101">
        <v>-19599756</v>
      </c>
      <c r="AP711" s="101">
        <v>-19599756</v>
      </c>
      <c r="AR711" s="304">
        <f t="shared" si="18"/>
        <v>-9799878</v>
      </c>
    </row>
    <row r="712" spans="38:44" ht="16.5" x14ac:dyDescent="0.3">
      <c r="AL712" s="9" t="s">
        <v>1146</v>
      </c>
      <c r="AM712" s="9" t="s">
        <v>1147</v>
      </c>
      <c r="AN712" s="9">
        <v>0.5</v>
      </c>
      <c r="AO712" s="101">
        <v>-4753799</v>
      </c>
      <c r="AP712" s="101">
        <v>-4753799</v>
      </c>
      <c r="AR712" s="304">
        <f t="shared" si="18"/>
        <v>-2376899.5</v>
      </c>
    </row>
    <row r="713" spans="38:44" ht="16.5" x14ac:dyDescent="0.3">
      <c r="AL713" s="9" t="s">
        <v>594</v>
      </c>
      <c r="AM713" s="9" t="s">
        <v>378</v>
      </c>
      <c r="AN713" s="9">
        <v>0.5</v>
      </c>
      <c r="AO713" s="101">
        <v>-20327633</v>
      </c>
      <c r="AP713" s="101">
        <v>-20327633</v>
      </c>
      <c r="AR713" s="304">
        <f t="shared" si="18"/>
        <v>-10163816.5</v>
      </c>
    </row>
    <row r="714" spans="38:44" ht="16.5" x14ac:dyDescent="0.3">
      <c r="AL714" s="9" t="s">
        <v>992</v>
      </c>
      <c r="AM714" s="9" t="s">
        <v>383</v>
      </c>
      <c r="AN714" s="9">
        <v>0.5</v>
      </c>
      <c r="AO714" s="101">
        <v>-6901738</v>
      </c>
      <c r="AP714" s="101">
        <v>-6901738</v>
      </c>
      <c r="AR714" s="304">
        <f t="shared" si="18"/>
        <v>-3450869</v>
      </c>
    </row>
    <row r="715" spans="38:44" ht="16.5" x14ac:dyDescent="0.3">
      <c r="AL715" s="9" t="s">
        <v>1148</v>
      </c>
      <c r="AM715" s="9" t="s">
        <v>383</v>
      </c>
      <c r="AN715" s="9">
        <v>0.5</v>
      </c>
      <c r="AO715" s="101">
        <v>-49952155</v>
      </c>
      <c r="AP715" s="101">
        <v>-49952155</v>
      </c>
      <c r="AR715" s="304">
        <f t="shared" si="18"/>
        <v>-24976077.5</v>
      </c>
    </row>
    <row r="716" spans="38:44" ht="16.5" x14ac:dyDescent="0.3">
      <c r="AL716" s="9" t="s">
        <v>595</v>
      </c>
      <c r="AM716" s="9" t="s">
        <v>378</v>
      </c>
      <c r="AN716" s="9">
        <v>0.5</v>
      </c>
      <c r="AO716" s="101">
        <v>-156512016</v>
      </c>
      <c r="AP716" s="101">
        <v>-156512016</v>
      </c>
      <c r="AR716" s="304">
        <f t="shared" si="18"/>
        <v>-78256008</v>
      </c>
    </row>
    <row r="717" spans="38:44" ht="16.5" x14ac:dyDescent="0.3">
      <c r="AL717" s="9" t="s">
        <v>596</v>
      </c>
      <c r="AM717" s="9" t="s">
        <v>378</v>
      </c>
      <c r="AN717" s="9">
        <v>0.5</v>
      </c>
      <c r="AO717" s="101">
        <v>-134643238</v>
      </c>
      <c r="AP717" s="101">
        <v>-134643238</v>
      </c>
      <c r="AR717" s="304">
        <f t="shared" si="18"/>
        <v>-67321619</v>
      </c>
    </row>
    <row r="718" spans="38:44" ht="16.5" x14ac:dyDescent="0.3">
      <c r="AL718" s="9" t="s">
        <v>597</v>
      </c>
      <c r="AM718" s="9" t="s">
        <v>378</v>
      </c>
      <c r="AN718" s="9">
        <v>0.5</v>
      </c>
      <c r="AO718" s="101">
        <v>-761729426</v>
      </c>
      <c r="AP718" s="101">
        <v>-761729426</v>
      </c>
      <c r="AR718" s="304">
        <f t="shared" si="18"/>
        <v>-380864713</v>
      </c>
    </row>
    <row r="719" spans="38:44" ht="16.5" x14ac:dyDescent="0.3">
      <c r="AL719" s="9" t="s">
        <v>598</v>
      </c>
      <c r="AM719" s="9" t="s">
        <v>370</v>
      </c>
      <c r="AN719" s="9">
        <v>0.5</v>
      </c>
      <c r="AO719" s="101">
        <v>-249598354</v>
      </c>
      <c r="AP719" s="101">
        <v>-249598354</v>
      </c>
      <c r="AR719" s="304">
        <f t="shared" si="18"/>
        <v>-124799177</v>
      </c>
    </row>
    <row r="720" spans="38:44" ht="16.5" x14ac:dyDescent="0.3">
      <c r="AL720" s="9" t="s">
        <v>599</v>
      </c>
      <c r="AM720" s="9" t="s">
        <v>378</v>
      </c>
      <c r="AN720" s="9">
        <v>0.5</v>
      </c>
      <c r="AO720" s="101">
        <v>-76087382</v>
      </c>
      <c r="AP720" s="101">
        <v>-76087382</v>
      </c>
      <c r="AR720" s="304">
        <f t="shared" si="18"/>
        <v>-38043691</v>
      </c>
    </row>
    <row r="721" spans="38:44" ht="16.5" x14ac:dyDescent="0.3">
      <c r="AL721" s="9" t="s">
        <v>1149</v>
      </c>
      <c r="AM721" s="9" t="s">
        <v>370</v>
      </c>
      <c r="AN721" s="9">
        <v>0.5</v>
      </c>
      <c r="AO721" s="101">
        <v>1858000</v>
      </c>
      <c r="AP721" s="101">
        <v>1858000</v>
      </c>
      <c r="AR721" s="304">
        <f t="shared" si="18"/>
        <v>929000</v>
      </c>
    </row>
    <row r="722" spans="38:44" ht="16.5" x14ac:dyDescent="0.3">
      <c r="AL722" s="9" t="s">
        <v>1150</v>
      </c>
      <c r="AM722" s="9" t="s">
        <v>383</v>
      </c>
      <c r="AN722" s="9">
        <v>0.5</v>
      </c>
      <c r="AO722" s="101">
        <v>5317847</v>
      </c>
      <c r="AP722" s="101">
        <v>5317847</v>
      </c>
      <c r="AR722" s="304">
        <f t="shared" si="18"/>
        <v>2658923.5</v>
      </c>
    </row>
    <row r="723" spans="38:44" ht="16.5" x14ac:dyDescent="0.3">
      <c r="AL723" s="9" t="s">
        <v>1151</v>
      </c>
      <c r="AM723" s="9" t="s">
        <v>370</v>
      </c>
      <c r="AN723" s="9">
        <v>0.5</v>
      </c>
      <c r="AO723" s="101">
        <v>415826</v>
      </c>
      <c r="AP723" s="101">
        <v>415826</v>
      </c>
      <c r="AR723" s="304">
        <f t="shared" si="18"/>
        <v>207913</v>
      </c>
    </row>
    <row r="724" spans="38:44" ht="16.5" x14ac:dyDescent="0.3">
      <c r="AL724" s="9" t="s">
        <v>1152</v>
      </c>
      <c r="AM724" s="9" t="s">
        <v>383</v>
      </c>
      <c r="AN724" s="9">
        <v>0.5</v>
      </c>
      <c r="AO724" s="101">
        <v>-4480384</v>
      </c>
      <c r="AP724" s="101">
        <v>-4480384</v>
      </c>
      <c r="AR724" s="304">
        <f t="shared" si="18"/>
        <v>-2240192</v>
      </c>
    </row>
    <row r="725" spans="38:44" ht="16.5" x14ac:dyDescent="0.3">
      <c r="AL725" s="9" t="s">
        <v>600</v>
      </c>
      <c r="AM725" s="9" t="s">
        <v>378</v>
      </c>
      <c r="AN725" s="9">
        <v>0.5</v>
      </c>
      <c r="AO725" s="101">
        <v>42628098</v>
      </c>
      <c r="AP725" s="101">
        <v>42628098</v>
      </c>
      <c r="AR725" s="304">
        <f t="shared" si="18"/>
        <v>21314049</v>
      </c>
    </row>
    <row r="726" spans="38:44" ht="16.5" x14ac:dyDescent="0.3">
      <c r="AL726" s="9" t="s">
        <v>1153</v>
      </c>
      <c r="AM726" s="9" t="s">
        <v>378</v>
      </c>
      <c r="AN726" s="9">
        <v>0.5</v>
      </c>
      <c r="AO726" s="101">
        <v>41948</v>
      </c>
      <c r="AP726" s="101">
        <v>41948</v>
      </c>
      <c r="AR726" s="304">
        <f t="shared" ref="AR726:AR740" si="19">AO726*AN726</f>
        <v>20974</v>
      </c>
    </row>
    <row r="727" spans="38:44" ht="16.5" x14ac:dyDescent="0.3">
      <c r="AL727" s="9" t="s">
        <v>601</v>
      </c>
      <c r="AM727" s="9" t="s">
        <v>370</v>
      </c>
      <c r="AN727" s="9">
        <v>0.5</v>
      </c>
      <c r="AO727" s="101">
        <v>24720924</v>
      </c>
      <c r="AP727" s="101">
        <v>24720924</v>
      </c>
      <c r="AR727" s="304">
        <f t="shared" si="19"/>
        <v>12360462</v>
      </c>
    </row>
    <row r="728" spans="38:44" ht="16.5" x14ac:dyDescent="0.3">
      <c r="AL728" s="9" t="s">
        <v>1154</v>
      </c>
      <c r="AM728" s="9" t="s">
        <v>430</v>
      </c>
      <c r="AN728" s="9">
        <v>0.5</v>
      </c>
      <c r="AO728" s="101">
        <v>-14149429</v>
      </c>
      <c r="AP728" s="101">
        <v>-14149429</v>
      </c>
      <c r="AR728" s="304">
        <f t="shared" si="19"/>
        <v>-7074714.5</v>
      </c>
    </row>
    <row r="729" spans="38:44" ht="16.5" x14ac:dyDescent="0.3">
      <c r="AL729" s="9" t="s">
        <v>602</v>
      </c>
      <c r="AM729" s="9" t="s">
        <v>370</v>
      </c>
      <c r="AN729" s="9">
        <v>0.5</v>
      </c>
      <c r="AO729" s="101">
        <v>14085140</v>
      </c>
      <c r="AP729" s="101">
        <v>14085140</v>
      </c>
      <c r="AR729" s="304">
        <f t="shared" si="19"/>
        <v>7042570</v>
      </c>
    </row>
    <row r="730" spans="38:44" ht="16.5" x14ac:dyDescent="0.3">
      <c r="AL730" s="9" t="s">
        <v>660</v>
      </c>
      <c r="AM730" s="9" t="s">
        <v>370</v>
      </c>
      <c r="AN730" s="9">
        <v>0.5</v>
      </c>
      <c r="AO730" s="101">
        <v>181970</v>
      </c>
      <c r="AP730" s="101">
        <v>181970</v>
      </c>
      <c r="AR730" s="304">
        <f t="shared" si="19"/>
        <v>90985</v>
      </c>
    </row>
    <row r="731" spans="38:44" ht="16.5" x14ac:dyDescent="0.3">
      <c r="AL731" s="9" t="s">
        <v>603</v>
      </c>
      <c r="AM731" s="9" t="s">
        <v>378</v>
      </c>
      <c r="AN731" s="9">
        <v>0.5</v>
      </c>
      <c r="AO731" s="101">
        <v>-2186829260</v>
      </c>
      <c r="AP731" s="101">
        <v>-2186829260</v>
      </c>
      <c r="AR731" s="304">
        <f t="shared" si="19"/>
        <v>-1093414630</v>
      </c>
    </row>
    <row r="732" spans="38:44" ht="16.5" x14ac:dyDescent="0.3">
      <c r="AL732" s="9" t="s">
        <v>661</v>
      </c>
      <c r="AM732" s="9" t="s">
        <v>370</v>
      </c>
      <c r="AN732" s="9">
        <v>0.5</v>
      </c>
      <c r="AO732" s="101">
        <v>-8143640</v>
      </c>
      <c r="AP732" s="101">
        <v>-8143640</v>
      </c>
      <c r="AR732" s="304">
        <f t="shared" si="19"/>
        <v>-4071820</v>
      </c>
    </row>
    <row r="733" spans="38:44" ht="16.5" x14ac:dyDescent="0.3">
      <c r="AL733" s="9" t="s">
        <v>1155</v>
      </c>
      <c r="AM733" s="9" t="s">
        <v>383</v>
      </c>
      <c r="AN733" s="9">
        <v>0.5</v>
      </c>
      <c r="AO733" s="101">
        <v>-2442384</v>
      </c>
      <c r="AP733" s="101">
        <v>-2442384</v>
      </c>
      <c r="AR733" s="304">
        <f t="shared" si="19"/>
        <v>-1221192</v>
      </c>
    </row>
    <row r="734" spans="38:44" ht="16.5" x14ac:dyDescent="0.3">
      <c r="AL734" s="9" t="s">
        <v>604</v>
      </c>
      <c r="AM734" s="9" t="s">
        <v>370</v>
      </c>
      <c r="AN734" s="9">
        <v>0.5</v>
      </c>
      <c r="AO734" s="101">
        <v>91836</v>
      </c>
      <c r="AP734" s="101">
        <v>91836</v>
      </c>
      <c r="AR734" s="304">
        <f t="shared" si="19"/>
        <v>45918</v>
      </c>
    </row>
    <row r="735" spans="38:44" ht="16.5" x14ac:dyDescent="0.3">
      <c r="AL735" s="9" t="s">
        <v>605</v>
      </c>
      <c r="AM735" s="9" t="s">
        <v>370</v>
      </c>
      <c r="AN735" s="9">
        <v>0.5</v>
      </c>
      <c r="AO735" s="101">
        <v>6378847</v>
      </c>
      <c r="AP735" s="101">
        <v>6378847</v>
      </c>
      <c r="AR735" s="304">
        <f t="shared" si="19"/>
        <v>3189423.5</v>
      </c>
    </row>
    <row r="736" spans="38:44" ht="16.5" x14ac:dyDescent="0.3">
      <c r="AL736" s="9" t="s">
        <v>993</v>
      </c>
      <c r="AM736" s="9" t="s">
        <v>370</v>
      </c>
      <c r="AN736" s="9">
        <v>0.5</v>
      </c>
      <c r="AO736" s="101">
        <v>-24458</v>
      </c>
      <c r="AP736" s="101">
        <v>-24458</v>
      </c>
      <c r="AR736" s="304">
        <f t="shared" si="19"/>
        <v>-12229</v>
      </c>
    </row>
    <row r="737" spans="38:44" ht="16.5" x14ac:dyDescent="0.3">
      <c r="AL737" s="9" t="s">
        <v>606</v>
      </c>
      <c r="AM737" s="9" t="s">
        <v>370</v>
      </c>
      <c r="AN737" s="9">
        <v>0.5</v>
      </c>
      <c r="AO737" s="101">
        <v>15176770</v>
      </c>
      <c r="AP737" s="101">
        <v>15176770</v>
      </c>
      <c r="AR737" s="304">
        <f t="shared" si="19"/>
        <v>7588385</v>
      </c>
    </row>
    <row r="738" spans="38:44" ht="16.5" x14ac:dyDescent="0.3">
      <c r="AL738" s="9" t="s">
        <v>994</v>
      </c>
      <c r="AM738" s="9" t="s">
        <v>370</v>
      </c>
      <c r="AN738" s="9">
        <v>0.5</v>
      </c>
      <c r="AO738" s="101">
        <v>-4328381</v>
      </c>
      <c r="AP738" s="101">
        <v>-4328381</v>
      </c>
      <c r="AR738" s="304">
        <f t="shared" si="19"/>
        <v>-2164190.5</v>
      </c>
    </row>
    <row r="739" spans="38:44" ht="16.5" x14ac:dyDescent="0.3">
      <c r="AL739" s="9" t="s">
        <v>607</v>
      </c>
      <c r="AM739" s="9" t="s">
        <v>370</v>
      </c>
      <c r="AN739" s="9">
        <v>0.5</v>
      </c>
      <c r="AO739" s="101">
        <v>28364545</v>
      </c>
      <c r="AP739" s="101">
        <v>28364545</v>
      </c>
      <c r="AR739" s="304">
        <f t="shared" si="19"/>
        <v>14182272.5</v>
      </c>
    </row>
    <row r="740" spans="38:44" ht="16.5" x14ac:dyDescent="0.3">
      <c r="AL740" s="9" t="s">
        <v>995</v>
      </c>
      <c r="AM740" s="9" t="s">
        <v>370</v>
      </c>
      <c r="AN740" s="9">
        <v>0.5</v>
      </c>
      <c r="AO740" s="101">
        <v>-253079</v>
      </c>
      <c r="AP740" s="101">
        <v>-253079</v>
      </c>
      <c r="AR740" s="304">
        <f t="shared" si="19"/>
        <v>-126539.5</v>
      </c>
    </row>
    <row r="743" spans="38:44" ht="16.5" x14ac:dyDescent="0.3">
      <c r="AL743" s="339"/>
      <c r="AM743" s="339"/>
      <c r="AN743" s="339"/>
      <c r="AO743" s="339"/>
      <c r="AP743" s="339"/>
    </row>
    <row r="744" spans="38:44" ht="16.5" x14ac:dyDescent="0.3">
      <c r="AL744" s="10" t="s">
        <v>369</v>
      </c>
      <c r="AM744" s="10" t="s">
        <v>366</v>
      </c>
      <c r="AN744" s="10" t="s">
        <v>363</v>
      </c>
      <c r="AO744" s="10" t="s">
        <v>1049</v>
      </c>
      <c r="AP744" s="10" t="s">
        <v>666</v>
      </c>
    </row>
    <row r="745" spans="38:44" ht="16.5" x14ac:dyDescent="0.3">
      <c r="AL745" s="9" t="s">
        <v>1059</v>
      </c>
      <c r="AM745" s="9" t="s">
        <v>370</v>
      </c>
      <c r="AN745" s="9">
        <v>0.5</v>
      </c>
      <c r="AO745" s="101">
        <v>-49650</v>
      </c>
      <c r="AP745" s="101">
        <v>-49650</v>
      </c>
      <c r="AR745" s="304">
        <f t="shared" ref="AR745:AR746" si="20">AO745*AN745</f>
        <v>-24825</v>
      </c>
    </row>
    <row r="746" spans="38:44" ht="16.5" x14ac:dyDescent="0.3">
      <c r="AL746" s="9" t="s">
        <v>406</v>
      </c>
      <c r="AM746" s="9" t="s">
        <v>370</v>
      </c>
      <c r="AN746" s="9">
        <v>0.5</v>
      </c>
      <c r="AO746" s="101">
        <v>137317409</v>
      </c>
      <c r="AP746" s="101">
        <v>137317409</v>
      </c>
      <c r="AR746" s="304">
        <f t="shared" si="20"/>
        <v>68658704.5</v>
      </c>
    </row>
  </sheetData>
  <sortState ref="AE5:AI420">
    <sortCondition ref="AF5:AF420"/>
    <sortCondition descending="1" ref="AH5:AH420"/>
  </sortState>
  <mergeCells count="24">
    <mergeCell ref="AL340:AP340"/>
    <mergeCell ref="AL743:AP743"/>
    <mergeCell ref="B37:B270"/>
    <mergeCell ref="AL325:AP325"/>
    <mergeCell ref="AV3:AX3"/>
    <mergeCell ref="X35:Z35"/>
    <mergeCell ref="AA35:AC35"/>
    <mergeCell ref="B35:B36"/>
    <mergeCell ref="C35:E35"/>
    <mergeCell ref="F35:H35"/>
    <mergeCell ref="I35:K35"/>
    <mergeCell ref="L35:N35"/>
    <mergeCell ref="O35:Q35"/>
    <mergeCell ref="R35:T35"/>
    <mergeCell ref="U35:W35"/>
    <mergeCell ref="E13:M13"/>
    <mergeCell ref="E3:M3"/>
    <mergeCell ref="AL3:AP3"/>
    <mergeCell ref="BA3:BC3"/>
    <mergeCell ref="B16:B30"/>
    <mergeCell ref="B13:C14"/>
    <mergeCell ref="D13:D14"/>
    <mergeCell ref="B3:C4"/>
    <mergeCell ref="D3:D4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zoomScale="85" zoomScaleNormal="85" workbookViewId="0">
      <selection activeCell="H9" sqref="H9"/>
    </sheetView>
  </sheetViews>
  <sheetFormatPr defaultColWidth="20.625" defaultRowHeight="13.5" x14ac:dyDescent="0.3"/>
  <cols>
    <col min="1" max="1" width="2.25" style="92" customWidth="1"/>
    <col min="2" max="2" width="10.375" style="92" customWidth="1"/>
    <col min="3" max="3" width="18.875" style="92" customWidth="1"/>
    <col min="4" max="6" width="16.875" style="279" customWidth="1"/>
    <col min="7" max="7" width="45.5" style="92" customWidth="1"/>
    <col min="8" max="8" width="40.625" style="92" customWidth="1"/>
    <col min="9" max="15" width="7.625" style="92" customWidth="1"/>
    <col min="16" max="16384" width="20.625" style="92"/>
  </cols>
  <sheetData>
    <row r="1" spans="2:6" s="11" customFormat="1" ht="20.100000000000001" customHeight="1" x14ac:dyDescent="0.15">
      <c r="B1" s="12" t="s">
        <v>353</v>
      </c>
      <c r="C1" s="92"/>
      <c r="D1" s="280"/>
      <c r="E1" s="278"/>
      <c r="F1" s="278"/>
    </row>
    <row r="2" spans="2:6" s="11" customFormat="1" x14ac:dyDescent="0.15">
      <c r="B2" s="372" t="s">
        <v>354</v>
      </c>
      <c r="C2" s="373"/>
      <c r="D2" s="282" t="s">
        <v>355</v>
      </c>
      <c r="E2" s="281"/>
      <c r="F2" s="293"/>
    </row>
    <row r="3" spans="2:6" x14ac:dyDescent="0.3">
      <c r="B3" s="374"/>
      <c r="C3" s="375"/>
      <c r="D3" s="284" t="s">
        <v>356</v>
      </c>
      <c r="E3" s="283"/>
      <c r="F3" s="285"/>
    </row>
    <row r="4" spans="2:6" ht="27" x14ac:dyDescent="0.3">
      <c r="B4" s="376"/>
      <c r="C4" s="377"/>
      <c r="D4" s="294" t="s">
        <v>357</v>
      </c>
      <c r="E4" s="286" t="s">
        <v>358</v>
      </c>
      <c r="F4" s="287" t="s">
        <v>359</v>
      </c>
    </row>
    <row r="5" spans="2:6" x14ac:dyDescent="0.3">
      <c r="B5" s="288" t="s">
        <v>287</v>
      </c>
      <c r="C5" s="289"/>
      <c r="D5" s="295"/>
      <c r="E5" s="290"/>
      <c r="F5" s="291"/>
    </row>
    <row r="6" spans="2:6" ht="15.75" customHeight="1" x14ac:dyDescent="0.3">
      <c r="B6" s="11" t="s">
        <v>360</v>
      </c>
      <c r="C6" s="26"/>
      <c r="D6" s="292"/>
      <c r="E6" s="292"/>
      <c r="F6" s="292"/>
    </row>
    <row r="7" spans="2:6" ht="15" customHeight="1" x14ac:dyDescent="0.3">
      <c r="B7" s="64" t="s">
        <v>361</v>
      </c>
    </row>
    <row r="8" spans="2:6" ht="20.100000000000001" customHeight="1" x14ac:dyDescent="0.3"/>
    <row r="9" spans="2:6" ht="20.100000000000001" customHeight="1" x14ac:dyDescent="0.3">
      <c r="D9" s="92"/>
      <c r="E9" s="92"/>
      <c r="F9" s="92"/>
    </row>
    <row r="10" spans="2:6" ht="20.100000000000001" customHeight="1" x14ac:dyDescent="0.3">
      <c r="D10" s="92"/>
      <c r="E10" s="92"/>
      <c r="F10" s="92"/>
    </row>
    <row r="11" spans="2:6" ht="20.100000000000001" customHeight="1" x14ac:dyDescent="0.3">
      <c r="D11" s="92"/>
      <c r="E11" s="92"/>
      <c r="F11" s="92"/>
    </row>
    <row r="12" spans="2:6" ht="20.100000000000001" customHeight="1" x14ac:dyDescent="0.3">
      <c r="D12" s="92"/>
      <c r="E12" s="92"/>
      <c r="F12" s="92"/>
    </row>
    <row r="13" spans="2:6" ht="20.100000000000001" customHeight="1" x14ac:dyDescent="0.3">
      <c r="D13" s="92"/>
      <c r="E13" s="92"/>
      <c r="F13" s="92"/>
    </row>
    <row r="14" spans="2:6" ht="20.100000000000001" customHeight="1" x14ac:dyDescent="0.3">
      <c r="D14" s="92"/>
      <c r="E14" s="92"/>
      <c r="F14" s="92"/>
    </row>
    <row r="15" spans="2:6" ht="20.100000000000001" customHeight="1" x14ac:dyDescent="0.3">
      <c r="D15" s="92"/>
      <c r="E15" s="92"/>
      <c r="F15" s="92"/>
    </row>
    <row r="16" spans="2:6" x14ac:dyDescent="0.3">
      <c r="D16" s="92"/>
      <c r="E16" s="92"/>
      <c r="F16" s="92"/>
    </row>
    <row r="17" spans="4:6" x14ac:dyDescent="0.3">
      <c r="D17" s="92"/>
      <c r="E17" s="92"/>
      <c r="F17" s="92"/>
    </row>
    <row r="18" spans="4:6" x14ac:dyDescent="0.3">
      <c r="D18" s="92"/>
      <c r="E18" s="92"/>
      <c r="F18" s="92"/>
    </row>
    <row r="19" spans="4:6" x14ac:dyDescent="0.3">
      <c r="D19" s="92"/>
      <c r="E19" s="92"/>
      <c r="F19" s="92"/>
    </row>
    <row r="20" spans="4:6" x14ac:dyDescent="0.3">
      <c r="D20" s="92"/>
      <c r="E20" s="92"/>
      <c r="F20" s="92"/>
    </row>
    <row r="21" spans="4:6" x14ac:dyDescent="0.3">
      <c r="D21" s="92"/>
      <c r="E21" s="92"/>
      <c r="F21" s="92"/>
    </row>
    <row r="22" spans="4:6" x14ac:dyDescent="0.3">
      <c r="D22" s="92"/>
      <c r="E22" s="92"/>
      <c r="F22" s="92"/>
    </row>
    <row r="23" spans="4:6" x14ac:dyDescent="0.3">
      <c r="D23" s="92"/>
      <c r="E23" s="92"/>
      <c r="F23" s="92"/>
    </row>
    <row r="24" spans="4:6" x14ac:dyDescent="0.3">
      <c r="D24" s="92"/>
      <c r="E24" s="92"/>
      <c r="F24" s="92"/>
    </row>
    <row r="25" spans="4:6" x14ac:dyDescent="0.3">
      <c r="D25" s="92"/>
      <c r="E25" s="92"/>
      <c r="F25" s="92"/>
    </row>
  </sheetData>
  <mergeCells count="1">
    <mergeCell ref="B2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현행추정부채</vt:lpstr>
      <vt:lpstr>보험가격준비금위험</vt:lpstr>
      <vt:lpstr>보유리스크율_위험계수적용법</vt:lpstr>
      <vt:lpstr>보유리스크율_손해율분포법</vt:lpstr>
      <vt:lpstr>금리위험</vt:lpstr>
      <vt:lpstr>신용위험_재보험계약</vt:lpstr>
      <vt:lpstr>운영위험액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cp:lastPrinted>2021-07-27T01:41:02Z</cp:lastPrinted>
  <dcterms:created xsi:type="dcterms:W3CDTF">2021-06-21T03:50:18Z</dcterms:created>
  <dcterms:modified xsi:type="dcterms:W3CDTF">2021-08-05T10:05:51Z</dcterms:modified>
</cp:coreProperties>
</file>