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96. 깃허브\qis4\"/>
    </mc:Choice>
  </mc:AlternateContent>
  <bookViews>
    <workbookView xWindow="240" yWindow="15" windowWidth="16095" windowHeight="9660"/>
  </bookViews>
  <sheets>
    <sheet name="현행추정부채" sheetId="1" r:id="rId1"/>
    <sheet name="보험가격준비금위험" sheetId="2" r:id="rId2"/>
    <sheet name="보유리스크율_위험계수적용법" sheetId="3" r:id="rId3"/>
    <sheet name="보유리스크율_손해율분포법" sheetId="4" r:id="rId4"/>
    <sheet name="금리위험" sheetId="5" r:id="rId5"/>
    <sheet name="신용위험_재보험계약" sheetId="7" r:id="rId6"/>
    <sheet name="운영위험액" sheetId="8" r:id="rId7"/>
  </sheets>
  <definedNames>
    <definedName name="_xlnm._FilterDatabase" localSheetId="1" hidden="1">보험가격준비금위험!$AD$3:$AI$123</definedName>
    <definedName name="_xlnm._FilterDatabase" localSheetId="5" hidden="1">신용위험_재보험계약!$AK$4:$AO$320</definedName>
  </definedNames>
  <calcPr calcId="162913"/>
</workbook>
</file>

<file path=xl/calcChain.xml><?xml version="1.0" encoding="utf-8"?>
<calcChain xmlns="http://schemas.openxmlformats.org/spreadsheetml/2006/main">
  <c r="AC44" i="3" l="1"/>
  <c r="AD44" i="3"/>
  <c r="AE44" i="3"/>
  <c r="AC45" i="3"/>
  <c r="AD45" i="3"/>
  <c r="AE45" i="3"/>
  <c r="M45" i="3"/>
  <c r="M44" i="3"/>
  <c r="AE6" i="7" l="1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F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F34" i="7"/>
  <c r="AG34" i="7"/>
  <c r="AH34" i="7"/>
  <c r="AE35" i="7"/>
  <c r="AF35" i="7"/>
  <c r="AG35" i="7"/>
  <c r="AH35" i="7"/>
  <c r="AE36" i="7"/>
  <c r="AF36" i="7"/>
  <c r="AG36" i="7"/>
  <c r="AH36" i="7"/>
  <c r="AE37" i="7"/>
  <c r="AF37" i="7"/>
  <c r="AG37" i="7"/>
  <c r="AH37" i="7"/>
  <c r="AE38" i="7"/>
  <c r="AF38" i="7"/>
  <c r="AG38" i="7"/>
  <c r="AH38" i="7"/>
  <c r="AE39" i="7"/>
  <c r="AF39" i="7"/>
  <c r="AG39" i="7"/>
  <c r="AH39" i="7"/>
  <c r="AE40" i="7"/>
  <c r="AF40" i="7"/>
  <c r="AG40" i="7"/>
  <c r="AH40" i="7"/>
  <c r="AE41" i="7"/>
  <c r="AF41" i="7"/>
  <c r="AG41" i="7"/>
  <c r="AH41" i="7"/>
  <c r="AE42" i="7"/>
  <c r="AF42" i="7"/>
  <c r="AG42" i="7"/>
  <c r="AH42" i="7"/>
  <c r="AE43" i="7"/>
  <c r="AF43" i="7"/>
  <c r="AG43" i="7"/>
  <c r="AH43" i="7"/>
  <c r="AE44" i="7"/>
  <c r="AF44" i="7"/>
  <c r="AG44" i="7"/>
  <c r="AH44" i="7"/>
  <c r="AE45" i="7"/>
  <c r="AF45" i="7"/>
  <c r="AG45" i="7"/>
  <c r="AH45" i="7"/>
  <c r="AE46" i="7"/>
  <c r="AF46" i="7"/>
  <c r="AG46" i="7"/>
  <c r="AH46" i="7"/>
  <c r="AE47" i="7"/>
  <c r="AF47" i="7"/>
  <c r="AG47" i="7"/>
  <c r="AH47" i="7"/>
  <c r="AE48" i="7"/>
  <c r="AF48" i="7"/>
  <c r="AG48" i="7"/>
  <c r="AH48" i="7"/>
  <c r="AE49" i="7"/>
  <c r="AF49" i="7"/>
  <c r="AG49" i="7"/>
  <c r="AH49" i="7"/>
  <c r="AE50" i="7"/>
  <c r="AF50" i="7"/>
  <c r="AG50" i="7"/>
  <c r="AH50" i="7"/>
  <c r="AE51" i="7"/>
  <c r="AF51" i="7"/>
  <c r="AG51" i="7"/>
  <c r="AH51" i="7"/>
  <c r="AE52" i="7"/>
  <c r="AF52" i="7"/>
  <c r="AG52" i="7"/>
  <c r="AH52" i="7"/>
  <c r="AE53" i="7"/>
  <c r="AF53" i="7"/>
  <c r="AG53" i="7"/>
  <c r="AH53" i="7"/>
  <c r="AE54" i="7"/>
  <c r="AF54" i="7"/>
  <c r="AG54" i="7"/>
  <c r="AH54" i="7"/>
  <c r="AE55" i="7"/>
  <c r="AF55" i="7"/>
  <c r="AG55" i="7"/>
  <c r="AH55" i="7"/>
  <c r="AE56" i="7"/>
  <c r="AF56" i="7"/>
  <c r="AG56" i="7"/>
  <c r="AH56" i="7"/>
  <c r="AE57" i="7"/>
  <c r="AF57" i="7"/>
  <c r="AG57" i="7"/>
  <c r="AH57" i="7"/>
  <c r="AE58" i="7"/>
  <c r="AF58" i="7"/>
  <c r="AG58" i="7"/>
  <c r="AH58" i="7"/>
  <c r="AE59" i="7"/>
  <c r="AF59" i="7"/>
  <c r="AG59" i="7"/>
  <c r="AH59" i="7"/>
  <c r="AE60" i="7"/>
  <c r="AF60" i="7"/>
  <c r="AG60" i="7"/>
  <c r="AH60" i="7"/>
  <c r="AE61" i="7"/>
  <c r="AF61" i="7"/>
  <c r="AG61" i="7"/>
  <c r="AH61" i="7"/>
  <c r="AE62" i="7"/>
  <c r="AF62" i="7"/>
  <c r="AG62" i="7"/>
  <c r="AH62" i="7"/>
  <c r="AE63" i="7"/>
  <c r="AF63" i="7"/>
  <c r="AG63" i="7"/>
  <c r="AH63" i="7"/>
  <c r="AE64" i="7"/>
  <c r="AF64" i="7"/>
  <c r="AG64" i="7"/>
  <c r="AH64" i="7"/>
  <c r="AE65" i="7"/>
  <c r="AF65" i="7"/>
  <c r="AG65" i="7"/>
  <c r="AH65" i="7"/>
  <c r="AE66" i="7"/>
  <c r="AF66" i="7"/>
  <c r="AG66" i="7"/>
  <c r="AH66" i="7"/>
  <c r="AE67" i="7"/>
  <c r="AF67" i="7"/>
  <c r="AG67" i="7"/>
  <c r="AH67" i="7"/>
  <c r="AE68" i="7"/>
  <c r="AF68" i="7"/>
  <c r="AG68" i="7"/>
  <c r="AH68" i="7"/>
  <c r="AE69" i="7"/>
  <c r="AF69" i="7"/>
  <c r="AG69" i="7"/>
  <c r="AH69" i="7"/>
  <c r="AE70" i="7"/>
  <c r="AF70" i="7"/>
  <c r="AG70" i="7"/>
  <c r="AH70" i="7"/>
  <c r="AE71" i="7"/>
  <c r="AF71" i="7"/>
  <c r="AG71" i="7"/>
  <c r="AH71" i="7"/>
  <c r="AE72" i="7"/>
  <c r="AF72" i="7"/>
  <c r="AG72" i="7"/>
  <c r="AH72" i="7"/>
  <c r="AE73" i="7"/>
  <c r="AF73" i="7"/>
  <c r="AG73" i="7"/>
  <c r="AH73" i="7"/>
  <c r="AE74" i="7"/>
  <c r="AF74" i="7"/>
  <c r="AG74" i="7"/>
  <c r="AH74" i="7"/>
  <c r="AE75" i="7"/>
  <c r="AF75" i="7"/>
  <c r="AG75" i="7"/>
  <c r="AH75" i="7"/>
  <c r="AE76" i="7"/>
  <c r="AF76" i="7"/>
  <c r="AG76" i="7"/>
  <c r="AH76" i="7"/>
  <c r="AE77" i="7"/>
  <c r="AF77" i="7"/>
  <c r="AG77" i="7"/>
  <c r="AH77" i="7"/>
  <c r="AE78" i="7"/>
  <c r="AF78" i="7"/>
  <c r="AG78" i="7"/>
  <c r="AH78" i="7"/>
  <c r="AE79" i="7"/>
  <c r="AF79" i="7"/>
  <c r="AG79" i="7"/>
  <c r="AH79" i="7"/>
  <c r="AE80" i="7"/>
  <c r="AF80" i="7"/>
  <c r="AG80" i="7"/>
  <c r="AH80" i="7"/>
  <c r="AE81" i="7"/>
  <c r="AF81" i="7"/>
  <c r="AG81" i="7"/>
  <c r="AH81" i="7"/>
  <c r="AE82" i="7"/>
  <c r="AF82" i="7"/>
  <c r="AG82" i="7"/>
  <c r="AH82" i="7"/>
  <c r="AE83" i="7"/>
  <c r="AF83" i="7"/>
  <c r="AG83" i="7"/>
  <c r="AH83" i="7"/>
  <c r="AE84" i="7"/>
  <c r="AF84" i="7"/>
  <c r="AG84" i="7"/>
  <c r="AH84" i="7"/>
  <c r="AE85" i="7"/>
  <c r="AF85" i="7"/>
  <c r="AG85" i="7"/>
  <c r="AH85" i="7"/>
  <c r="AE86" i="7"/>
  <c r="AF86" i="7"/>
  <c r="AG86" i="7"/>
  <c r="AH86" i="7"/>
  <c r="AE87" i="7"/>
  <c r="AF87" i="7"/>
  <c r="AG87" i="7"/>
  <c r="AH87" i="7"/>
  <c r="AE88" i="7"/>
  <c r="AF88" i="7"/>
  <c r="AG88" i="7"/>
  <c r="AH88" i="7"/>
  <c r="AE89" i="7"/>
  <c r="AF89" i="7"/>
  <c r="AG89" i="7"/>
  <c r="AH89" i="7"/>
  <c r="AE90" i="7"/>
  <c r="AF90" i="7"/>
  <c r="AG90" i="7"/>
  <c r="AH90" i="7"/>
  <c r="AE91" i="7"/>
  <c r="AF91" i="7"/>
  <c r="AG91" i="7"/>
  <c r="AH91" i="7"/>
  <c r="AE92" i="7"/>
  <c r="AF92" i="7"/>
  <c r="AG92" i="7"/>
  <c r="AH92" i="7"/>
  <c r="AE93" i="7"/>
  <c r="AF93" i="7"/>
  <c r="AG93" i="7"/>
  <c r="AH93" i="7"/>
  <c r="AE94" i="7"/>
  <c r="AF94" i="7"/>
  <c r="AG94" i="7"/>
  <c r="AH94" i="7"/>
  <c r="AE95" i="7"/>
  <c r="AF95" i="7"/>
  <c r="AG95" i="7"/>
  <c r="AH95" i="7"/>
  <c r="AE96" i="7"/>
  <c r="AF96" i="7"/>
  <c r="AG96" i="7"/>
  <c r="AH96" i="7"/>
  <c r="AE97" i="7"/>
  <c r="AF97" i="7"/>
  <c r="AG97" i="7"/>
  <c r="AH97" i="7"/>
  <c r="AE98" i="7"/>
  <c r="AF98" i="7"/>
  <c r="AG98" i="7"/>
  <c r="AH98" i="7"/>
  <c r="AE99" i="7"/>
  <c r="AF99" i="7"/>
  <c r="AG99" i="7"/>
  <c r="AH99" i="7"/>
  <c r="AE100" i="7"/>
  <c r="AF100" i="7"/>
  <c r="AG100" i="7"/>
  <c r="AH100" i="7"/>
  <c r="AE101" i="7"/>
  <c r="AF101" i="7"/>
  <c r="AG101" i="7"/>
  <c r="AH101" i="7"/>
  <c r="AE102" i="7"/>
  <c r="AF102" i="7"/>
  <c r="AG102" i="7"/>
  <c r="AH102" i="7"/>
  <c r="AE103" i="7"/>
  <c r="AF103" i="7"/>
  <c r="AG103" i="7"/>
  <c r="AH103" i="7"/>
  <c r="AE104" i="7"/>
  <c r="AF104" i="7"/>
  <c r="AG104" i="7"/>
  <c r="AH104" i="7"/>
  <c r="AE105" i="7"/>
  <c r="AF105" i="7"/>
  <c r="AG105" i="7"/>
  <c r="AH105" i="7"/>
  <c r="AE106" i="7"/>
  <c r="AF106" i="7"/>
  <c r="AG106" i="7"/>
  <c r="AH106" i="7"/>
  <c r="AE107" i="7"/>
  <c r="AF107" i="7"/>
  <c r="AG107" i="7"/>
  <c r="AH107" i="7"/>
  <c r="AE108" i="7"/>
  <c r="AF108" i="7"/>
  <c r="AG108" i="7"/>
  <c r="AH108" i="7"/>
  <c r="AE109" i="7"/>
  <c r="AF109" i="7"/>
  <c r="AG109" i="7"/>
  <c r="AH109" i="7"/>
  <c r="AE110" i="7"/>
  <c r="AF110" i="7"/>
  <c r="AG110" i="7"/>
  <c r="AH110" i="7"/>
  <c r="AE111" i="7"/>
  <c r="AF111" i="7"/>
  <c r="AG111" i="7"/>
  <c r="AH111" i="7"/>
  <c r="AE112" i="7"/>
  <c r="AF112" i="7"/>
  <c r="AG112" i="7"/>
  <c r="AH112" i="7"/>
  <c r="AE113" i="7"/>
  <c r="AF113" i="7"/>
  <c r="AG113" i="7"/>
  <c r="AH113" i="7"/>
  <c r="AE114" i="7"/>
  <c r="AF114" i="7"/>
  <c r="AG114" i="7"/>
  <c r="AH114" i="7"/>
  <c r="AE115" i="7"/>
  <c r="AF115" i="7"/>
  <c r="AG115" i="7"/>
  <c r="AH115" i="7"/>
  <c r="AE116" i="7"/>
  <c r="AF116" i="7"/>
  <c r="AG116" i="7"/>
  <c r="AH116" i="7"/>
  <c r="AE117" i="7"/>
  <c r="AF117" i="7"/>
  <c r="AG117" i="7"/>
  <c r="AH117" i="7"/>
  <c r="AE118" i="7"/>
  <c r="AF118" i="7"/>
  <c r="AG118" i="7"/>
  <c r="AH118" i="7"/>
  <c r="AE119" i="7"/>
  <c r="AF119" i="7"/>
  <c r="AG119" i="7"/>
  <c r="AH119" i="7"/>
  <c r="AE120" i="7"/>
  <c r="AF120" i="7"/>
  <c r="AG120" i="7"/>
  <c r="AH120" i="7"/>
  <c r="AE121" i="7"/>
  <c r="AF121" i="7"/>
  <c r="AG121" i="7"/>
  <c r="AH121" i="7"/>
  <c r="AE122" i="7"/>
  <c r="AF122" i="7"/>
  <c r="AG122" i="7"/>
  <c r="AH122" i="7"/>
  <c r="AE123" i="7"/>
  <c r="AF123" i="7"/>
  <c r="AG123" i="7"/>
  <c r="AH123" i="7"/>
  <c r="AE124" i="7"/>
  <c r="AF124" i="7"/>
  <c r="AG124" i="7"/>
  <c r="AH124" i="7"/>
  <c r="AE125" i="7"/>
  <c r="AF125" i="7"/>
  <c r="AG125" i="7"/>
  <c r="AH125" i="7"/>
  <c r="AE126" i="7"/>
  <c r="AF126" i="7"/>
  <c r="AG126" i="7"/>
  <c r="AH126" i="7"/>
  <c r="AE127" i="7"/>
  <c r="AF127" i="7"/>
  <c r="AG127" i="7"/>
  <c r="AH127" i="7"/>
  <c r="AE128" i="7"/>
  <c r="AF128" i="7"/>
  <c r="AG128" i="7"/>
  <c r="AH128" i="7"/>
  <c r="AE129" i="7"/>
  <c r="AF129" i="7"/>
  <c r="AG129" i="7"/>
  <c r="AH129" i="7"/>
  <c r="AE130" i="7"/>
  <c r="AF130" i="7"/>
  <c r="AG130" i="7"/>
  <c r="AH130" i="7"/>
  <c r="AE131" i="7"/>
  <c r="AF131" i="7"/>
  <c r="AG131" i="7"/>
  <c r="AH131" i="7"/>
  <c r="AE132" i="7"/>
  <c r="AF132" i="7"/>
  <c r="AG132" i="7"/>
  <c r="AH132" i="7"/>
  <c r="AE133" i="7"/>
  <c r="AF133" i="7"/>
  <c r="AG133" i="7"/>
  <c r="AH133" i="7"/>
  <c r="AE134" i="7"/>
  <c r="AF134" i="7"/>
  <c r="AG134" i="7"/>
  <c r="AH134" i="7"/>
  <c r="AE135" i="7"/>
  <c r="AF135" i="7"/>
  <c r="AG135" i="7"/>
  <c r="AH135" i="7"/>
  <c r="AE136" i="7"/>
  <c r="AF136" i="7"/>
  <c r="AG136" i="7"/>
  <c r="AH136" i="7"/>
  <c r="AE137" i="7"/>
  <c r="AF137" i="7"/>
  <c r="AG137" i="7"/>
  <c r="AH137" i="7"/>
  <c r="AE138" i="7"/>
  <c r="AF138" i="7"/>
  <c r="AG138" i="7"/>
  <c r="AH138" i="7"/>
  <c r="AE139" i="7"/>
  <c r="AF139" i="7"/>
  <c r="AG139" i="7"/>
  <c r="AH139" i="7"/>
  <c r="AE140" i="7"/>
  <c r="AF140" i="7"/>
  <c r="AG140" i="7"/>
  <c r="AH140" i="7"/>
  <c r="AE141" i="7"/>
  <c r="AF141" i="7"/>
  <c r="AG141" i="7"/>
  <c r="AH141" i="7"/>
  <c r="AE142" i="7"/>
  <c r="AF142" i="7"/>
  <c r="AG142" i="7"/>
  <c r="AH142" i="7"/>
  <c r="AE143" i="7"/>
  <c r="AF143" i="7"/>
  <c r="AG143" i="7"/>
  <c r="AH143" i="7"/>
  <c r="AE144" i="7"/>
  <c r="AF144" i="7"/>
  <c r="AG144" i="7"/>
  <c r="AH144" i="7"/>
  <c r="AE145" i="7"/>
  <c r="AF145" i="7"/>
  <c r="AG145" i="7"/>
  <c r="AH145" i="7"/>
  <c r="AE146" i="7"/>
  <c r="AF146" i="7"/>
  <c r="AG146" i="7"/>
  <c r="AH146" i="7"/>
  <c r="AE147" i="7"/>
  <c r="AF147" i="7"/>
  <c r="AG147" i="7"/>
  <c r="AH147" i="7"/>
  <c r="AE148" i="7"/>
  <c r="AF148" i="7"/>
  <c r="AG148" i="7"/>
  <c r="AH148" i="7"/>
  <c r="AE149" i="7"/>
  <c r="AF149" i="7"/>
  <c r="AG149" i="7"/>
  <c r="AH149" i="7"/>
  <c r="AE150" i="7"/>
  <c r="AF150" i="7"/>
  <c r="AG150" i="7"/>
  <c r="AH150" i="7"/>
  <c r="AE151" i="7"/>
  <c r="AF151" i="7"/>
  <c r="AG151" i="7"/>
  <c r="AH151" i="7"/>
  <c r="AE152" i="7"/>
  <c r="AF152" i="7"/>
  <c r="AG152" i="7"/>
  <c r="AH152" i="7"/>
  <c r="AE153" i="7"/>
  <c r="AF153" i="7"/>
  <c r="AG153" i="7"/>
  <c r="AH153" i="7"/>
  <c r="AE154" i="7"/>
  <c r="AF154" i="7"/>
  <c r="AG154" i="7"/>
  <c r="AH154" i="7"/>
  <c r="AE155" i="7"/>
  <c r="AF155" i="7"/>
  <c r="AG155" i="7"/>
  <c r="AH155" i="7"/>
  <c r="AE156" i="7"/>
  <c r="AF156" i="7"/>
  <c r="AG156" i="7"/>
  <c r="AH156" i="7"/>
  <c r="AE157" i="7"/>
  <c r="AF157" i="7"/>
  <c r="AG157" i="7"/>
  <c r="AH157" i="7"/>
  <c r="AE158" i="7"/>
  <c r="AF158" i="7"/>
  <c r="AG158" i="7"/>
  <c r="AH158" i="7"/>
  <c r="AE159" i="7"/>
  <c r="AF159" i="7"/>
  <c r="AG159" i="7"/>
  <c r="AH159" i="7"/>
  <c r="AE160" i="7"/>
  <c r="AF160" i="7"/>
  <c r="AG160" i="7"/>
  <c r="AH160" i="7"/>
  <c r="AE161" i="7"/>
  <c r="AF161" i="7"/>
  <c r="AG161" i="7"/>
  <c r="AH161" i="7"/>
  <c r="AE162" i="7"/>
  <c r="AF162" i="7"/>
  <c r="AG162" i="7"/>
  <c r="AH162" i="7"/>
  <c r="AE163" i="7"/>
  <c r="AF163" i="7"/>
  <c r="AG163" i="7"/>
  <c r="AH163" i="7"/>
  <c r="AE164" i="7"/>
  <c r="AF164" i="7"/>
  <c r="AG164" i="7"/>
  <c r="AH164" i="7"/>
  <c r="AE165" i="7"/>
  <c r="AF165" i="7"/>
  <c r="AG165" i="7"/>
  <c r="AH165" i="7"/>
  <c r="AE166" i="7"/>
  <c r="AF166" i="7"/>
  <c r="AG166" i="7"/>
  <c r="AH166" i="7"/>
  <c r="AE167" i="7"/>
  <c r="AF167" i="7"/>
  <c r="AG167" i="7"/>
  <c r="AH167" i="7"/>
  <c r="AE168" i="7"/>
  <c r="AF168" i="7"/>
  <c r="AG168" i="7"/>
  <c r="AH168" i="7"/>
  <c r="AE169" i="7"/>
  <c r="AF169" i="7"/>
  <c r="AG169" i="7"/>
  <c r="AH169" i="7"/>
  <c r="AE170" i="7"/>
  <c r="AF170" i="7"/>
  <c r="AG170" i="7"/>
  <c r="AH170" i="7"/>
  <c r="AE171" i="7"/>
  <c r="AF171" i="7"/>
  <c r="AG171" i="7"/>
  <c r="AH171" i="7"/>
  <c r="AE172" i="7"/>
  <c r="AF172" i="7"/>
  <c r="AG172" i="7"/>
  <c r="AH172" i="7"/>
  <c r="AE173" i="7"/>
  <c r="AF173" i="7"/>
  <c r="AG173" i="7"/>
  <c r="AH173" i="7"/>
  <c r="AE174" i="7"/>
  <c r="AF174" i="7"/>
  <c r="AG174" i="7"/>
  <c r="AH174" i="7"/>
  <c r="AE175" i="7"/>
  <c r="AF175" i="7"/>
  <c r="AG175" i="7"/>
  <c r="AH175" i="7"/>
  <c r="AE176" i="7"/>
  <c r="AF176" i="7"/>
  <c r="AG176" i="7"/>
  <c r="AH176" i="7"/>
  <c r="AE177" i="7"/>
  <c r="AF177" i="7"/>
  <c r="AG177" i="7"/>
  <c r="AH177" i="7"/>
  <c r="AE178" i="7"/>
  <c r="AF178" i="7"/>
  <c r="AG178" i="7"/>
  <c r="AH178" i="7"/>
  <c r="AE179" i="7"/>
  <c r="AF179" i="7"/>
  <c r="AG179" i="7"/>
  <c r="AH179" i="7"/>
  <c r="AE180" i="7"/>
  <c r="AF180" i="7"/>
  <c r="AG180" i="7"/>
  <c r="AH180" i="7"/>
  <c r="AE181" i="7"/>
  <c r="AF181" i="7"/>
  <c r="AG181" i="7"/>
  <c r="AH181" i="7"/>
  <c r="AE182" i="7"/>
  <c r="AF182" i="7"/>
  <c r="AG182" i="7"/>
  <c r="AH182" i="7"/>
  <c r="AE183" i="7"/>
  <c r="AF183" i="7"/>
  <c r="AG183" i="7"/>
  <c r="AH183" i="7"/>
  <c r="AE184" i="7"/>
  <c r="AF184" i="7"/>
  <c r="AG184" i="7"/>
  <c r="AH184" i="7"/>
  <c r="AE185" i="7"/>
  <c r="AF185" i="7"/>
  <c r="AG185" i="7"/>
  <c r="AH185" i="7"/>
  <c r="AE186" i="7"/>
  <c r="AF186" i="7"/>
  <c r="AG186" i="7"/>
  <c r="AH186" i="7"/>
  <c r="AE187" i="7"/>
  <c r="AF187" i="7"/>
  <c r="AG187" i="7"/>
  <c r="AH187" i="7"/>
  <c r="AE188" i="7"/>
  <c r="AF188" i="7"/>
  <c r="AG188" i="7"/>
  <c r="AH188" i="7"/>
  <c r="AE189" i="7"/>
  <c r="AF189" i="7"/>
  <c r="AG189" i="7"/>
  <c r="AH189" i="7"/>
  <c r="AE190" i="7"/>
  <c r="AF190" i="7"/>
  <c r="AG190" i="7"/>
  <c r="AH190" i="7"/>
  <c r="AE191" i="7"/>
  <c r="AF191" i="7"/>
  <c r="AG191" i="7"/>
  <c r="AH191" i="7"/>
  <c r="AE192" i="7"/>
  <c r="AF192" i="7"/>
  <c r="AG192" i="7"/>
  <c r="AH192" i="7"/>
  <c r="AE193" i="7"/>
  <c r="AF193" i="7"/>
  <c r="AG193" i="7"/>
  <c r="AH193" i="7"/>
  <c r="AE194" i="7"/>
  <c r="AF194" i="7"/>
  <c r="AG194" i="7"/>
  <c r="AH194" i="7"/>
  <c r="AE195" i="7"/>
  <c r="AF195" i="7"/>
  <c r="AG195" i="7"/>
  <c r="AH195" i="7"/>
  <c r="AE196" i="7"/>
  <c r="AF196" i="7"/>
  <c r="AG196" i="7"/>
  <c r="AH196" i="7"/>
  <c r="AE197" i="7"/>
  <c r="AF197" i="7"/>
  <c r="AG197" i="7"/>
  <c r="AH197" i="7"/>
  <c r="AE198" i="7"/>
  <c r="AF198" i="7"/>
  <c r="AG198" i="7"/>
  <c r="AH198" i="7"/>
  <c r="AE199" i="7"/>
  <c r="AF199" i="7"/>
  <c r="AG199" i="7"/>
  <c r="AH199" i="7"/>
  <c r="AE200" i="7"/>
  <c r="AF200" i="7"/>
  <c r="AG200" i="7"/>
  <c r="AH200" i="7"/>
  <c r="AE201" i="7"/>
  <c r="AF201" i="7"/>
  <c r="AG201" i="7"/>
  <c r="AH201" i="7"/>
  <c r="AE202" i="7"/>
  <c r="AF202" i="7"/>
  <c r="AG202" i="7"/>
  <c r="AH202" i="7"/>
  <c r="AE203" i="7"/>
  <c r="AF203" i="7"/>
  <c r="AG203" i="7"/>
  <c r="AH203" i="7"/>
  <c r="AE204" i="7"/>
  <c r="AF204" i="7"/>
  <c r="AG204" i="7"/>
  <c r="AH204" i="7"/>
  <c r="AE205" i="7"/>
  <c r="AF205" i="7"/>
  <c r="AG205" i="7"/>
  <c r="AH205" i="7"/>
  <c r="AE206" i="7"/>
  <c r="AF206" i="7"/>
  <c r="AG206" i="7"/>
  <c r="AH206" i="7"/>
  <c r="AE207" i="7"/>
  <c r="AF207" i="7"/>
  <c r="AG207" i="7"/>
  <c r="AH207" i="7"/>
  <c r="AE208" i="7"/>
  <c r="AF208" i="7"/>
  <c r="AG208" i="7"/>
  <c r="AH208" i="7"/>
  <c r="AE209" i="7"/>
  <c r="AF209" i="7"/>
  <c r="AG209" i="7"/>
  <c r="AH209" i="7"/>
  <c r="AE210" i="7"/>
  <c r="AF210" i="7"/>
  <c r="AG210" i="7"/>
  <c r="AH210" i="7"/>
  <c r="AE211" i="7"/>
  <c r="AF211" i="7"/>
  <c r="AG211" i="7"/>
  <c r="AH211" i="7"/>
  <c r="AE212" i="7"/>
  <c r="AF212" i="7"/>
  <c r="AG212" i="7"/>
  <c r="AH212" i="7"/>
  <c r="AE213" i="7"/>
  <c r="AF213" i="7"/>
  <c r="AG213" i="7"/>
  <c r="AH213" i="7"/>
  <c r="AE214" i="7"/>
  <c r="AF214" i="7"/>
  <c r="AG214" i="7"/>
  <c r="AH214" i="7"/>
  <c r="AE215" i="7"/>
  <c r="AF215" i="7"/>
  <c r="AG215" i="7"/>
  <c r="AH215" i="7"/>
  <c r="AE216" i="7"/>
  <c r="AF216" i="7"/>
  <c r="AG216" i="7"/>
  <c r="AH216" i="7"/>
  <c r="AE217" i="7"/>
  <c r="AF217" i="7"/>
  <c r="AG217" i="7"/>
  <c r="AH217" i="7"/>
  <c r="AE218" i="7"/>
  <c r="AF218" i="7"/>
  <c r="AG218" i="7"/>
  <c r="AH218" i="7"/>
  <c r="AE219" i="7"/>
  <c r="AF219" i="7"/>
  <c r="AG219" i="7"/>
  <c r="AH219" i="7"/>
  <c r="AE220" i="7"/>
  <c r="AF220" i="7"/>
  <c r="AG220" i="7"/>
  <c r="AH220" i="7"/>
  <c r="AE221" i="7"/>
  <c r="AF221" i="7"/>
  <c r="AG221" i="7"/>
  <c r="AH221" i="7"/>
  <c r="AE222" i="7"/>
  <c r="AF222" i="7"/>
  <c r="AG222" i="7"/>
  <c r="AH222" i="7"/>
  <c r="AE223" i="7"/>
  <c r="AF223" i="7"/>
  <c r="AG223" i="7"/>
  <c r="AH223" i="7"/>
  <c r="AE224" i="7"/>
  <c r="AF224" i="7"/>
  <c r="AG224" i="7"/>
  <c r="AH224" i="7"/>
  <c r="AE225" i="7"/>
  <c r="AF225" i="7"/>
  <c r="AG225" i="7"/>
  <c r="AH225" i="7"/>
  <c r="AE226" i="7"/>
  <c r="AF226" i="7"/>
  <c r="AG226" i="7"/>
  <c r="AH226" i="7"/>
  <c r="AE227" i="7"/>
  <c r="AF227" i="7"/>
  <c r="AG227" i="7"/>
  <c r="AH227" i="7"/>
  <c r="AE228" i="7"/>
  <c r="AF228" i="7"/>
  <c r="AG228" i="7"/>
  <c r="AH228" i="7"/>
  <c r="AE229" i="7"/>
  <c r="AF229" i="7"/>
  <c r="AG229" i="7"/>
  <c r="AH229" i="7"/>
  <c r="AE230" i="7"/>
  <c r="AF230" i="7"/>
  <c r="AG230" i="7"/>
  <c r="AH230" i="7"/>
  <c r="AE231" i="7"/>
  <c r="AF231" i="7"/>
  <c r="AG231" i="7"/>
  <c r="AH231" i="7"/>
  <c r="AE232" i="7"/>
  <c r="AF232" i="7"/>
  <c r="AG232" i="7"/>
  <c r="AH232" i="7"/>
  <c r="AE233" i="7"/>
  <c r="AF233" i="7"/>
  <c r="AG233" i="7"/>
  <c r="AH233" i="7"/>
  <c r="AE234" i="7"/>
  <c r="AF234" i="7"/>
  <c r="AG234" i="7"/>
  <c r="AH234" i="7"/>
  <c r="AE235" i="7"/>
  <c r="AF235" i="7"/>
  <c r="AG235" i="7"/>
  <c r="AH235" i="7"/>
  <c r="AE236" i="7"/>
  <c r="AF236" i="7"/>
  <c r="AG236" i="7"/>
  <c r="AH236" i="7"/>
  <c r="AE237" i="7"/>
  <c r="AF237" i="7"/>
  <c r="AG237" i="7"/>
  <c r="AH237" i="7"/>
  <c r="AE238" i="7"/>
  <c r="AF238" i="7"/>
  <c r="AG238" i="7"/>
  <c r="AH238" i="7"/>
  <c r="AE239" i="7"/>
  <c r="AF239" i="7"/>
  <c r="AG239" i="7"/>
  <c r="AH239" i="7"/>
  <c r="AE240" i="7"/>
  <c r="AF240" i="7"/>
  <c r="AG240" i="7"/>
  <c r="AH240" i="7"/>
  <c r="AE241" i="7"/>
  <c r="AF241" i="7"/>
  <c r="AG241" i="7"/>
  <c r="AH241" i="7"/>
  <c r="AE242" i="7"/>
  <c r="AF242" i="7"/>
  <c r="AG242" i="7"/>
  <c r="AH242" i="7"/>
  <c r="AE243" i="7"/>
  <c r="AF243" i="7"/>
  <c r="AG243" i="7"/>
  <c r="AH243" i="7"/>
  <c r="AE244" i="7"/>
  <c r="AF244" i="7"/>
  <c r="AG244" i="7"/>
  <c r="AH244" i="7"/>
  <c r="AE245" i="7"/>
  <c r="AF245" i="7"/>
  <c r="AG245" i="7"/>
  <c r="AH245" i="7"/>
  <c r="AE246" i="7"/>
  <c r="AF246" i="7"/>
  <c r="AG246" i="7"/>
  <c r="AH246" i="7"/>
  <c r="AE247" i="7"/>
  <c r="AF247" i="7"/>
  <c r="AG247" i="7"/>
  <c r="AH247" i="7"/>
  <c r="AE248" i="7"/>
  <c r="AF248" i="7"/>
  <c r="AG248" i="7"/>
  <c r="AH248" i="7"/>
  <c r="AE249" i="7"/>
  <c r="AF249" i="7"/>
  <c r="AG249" i="7"/>
  <c r="AH249" i="7"/>
  <c r="AE250" i="7"/>
  <c r="AF250" i="7"/>
  <c r="AG250" i="7"/>
  <c r="AH250" i="7"/>
  <c r="AE251" i="7"/>
  <c r="AF251" i="7"/>
  <c r="AG251" i="7"/>
  <c r="AH251" i="7"/>
  <c r="AE252" i="7"/>
  <c r="AF252" i="7"/>
  <c r="AG252" i="7"/>
  <c r="AH252" i="7"/>
  <c r="AE253" i="7"/>
  <c r="AF253" i="7"/>
  <c r="AG253" i="7"/>
  <c r="AH253" i="7"/>
  <c r="AE254" i="7"/>
  <c r="AF254" i="7"/>
  <c r="AG254" i="7"/>
  <c r="AH254" i="7"/>
  <c r="AE255" i="7"/>
  <c r="AF255" i="7"/>
  <c r="AG255" i="7"/>
  <c r="AH255" i="7"/>
  <c r="AE256" i="7"/>
  <c r="AF256" i="7"/>
  <c r="AG256" i="7"/>
  <c r="AH256" i="7"/>
  <c r="AE257" i="7"/>
  <c r="AF257" i="7"/>
  <c r="AG257" i="7"/>
  <c r="AH257" i="7"/>
  <c r="AE258" i="7"/>
  <c r="AF258" i="7"/>
  <c r="AG258" i="7"/>
  <c r="AH258" i="7"/>
  <c r="AE259" i="7"/>
  <c r="AF259" i="7"/>
  <c r="AG259" i="7"/>
  <c r="AH259" i="7"/>
  <c r="AE260" i="7"/>
  <c r="AF260" i="7"/>
  <c r="AG260" i="7"/>
  <c r="AH260" i="7"/>
  <c r="AE261" i="7"/>
  <c r="AF261" i="7"/>
  <c r="AG261" i="7"/>
  <c r="AH261" i="7"/>
  <c r="AE262" i="7"/>
  <c r="AF262" i="7"/>
  <c r="AG262" i="7"/>
  <c r="AH262" i="7"/>
  <c r="AE263" i="7"/>
  <c r="AF263" i="7"/>
  <c r="AG263" i="7"/>
  <c r="AH263" i="7"/>
  <c r="AE264" i="7"/>
  <c r="AF264" i="7"/>
  <c r="AG264" i="7"/>
  <c r="AH264" i="7"/>
  <c r="AE265" i="7"/>
  <c r="AF265" i="7"/>
  <c r="AG265" i="7"/>
  <c r="AH265" i="7"/>
  <c r="AE266" i="7"/>
  <c r="AF266" i="7"/>
  <c r="AG266" i="7"/>
  <c r="AH266" i="7"/>
  <c r="AE267" i="7"/>
  <c r="AF267" i="7"/>
  <c r="AG267" i="7"/>
  <c r="AH267" i="7"/>
  <c r="AE268" i="7"/>
  <c r="AF268" i="7"/>
  <c r="AG268" i="7"/>
  <c r="AH268" i="7"/>
  <c r="AE269" i="7"/>
  <c r="AF269" i="7"/>
  <c r="AG269" i="7"/>
  <c r="AH269" i="7"/>
  <c r="AE270" i="7"/>
  <c r="AF270" i="7"/>
  <c r="AG270" i="7"/>
  <c r="AH270" i="7"/>
  <c r="AE271" i="7"/>
  <c r="AF271" i="7"/>
  <c r="AG271" i="7"/>
  <c r="AH271" i="7"/>
  <c r="AE272" i="7"/>
  <c r="AF272" i="7"/>
  <c r="AG272" i="7"/>
  <c r="AH272" i="7"/>
  <c r="AE273" i="7"/>
  <c r="AF273" i="7"/>
  <c r="AG273" i="7"/>
  <c r="AH273" i="7"/>
  <c r="AE274" i="7"/>
  <c r="AF274" i="7"/>
  <c r="AG274" i="7"/>
  <c r="AH274" i="7"/>
  <c r="AE275" i="7"/>
  <c r="AF275" i="7"/>
  <c r="AG275" i="7"/>
  <c r="AH275" i="7"/>
  <c r="AE276" i="7"/>
  <c r="AF276" i="7"/>
  <c r="AG276" i="7"/>
  <c r="AH276" i="7"/>
  <c r="AE277" i="7"/>
  <c r="AF277" i="7"/>
  <c r="AG277" i="7"/>
  <c r="AH277" i="7"/>
  <c r="AE278" i="7"/>
  <c r="AF278" i="7"/>
  <c r="AG278" i="7"/>
  <c r="AH278" i="7"/>
  <c r="AE279" i="7"/>
  <c r="AF279" i="7"/>
  <c r="AG279" i="7"/>
  <c r="AH279" i="7"/>
  <c r="AE280" i="7"/>
  <c r="AF280" i="7"/>
  <c r="AG280" i="7"/>
  <c r="AH280" i="7"/>
  <c r="AE281" i="7"/>
  <c r="AF281" i="7"/>
  <c r="AG281" i="7"/>
  <c r="AH281" i="7"/>
  <c r="AE282" i="7"/>
  <c r="AF282" i="7"/>
  <c r="AG282" i="7"/>
  <c r="AH282" i="7"/>
  <c r="AE283" i="7"/>
  <c r="AF283" i="7"/>
  <c r="AG283" i="7"/>
  <c r="AH283" i="7"/>
  <c r="AE284" i="7"/>
  <c r="AF284" i="7"/>
  <c r="AG284" i="7"/>
  <c r="AH284" i="7"/>
  <c r="AE285" i="7"/>
  <c r="AF285" i="7"/>
  <c r="AG285" i="7"/>
  <c r="AH285" i="7"/>
  <c r="AE286" i="7"/>
  <c r="AF286" i="7"/>
  <c r="AG286" i="7"/>
  <c r="AH286" i="7"/>
  <c r="AE287" i="7"/>
  <c r="AF287" i="7"/>
  <c r="AG287" i="7"/>
  <c r="AH287" i="7"/>
  <c r="AE288" i="7"/>
  <c r="AF288" i="7"/>
  <c r="AG288" i="7"/>
  <c r="AH288" i="7"/>
  <c r="AE289" i="7"/>
  <c r="AF289" i="7"/>
  <c r="AG289" i="7"/>
  <c r="AH289" i="7"/>
  <c r="AE290" i="7"/>
  <c r="AF290" i="7"/>
  <c r="AG290" i="7"/>
  <c r="AH290" i="7"/>
  <c r="AE291" i="7"/>
  <c r="AF291" i="7"/>
  <c r="AG291" i="7"/>
  <c r="AH291" i="7"/>
  <c r="AE292" i="7"/>
  <c r="AF292" i="7"/>
  <c r="AG292" i="7"/>
  <c r="AH292" i="7"/>
  <c r="AE293" i="7"/>
  <c r="AF293" i="7"/>
  <c r="AG293" i="7"/>
  <c r="AH293" i="7"/>
  <c r="AE294" i="7"/>
  <c r="AF294" i="7"/>
  <c r="AG294" i="7"/>
  <c r="AH294" i="7"/>
  <c r="AE295" i="7"/>
  <c r="AF295" i="7"/>
  <c r="AG295" i="7"/>
  <c r="AH295" i="7"/>
  <c r="AE296" i="7"/>
  <c r="AF296" i="7"/>
  <c r="AG296" i="7"/>
  <c r="AH296" i="7"/>
  <c r="AE297" i="7"/>
  <c r="AF297" i="7"/>
  <c r="AG297" i="7"/>
  <c r="AH297" i="7"/>
  <c r="AE298" i="7"/>
  <c r="AF298" i="7"/>
  <c r="AG298" i="7"/>
  <c r="AH298" i="7"/>
  <c r="AE299" i="7"/>
  <c r="AF299" i="7"/>
  <c r="AG299" i="7"/>
  <c r="AH299" i="7"/>
  <c r="AE300" i="7"/>
  <c r="AF300" i="7"/>
  <c r="AG300" i="7"/>
  <c r="AH300" i="7"/>
  <c r="AE301" i="7"/>
  <c r="AF301" i="7"/>
  <c r="AG301" i="7"/>
  <c r="AH301" i="7"/>
  <c r="AE302" i="7"/>
  <c r="AF302" i="7"/>
  <c r="AG302" i="7"/>
  <c r="AH302" i="7"/>
  <c r="AE303" i="7"/>
  <c r="AF303" i="7"/>
  <c r="AG303" i="7"/>
  <c r="AH303" i="7"/>
  <c r="AE304" i="7"/>
  <c r="AF304" i="7"/>
  <c r="AG304" i="7"/>
  <c r="AH304" i="7"/>
  <c r="AE305" i="7"/>
  <c r="AF305" i="7"/>
  <c r="AG305" i="7"/>
  <c r="AH305" i="7"/>
  <c r="AE306" i="7"/>
  <c r="AF306" i="7"/>
  <c r="AG306" i="7"/>
  <c r="AH306" i="7"/>
  <c r="AE307" i="7"/>
  <c r="AF307" i="7"/>
  <c r="AG307" i="7"/>
  <c r="AH307" i="7"/>
  <c r="AE308" i="7"/>
  <c r="AF308" i="7"/>
  <c r="AG308" i="7"/>
  <c r="AH308" i="7"/>
  <c r="AE309" i="7"/>
  <c r="AF309" i="7"/>
  <c r="AG309" i="7"/>
  <c r="AH309" i="7"/>
  <c r="AE310" i="7"/>
  <c r="AF310" i="7"/>
  <c r="AG310" i="7"/>
  <c r="AH310" i="7"/>
  <c r="AE311" i="7"/>
  <c r="AF311" i="7"/>
  <c r="AG311" i="7"/>
  <c r="AH311" i="7"/>
  <c r="AE312" i="7"/>
  <c r="AF312" i="7"/>
  <c r="AG312" i="7"/>
  <c r="AH312" i="7"/>
  <c r="AE313" i="7"/>
  <c r="AF313" i="7"/>
  <c r="AG313" i="7"/>
  <c r="AH313" i="7"/>
  <c r="AE314" i="7"/>
  <c r="AF314" i="7"/>
  <c r="AG314" i="7"/>
  <c r="AH314" i="7"/>
  <c r="AE315" i="7"/>
  <c r="AF315" i="7"/>
  <c r="AG315" i="7"/>
  <c r="AH315" i="7"/>
  <c r="AE316" i="7"/>
  <c r="AF316" i="7"/>
  <c r="AG316" i="7"/>
  <c r="AH316" i="7"/>
  <c r="AE317" i="7"/>
  <c r="AF317" i="7"/>
  <c r="AG317" i="7"/>
  <c r="AH317" i="7"/>
  <c r="AE318" i="7"/>
  <c r="AF318" i="7"/>
  <c r="AG318" i="7"/>
  <c r="AH318" i="7"/>
  <c r="AE319" i="7"/>
  <c r="AF319" i="7"/>
  <c r="AG319" i="7"/>
  <c r="AH319" i="7"/>
  <c r="AE320" i="7"/>
  <c r="AF320" i="7"/>
  <c r="AG320" i="7"/>
  <c r="AH320" i="7"/>
  <c r="AH5" i="7"/>
  <c r="AG5" i="7"/>
  <c r="AF5" i="7"/>
  <c r="AE5" i="7"/>
  <c r="M51" i="2" l="1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E38" i="2" l="1"/>
  <c r="E41" i="2"/>
  <c r="E42" i="2"/>
  <c r="E43" i="2"/>
  <c r="E44" i="2"/>
  <c r="E45" i="2"/>
  <c r="E46" i="2"/>
  <c r="E47" i="2"/>
  <c r="E48" i="2"/>
  <c r="E49" i="2"/>
  <c r="E50" i="2"/>
  <c r="E51" i="2"/>
  <c r="O41" i="2"/>
  <c r="P41" i="2"/>
  <c r="Q41" i="2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C30" i="3"/>
  <c r="AD30" i="3"/>
  <c r="AE30" i="3"/>
  <c r="AC31" i="3"/>
  <c r="AD31" i="3"/>
  <c r="AE31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C36" i="3"/>
  <c r="AD36" i="3"/>
  <c r="AE36" i="3"/>
  <c r="AC37" i="3"/>
  <c r="AD37" i="3"/>
  <c r="AE37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C42" i="3"/>
  <c r="AD42" i="3"/>
  <c r="AE42" i="3"/>
  <c r="AC43" i="3"/>
  <c r="AD43" i="3"/>
  <c r="AE43" i="3"/>
  <c r="M8" i="7"/>
  <c r="L8" i="7"/>
  <c r="K8" i="7"/>
  <c r="J8" i="7"/>
  <c r="I8" i="7"/>
  <c r="H8" i="7"/>
  <c r="G8" i="7"/>
  <c r="F8" i="7"/>
  <c r="E8" i="7"/>
  <c r="G16" i="1"/>
  <c r="H16" i="1"/>
  <c r="I16" i="1"/>
  <c r="J16" i="1"/>
  <c r="O16" i="1"/>
  <c r="P16" i="1"/>
  <c r="R16" i="1"/>
  <c r="G17" i="1"/>
  <c r="H17" i="1"/>
  <c r="I17" i="1"/>
  <c r="J17" i="1"/>
  <c r="O17" i="1"/>
  <c r="P17" i="1"/>
  <c r="R17" i="1"/>
  <c r="G18" i="1"/>
  <c r="H18" i="1"/>
  <c r="I18" i="1"/>
  <c r="J18" i="1"/>
  <c r="O18" i="1"/>
  <c r="P18" i="1"/>
  <c r="R18" i="1"/>
  <c r="G19" i="1"/>
  <c r="H19" i="1"/>
  <c r="I19" i="1"/>
  <c r="J19" i="1"/>
  <c r="O19" i="1"/>
  <c r="P19" i="1"/>
  <c r="R19" i="1"/>
  <c r="G20" i="1"/>
  <c r="H20" i="1"/>
  <c r="I20" i="1"/>
  <c r="J20" i="1"/>
  <c r="O20" i="1"/>
  <c r="P20" i="1"/>
  <c r="R20" i="1"/>
  <c r="G21" i="1"/>
  <c r="H21" i="1"/>
  <c r="I21" i="1"/>
  <c r="J21" i="1"/>
  <c r="O21" i="1"/>
  <c r="P21" i="1"/>
  <c r="R21" i="1"/>
  <c r="G22" i="1"/>
  <c r="H22" i="1"/>
  <c r="I22" i="1"/>
  <c r="J22" i="1"/>
  <c r="O22" i="1"/>
  <c r="P22" i="1"/>
  <c r="R22" i="1"/>
  <c r="L5" i="5"/>
  <c r="K5" i="5"/>
  <c r="J5" i="5"/>
  <c r="I5" i="5"/>
  <c r="H5" i="5"/>
  <c r="G5" i="5"/>
  <c r="F5" i="5"/>
  <c r="E5" i="5"/>
  <c r="D5" i="5"/>
  <c r="C5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E40" i="2" l="1"/>
  <c r="Q19" i="1"/>
  <c r="F18" i="1"/>
  <c r="F16" i="1"/>
  <c r="N20" i="1"/>
  <c r="F19" i="1"/>
  <c r="Q16" i="1"/>
  <c r="Q22" i="1"/>
  <c r="N19" i="1"/>
  <c r="N18" i="1"/>
  <c r="Q21" i="1"/>
  <c r="N22" i="1"/>
  <c r="Q18" i="1"/>
  <c r="Q17" i="1"/>
  <c r="F21" i="1"/>
  <c r="F17" i="1"/>
  <c r="F22" i="1"/>
  <c r="F20" i="1"/>
  <c r="E18" i="1"/>
  <c r="N16" i="1"/>
  <c r="E16" i="1" s="1"/>
  <c r="N21" i="1"/>
  <c r="Q20" i="1"/>
  <c r="N17" i="1"/>
  <c r="M7" i="7"/>
  <c r="L7" i="7"/>
  <c r="K7" i="7"/>
  <c r="J7" i="7"/>
  <c r="I7" i="7"/>
  <c r="H7" i="7"/>
  <c r="G7" i="7"/>
  <c r="F7" i="7"/>
  <c r="E17" i="1" l="1"/>
  <c r="E22" i="1"/>
  <c r="E19" i="1"/>
  <c r="E21" i="1"/>
  <c r="E20" i="1"/>
  <c r="O17" i="7"/>
  <c r="L16" i="7"/>
  <c r="H16" i="7"/>
  <c r="I16" i="7"/>
  <c r="K16" i="7"/>
  <c r="G16" i="7"/>
  <c r="E16" i="7"/>
  <c r="J16" i="7"/>
  <c r="F16" i="7"/>
  <c r="M16" i="7"/>
  <c r="D8" i="7"/>
  <c r="E7" i="7"/>
  <c r="D7" i="7" s="1"/>
  <c r="C32" i="5"/>
  <c r="P17" i="7" l="1"/>
  <c r="O18" i="7" s="1"/>
  <c r="K17" i="7"/>
  <c r="G17" i="7"/>
  <c r="J17" i="7"/>
  <c r="F17" i="7"/>
  <c r="H17" i="7"/>
  <c r="I17" i="7"/>
  <c r="E17" i="7"/>
  <c r="M17" i="7" l="1"/>
  <c r="L17" i="7"/>
  <c r="P18" i="7"/>
  <c r="O19" i="7" s="1"/>
  <c r="F18" i="7"/>
  <c r="M18" i="7"/>
  <c r="I18" i="7"/>
  <c r="E18" i="7"/>
  <c r="K18" i="7"/>
  <c r="L18" i="7"/>
  <c r="H18" i="7"/>
  <c r="G18" i="7"/>
  <c r="J18" i="7" l="1"/>
  <c r="P19" i="7"/>
  <c r="O20" i="7" s="1"/>
  <c r="F19" i="7"/>
  <c r="G19" i="7"/>
  <c r="D2" i="5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8" i="2"/>
  <c r="C38" i="2"/>
  <c r="Q51" i="2"/>
  <c r="P51" i="2"/>
  <c r="O51" i="2"/>
  <c r="Q50" i="2"/>
  <c r="P50" i="2"/>
  <c r="O50" i="2"/>
  <c r="Q49" i="2"/>
  <c r="P49" i="2"/>
  <c r="O49" i="2"/>
  <c r="Q48" i="2"/>
  <c r="P48" i="2"/>
  <c r="O48" i="2"/>
  <c r="Q47" i="2"/>
  <c r="P47" i="2"/>
  <c r="O47" i="2"/>
  <c r="Q46" i="2"/>
  <c r="P46" i="2"/>
  <c r="O46" i="2"/>
  <c r="Q45" i="2"/>
  <c r="P45" i="2"/>
  <c r="O45" i="2"/>
  <c r="Q44" i="2"/>
  <c r="P44" i="2"/>
  <c r="O44" i="2"/>
  <c r="Q43" i="2"/>
  <c r="P43" i="2"/>
  <c r="O43" i="2"/>
  <c r="Q42" i="2"/>
  <c r="P42" i="2"/>
  <c r="O42" i="2"/>
  <c r="Q40" i="2"/>
  <c r="P40" i="2"/>
  <c r="O40" i="2"/>
  <c r="Q39" i="2"/>
  <c r="P39" i="2"/>
  <c r="O39" i="2"/>
  <c r="Q38" i="2"/>
  <c r="P38" i="2"/>
  <c r="O38" i="2"/>
  <c r="Q37" i="2"/>
  <c r="P37" i="2"/>
  <c r="O37" i="2"/>
  <c r="Q36" i="2"/>
  <c r="P36" i="2"/>
  <c r="O36" i="2"/>
  <c r="Q35" i="2"/>
  <c r="P35" i="2"/>
  <c r="O35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P22" i="2"/>
  <c r="O22" i="2"/>
  <c r="N22" i="2"/>
  <c r="M22" i="2"/>
  <c r="L22" i="2"/>
  <c r="P21" i="2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M28" i="3"/>
  <c r="M27" i="3"/>
  <c r="M26" i="3"/>
  <c r="AE25" i="3"/>
  <c r="AD25" i="3"/>
  <c r="AC25" i="3"/>
  <c r="M25" i="3"/>
  <c r="AE24" i="3"/>
  <c r="AD24" i="3"/>
  <c r="AC24" i="3"/>
  <c r="M24" i="3"/>
  <c r="AE23" i="3"/>
  <c r="AD23" i="3"/>
  <c r="AC23" i="3"/>
  <c r="M23" i="3"/>
  <c r="AE22" i="3"/>
  <c r="AD22" i="3"/>
  <c r="AC22" i="3"/>
  <c r="M22" i="3"/>
  <c r="AE21" i="3"/>
  <c r="AD21" i="3"/>
  <c r="AC21" i="3"/>
  <c r="M21" i="3"/>
  <c r="AE20" i="3"/>
  <c r="AD20" i="3"/>
  <c r="AC20" i="3"/>
  <c r="M20" i="3"/>
  <c r="AE19" i="3"/>
  <c r="AD19" i="3"/>
  <c r="AC19" i="3"/>
  <c r="M19" i="3"/>
  <c r="AE18" i="3"/>
  <c r="AD18" i="3"/>
  <c r="AC18" i="3"/>
  <c r="M18" i="3"/>
  <c r="AE17" i="3"/>
  <c r="AD17" i="3"/>
  <c r="AC17" i="3"/>
  <c r="M17" i="3"/>
  <c r="AE16" i="3"/>
  <c r="AD16" i="3"/>
  <c r="AC16" i="3"/>
  <c r="M16" i="3"/>
  <c r="AE15" i="3"/>
  <c r="AD15" i="3"/>
  <c r="AC15" i="3"/>
  <c r="M15" i="3"/>
  <c r="AE14" i="3"/>
  <c r="AD14" i="3"/>
  <c r="AC14" i="3"/>
  <c r="M14" i="3"/>
  <c r="AE13" i="3"/>
  <c r="AD13" i="3"/>
  <c r="AC13" i="3"/>
  <c r="M13" i="3"/>
  <c r="AE12" i="3"/>
  <c r="AD12" i="3"/>
  <c r="AC12" i="3"/>
  <c r="M12" i="3"/>
  <c r="AE11" i="3"/>
  <c r="E36" i="2" s="1"/>
  <c r="AD11" i="3"/>
  <c r="D36" i="2" s="1"/>
  <c r="AC11" i="3"/>
  <c r="C36" i="2" s="1"/>
  <c r="M11" i="3"/>
  <c r="AE10" i="3"/>
  <c r="AD10" i="3"/>
  <c r="AC10" i="3"/>
  <c r="M10" i="3"/>
  <c r="AE9" i="3"/>
  <c r="AD9" i="3"/>
  <c r="AC9" i="3"/>
  <c r="M9" i="3"/>
  <c r="AE8" i="3"/>
  <c r="AD8" i="3"/>
  <c r="AC8" i="3"/>
  <c r="M8" i="3"/>
  <c r="AE7" i="3"/>
  <c r="AD7" i="3"/>
  <c r="AC7" i="3"/>
  <c r="M7" i="3"/>
  <c r="AE6" i="3"/>
  <c r="AD6" i="3"/>
  <c r="AC6" i="3"/>
  <c r="M6" i="3"/>
  <c r="AE5" i="3"/>
  <c r="AD5" i="3"/>
  <c r="AC5" i="3"/>
  <c r="M5" i="3"/>
  <c r="AE4" i="3"/>
  <c r="E39" i="2" s="1"/>
  <c r="AD4" i="3"/>
  <c r="AC4" i="3"/>
  <c r="M4" i="3"/>
  <c r="D35" i="2" l="1"/>
  <c r="E37" i="2"/>
  <c r="E35" i="2"/>
  <c r="C35" i="2"/>
  <c r="C37" i="2"/>
  <c r="D37" i="2"/>
  <c r="D39" i="2"/>
  <c r="C39" i="2"/>
  <c r="D32" i="5"/>
  <c r="P20" i="7"/>
  <c r="O21" i="7" s="1"/>
  <c r="L20" i="7"/>
  <c r="K20" i="7"/>
  <c r="E19" i="7"/>
  <c r="H19" i="7"/>
  <c r="I19" i="7"/>
  <c r="K19" i="7"/>
  <c r="J19" i="7"/>
  <c r="L19" i="7"/>
  <c r="M19" i="7"/>
  <c r="E2" i="5"/>
  <c r="C8" i="5"/>
  <c r="M20" i="7" l="1"/>
  <c r="F20" i="7"/>
  <c r="G20" i="7"/>
  <c r="P21" i="7"/>
  <c r="O22" i="7" s="1"/>
  <c r="J21" i="7"/>
  <c r="I21" i="7"/>
  <c r="J20" i="7"/>
  <c r="E20" i="7"/>
  <c r="I20" i="7"/>
  <c r="H20" i="7"/>
  <c r="D8" i="5"/>
  <c r="F2" i="5"/>
  <c r="E32" i="5" l="1"/>
  <c r="P22" i="7"/>
  <c r="O23" i="7" s="1"/>
  <c r="L21" i="7"/>
  <c r="G21" i="7"/>
  <c r="M21" i="7"/>
  <c r="H21" i="7"/>
  <c r="E21" i="7"/>
  <c r="F21" i="7"/>
  <c r="K21" i="7"/>
  <c r="E8" i="5"/>
  <c r="G2" i="5"/>
  <c r="F32" i="5" l="1"/>
  <c r="G32" i="5"/>
  <c r="H22" i="7"/>
  <c r="M22" i="7"/>
  <c r="E22" i="7"/>
  <c r="F22" i="7"/>
  <c r="P23" i="7"/>
  <c r="O24" i="7" s="1"/>
  <c r="L22" i="7"/>
  <c r="K22" i="7"/>
  <c r="G22" i="7"/>
  <c r="I22" i="7"/>
  <c r="J22" i="7"/>
  <c r="F8" i="5"/>
  <c r="H2" i="5"/>
  <c r="F23" i="7" l="1"/>
  <c r="L23" i="7"/>
  <c r="G23" i="7"/>
  <c r="E23" i="7"/>
  <c r="K23" i="7"/>
  <c r="I23" i="7"/>
  <c r="J23" i="7"/>
  <c r="H23" i="7"/>
  <c r="M23" i="7"/>
  <c r="P24" i="7"/>
  <c r="O25" i="7" s="1"/>
  <c r="G8" i="5"/>
  <c r="I2" i="5"/>
  <c r="G24" i="7" l="1"/>
  <c r="H32" i="5"/>
  <c r="M24" i="7"/>
  <c r="K24" i="7"/>
  <c r="F24" i="7"/>
  <c r="H24" i="7"/>
  <c r="I24" i="7"/>
  <c r="L24" i="7"/>
  <c r="P25" i="7"/>
  <c r="O26" i="7" s="1"/>
  <c r="J24" i="7"/>
  <c r="E24" i="7"/>
  <c r="H8" i="5"/>
  <c r="J2" i="5"/>
  <c r="I25" i="7" l="1"/>
  <c r="J25" i="7"/>
  <c r="M25" i="7"/>
  <c r="H25" i="7"/>
  <c r="L25" i="7"/>
  <c r="G25" i="7"/>
  <c r="E25" i="7"/>
  <c r="F25" i="7"/>
  <c r="K25" i="7"/>
  <c r="I32" i="5"/>
  <c r="P26" i="7"/>
  <c r="O27" i="7" s="1"/>
  <c r="J26" i="7"/>
  <c r="F26" i="7"/>
  <c r="K26" i="7"/>
  <c r="M26" i="7"/>
  <c r="I26" i="7"/>
  <c r="E26" i="7"/>
  <c r="L26" i="7"/>
  <c r="H26" i="7"/>
  <c r="G26" i="7"/>
  <c r="I8" i="5"/>
  <c r="K2" i="5"/>
  <c r="J32" i="5" l="1"/>
  <c r="K32" i="5"/>
  <c r="P27" i="7"/>
  <c r="O28" i="7" s="1"/>
  <c r="M27" i="7"/>
  <c r="F27" i="7"/>
  <c r="J8" i="5"/>
  <c r="L2" i="5"/>
  <c r="G27" i="7" l="1"/>
  <c r="H27" i="7"/>
  <c r="L27" i="7"/>
  <c r="K27" i="7"/>
  <c r="E27" i="7"/>
  <c r="J27" i="7"/>
  <c r="I27" i="7"/>
  <c r="P28" i="7"/>
  <c r="O29" i="7" s="1"/>
  <c r="K28" i="7"/>
  <c r="F28" i="7"/>
  <c r="K8" i="5"/>
  <c r="J28" i="7" l="1"/>
  <c r="I28" i="7"/>
  <c r="M28" i="7"/>
  <c r="H28" i="7"/>
  <c r="E28" i="7"/>
  <c r="G28" i="7"/>
  <c r="L28" i="7"/>
  <c r="L32" i="5"/>
  <c r="P29" i="7"/>
  <c r="O30" i="7" s="1"/>
  <c r="K29" i="7"/>
  <c r="G29" i="7"/>
  <c r="M29" i="7"/>
  <c r="E29" i="7"/>
  <c r="L8" i="5"/>
  <c r="F29" i="7" l="1"/>
  <c r="H29" i="7"/>
  <c r="J29" i="7"/>
  <c r="I29" i="7"/>
  <c r="L29" i="7"/>
  <c r="J30" i="7"/>
  <c r="F30" i="7"/>
  <c r="F15" i="7" s="1"/>
  <c r="F6" i="7" s="1"/>
  <c r="F5" i="7" s="1"/>
  <c r="M30" i="7"/>
  <c r="M15" i="7" s="1"/>
  <c r="M6" i="7" s="1"/>
  <c r="M5" i="7" s="1"/>
  <c r="I30" i="7"/>
  <c r="I15" i="7" s="1"/>
  <c r="I6" i="7" s="1"/>
  <c r="I5" i="7" s="1"/>
  <c r="E30" i="7"/>
  <c r="E15" i="7" s="1"/>
  <c r="E6" i="7" s="1"/>
  <c r="G30" i="7"/>
  <c r="G15" i="7" s="1"/>
  <c r="G6" i="7" s="1"/>
  <c r="G5" i="7" s="1"/>
  <c r="L30" i="7"/>
  <c r="H30" i="7"/>
  <c r="K30" i="7"/>
  <c r="K15" i="7" s="1"/>
  <c r="K6" i="7" s="1"/>
  <c r="K5" i="7" s="1"/>
  <c r="I51" i="2"/>
  <c r="F51" i="2"/>
  <c r="I50" i="2"/>
  <c r="F50" i="2"/>
  <c r="I49" i="2"/>
  <c r="F49" i="2"/>
  <c r="I48" i="2"/>
  <c r="F48" i="2"/>
  <c r="I47" i="2"/>
  <c r="F47" i="2"/>
  <c r="I46" i="2"/>
  <c r="F46" i="2"/>
  <c r="I45" i="2"/>
  <c r="F45" i="2"/>
  <c r="I44" i="2"/>
  <c r="F44" i="2"/>
  <c r="I43" i="2"/>
  <c r="F43" i="2"/>
  <c r="I42" i="2"/>
  <c r="F42" i="2"/>
  <c r="I41" i="2"/>
  <c r="F41" i="2"/>
  <c r="I40" i="2"/>
  <c r="F40" i="2"/>
  <c r="I39" i="2"/>
  <c r="F39" i="2"/>
  <c r="I38" i="2"/>
  <c r="F38" i="2"/>
  <c r="I37" i="2"/>
  <c r="F37" i="2"/>
  <c r="I36" i="2"/>
  <c r="F36" i="2"/>
  <c r="I35" i="2"/>
  <c r="F35" i="2"/>
  <c r="H15" i="7" l="1"/>
  <c r="H6" i="7" s="1"/>
  <c r="H5" i="7" s="1"/>
  <c r="L15" i="7"/>
  <c r="L6" i="7" s="1"/>
  <c r="L5" i="7" s="1"/>
  <c r="J15" i="7"/>
  <c r="J6" i="7" s="1"/>
  <c r="J5" i="7" s="1"/>
  <c r="E5" i="7"/>
  <c r="J36" i="2"/>
  <c r="N36" i="2" s="1"/>
  <c r="C10" i="2" s="1"/>
  <c r="J40" i="2"/>
  <c r="N40" i="2" s="1"/>
  <c r="C14" i="2" s="1"/>
  <c r="J42" i="2"/>
  <c r="N42" i="2" s="1"/>
  <c r="C16" i="2" s="1"/>
  <c r="J16" i="2" s="1"/>
  <c r="J44" i="2"/>
  <c r="R44" i="2" s="1"/>
  <c r="K18" i="2" s="1"/>
  <c r="Q18" i="2" s="1"/>
  <c r="J46" i="2"/>
  <c r="N46" i="2" s="1"/>
  <c r="C20" i="2" s="1"/>
  <c r="J20" i="2" s="1"/>
  <c r="J50" i="2"/>
  <c r="N50" i="2" s="1"/>
  <c r="C24" i="2" s="1"/>
  <c r="J24" i="2" s="1"/>
  <c r="J35" i="2"/>
  <c r="R35" i="2" s="1"/>
  <c r="K9" i="2" s="1"/>
  <c r="Q9" i="2" s="1"/>
  <c r="J39" i="2"/>
  <c r="R39" i="2" s="1"/>
  <c r="K13" i="2" s="1"/>
  <c r="Q13" i="2" s="1"/>
  <c r="J41" i="2"/>
  <c r="N41" i="2" s="1"/>
  <c r="C15" i="2" s="1"/>
  <c r="J43" i="2"/>
  <c r="N43" i="2" s="1"/>
  <c r="C17" i="2" s="1"/>
  <c r="J51" i="2"/>
  <c r="R51" i="2" s="1"/>
  <c r="K25" i="2" s="1"/>
  <c r="Q25" i="2" s="1"/>
  <c r="J47" i="2"/>
  <c r="N47" i="2" s="1"/>
  <c r="C21" i="2" s="1"/>
  <c r="J48" i="2"/>
  <c r="R48" i="2" s="1"/>
  <c r="K22" i="2" s="1"/>
  <c r="Q22" i="2" s="1"/>
  <c r="J38" i="2"/>
  <c r="N38" i="2" s="1"/>
  <c r="C12" i="2" s="1"/>
  <c r="J37" i="2"/>
  <c r="R37" i="2" s="1"/>
  <c r="K11" i="2" s="1"/>
  <c r="Q11" i="2" s="1"/>
  <c r="R40" i="2"/>
  <c r="K14" i="2" s="1"/>
  <c r="Q14" i="2" s="1"/>
  <c r="J45" i="2"/>
  <c r="J49" i="2"/>
  <c r="R42" i="2" l="1"/>
  <c r="K16" i="2" s="1"/>
  <c r="Q16" i="2" s="1"/>
  <c r="R36" i="2"/>
  <c r="K10" i="2" s="1"/>
  <c r="Q10" i="2" s="1"/>
  <c r="D5" i="7"/>
  <c r="D6" i="7"/>
  <c r="D15" i="7"/>
  <c r="G24" i="2"/>
  <c r="R50" i="2"/>
  <c r="K24" i="2" s="1"/>
  <c r="Q24" i="2" s="1"/>
  <c r="R41" i="2"/>
  <c r="K15" i="2" s="1"/>
  <c r="Q15" i="2" s="1"/>
  <c r="G20" i="2"/>
  <c r="R46" i="2"/>
  <c r="K20" i="2" s="1"/>
  <c r="Q20" i="2" s="1"/>
  <c r="G16" i="2"/>
  <c r="N44" i="2"/>
  <c r="C18" i="2" s="1"/>
  <c r="G18" i="2" s="1"/>
  <c r="N39" i="2"/>
  <c r="C13" i="2" s="1"/>
  <c r="J13" i="2" s="1"/>
  <c r="N51" i="2"/>
  <c r="C25" i="2" s="1"/>
  <c r="G25" i="2" s="1"/>
  <c r="R43" i="2"/>
  <c r="K17" i="2" s="1"/>
  <c r="Q17" i="2" s="1"/>
  <c r="R47" i="2"/>
  <c r="K21" i="2" s="1"/>
  <c r="Q21" i="2" s="1"/>
  <c r="G17" i="2"/>
  <c r="J17" i="2"/>
  <c r="J21" i="2"/>
  <c r="G21" i="2"/>
  <c r="N37" i="2"/>
  <c r="C11" i="2" s="1"/>
  <c r="J11" i="2" s="1"/>
  <c r="N48" i="2"/>
  <c r="C22" i="2" s="1"/>
  <c r="J22" i="2" s="1"/>
  <c r="N35" i="2"/>
  <c r="C9" i="2" s="1"/>
  <c r="J9" i="2" s="1"/>
  <c r="R38" i="2"/>
  <c r="K12" i="2" s="1"/>
  <c r="Q12" i="2" s="1"/>
  <c r="G13" i="2"/>
  <c r="J12" i="2"/>
  <c r="G12" i="2"/>
  <c r="J18" i="2"/>
  <c r="J10" i="2"/>
  <c r="G10" i="2"/>
  <c r="R45" i="2"/>
  <c r="K19" i="2" s="1"/>
  <c r="Q19" i="2" s="1"/>
  <c r="N45" i="2"/>
  <c r="C19" i="2" s="1"/>
  <c r="R49" i="2"/>
  <c r="K23" i="2" s="1"/>
  <c r="Q23" i="2" s="1"/>
  <c r="N49" i="2"/>
  <c r="C23" i="2" s="1"/>
  <c r="G15" i="2"/>
  <c r="J15" i="2"/>
  <c r="J14" i="2"/>
  <c r="G14" i="2"/>
  <c r="J25" i="2" l="1"/>
  <c r="G11" i="2"/>
  <c r="G22" i="2"/>
  <c r="G9" i="2"/>
  <c r="G23" i="2"/>
  <c r="J23" i="2"/>
  <c r="G19" i="2"/>
  <c r="J19" i="2"/>
  <c r="G24" i="1" l="1"/>
  <c r="G23" i="1"/>
  <c r="G15" i="1"/>
  <c r="G14" i="1"/>
  <c r="G13" i="1"/>
  <c r="G12" i="1"/>
  <c r="G11" i="1"/>
  <c r="G10" i="1"/>
  <c r="G9" i="1"/>
  <c r="G8" i="1"/>
  <c r="G7" i="1"/>
  <c r="G6" i="1"/>
  <c r="J37" i="1"/>
  <c r="J38" i="1"/>
  <c r="J39" i="1"/>
  <c r="J40" i="1"/>
  <c r="J41" i="1"/>
  <c r="J42" i="1"/>
  <c r="J43" i="1"/>
  <c r="J44" i="1"/>
  <c r="J45" i="1"/>
  <c r="J46" i="1"/>
  <c r="J47" i="1"/>
  <c r="O24" i="1"/>
  <c r="O23" i="1"/>
  <c r="O15" i="1"/>
  <c r="O14" i="1"/>
  <c r="O13" i="1"/>
  <c r="O12" i="1"/>
  <c r="O11" i="1"/>
  <c r="O10" i="1"/>
  <c r="O9" i="1"/>
  <c r="O8" i="1"/>
  <c r="O7" i="1"/>
  <c r="O6" i="1"/>
  <c r="J55" i="1"/>
  <c r="J54" i="1"/>
  <c r="J53" i="1"/>
  <c r="J52" i="1"/>
  <c r="J51" i="1"/>
  <c r="J50" i="1"/>
  <c r="J49" i="1"/>
  <c r="J48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M55" i="1" l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R24" i="1" l="1"/>
  <c r="R23" i="1"/>
  <c r="R15" i="1"/>
  <c r="R14" i="1"/>
  <c r="R13" i="1"/>
  <c r="R12" i="1"/>
  <c r="R11" i="1"/>
  <c r="R10" i="1"/>
  <c r="R9" i="1"/>
  <c r="R8" i="1"/>
  <c r="R7" i="1"/>
  <c r="R6" i="1"/>
  <c r="P24" i="1"/>
  <c r="P23" i="1"/>
  <c r="P15" i="1"/>
  <c r="P14" i="1"/>
  <c r="P13" i="1"/>
  <c r="P12" i="1"/>
  <c r="P11" i="1"/>
  <c r="P10" i="1"/>
  <c r="P9" i="1"/>
  <c r="P8" i="1"/>
  <c r="P7" i="1"/>
  <c r="P6" i="1"/>
  <c r="J24" i="1"/>
  <c r="I24" i="1"/>
  <c r="H24" i="1"/>
  <c r="J23" i="1"/>
  <c r="I23" i="1"/>
  <c r="H23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F24" i="1" l="1"/>
  <c r="F14" i="1"/>
  <c r="F15" i="1"/>
  <c r="F23" i="1"/>
  <c r="F6" i="1"/>
  <c r="F7" i="1"/>
  <c r="F8" i="1"/>
  <c r="F9" i="1"/>
  <c r="F10" i="1"/>
  <c r="F11" i="1"/>
  <c r="F12" i="1"/>
  <c r="F13" i="1"/>
  <c r="Q24" i="1"/>
  <c r="Q6" i="1"/>
  <c r="Q8" i="1"/>
  <c r="Q10" i="1"/>
  <c r="Q12" i="1"/>
  <c r="Q14" i="1"/>
  <c r="Q7" i="1"/>
  <c r="N9" i="1"/>
  <c r="Q11" i="1"/>
  <c r="N13" i="1"/>
  <c r="Q15" i="1"/>
  <c r="Q23" i="1"/>
  <c r="Q9" i="1"/>
  <c r="Q13" i="1"/>
  <c r="N6" i="1"/>
  <c r="N10" i="1"/>
  <c r="N14" i="1"/>
  <c r="N7" i="1"/>
  <c r="E7" i="1" s="1"/>
  <c r="N11" i="1"/>
  <c r="N15" i="1"/>
  <c r="N23" i="1"/>
  <c r="N8" i="1"/>
  <c r="N12" i="1"/>
  <c r="N24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M36" i="1"/>
  <c r="L36" i="1"/>
  <c r="K36" i="1"/>
  <c r="J36" i="1"/>
  <c r="I36" i="1"/>
  <c r="H36" i="1"/>
  <c r="G36" i="1"/>
  <c r="T5" i="1"/>
  <c r="S5" i="1"/>
  <c r="R5" i="1"/>
  <c r="P5" i="1"/>
  <c r="O5" i="1"/>
  <c r="M5" i="1"/>
  <c r="L5" i="1"/>
  <c r="K5" i="1"/>
  <c r="J5" i="1"/>
  <c r="I5" i="1"/>
  <c r="H5" i="1"/>
  <c r="G5" i="1"/>
  <c r="E9" i="1" l="1"/>
  <c r="Q5" i="1"/>
  <c r="E36" i="1"/>
  <c r="E10" i="1"/>
  <c r="E12" i="1"/>
  <c r="E6" i="1"/>
  <c r="E14" i="1"/>
  <c r="E11" i="1"/>
  <c r="E13" i="1"/>
  <c r="E24" i="1"/>
  <c r="E15" i="1"/>
  <c r="E23" i="1"/>
  <c r="E8" i="1"/>
  <c r="F5" i="1"/>
  <c r="N5" i="1"/>
  <c r="E5" i="1" l="1"/>
</calcChain>
</file>

<file path=xl/sharedStrings.xml><?xml version="1.0" encoding="utf-8"?>
<sst xmlns="http://schemas.openxmlformats.org/spreadsheetml/2006/main" count="4180" uniqueCount="1044">
  <si>
    <t>RRNR_DVCD</t>
  </si>
  <si>
    <t>DMFR_DVCD</t>
  </si>
  <si>
    <t>BOZ_CD</t>
  </si>
  <si>
    <t>PV_LIAB_PRM</t>
  </si>
  <si>
    <t>03</t>
  </si>
  <si>
    <t>04</t>
  </si>
  <si>
    <t>01</t>
  </si>
  <si>
    <t>02</t>
  </si>
  <si>
    <t>A001</t>
  </si>
  <si>
    <t>A002</t>
  </si>
  <si>
    <t>A003</t>
  </si>
  <si>
    <t>A004</t>
  </si>
  <si>
    <t>A005</t>
  </si>
  <si>
    <t>A006</t>
  </si>
  <si>
    <t>A007</t>
  </si>
  <si>
    <t>A009</t>
  </si>
  <si>
    <t>A010</t>
  </si>
  <si>
    <t>A011</t>
  </si>
  <si>
    <t>#</t>
  </si>
  <si>
    <t>A008</t>
  </si>
  <si>
    <t>보험료부채</t>
  </si>
  <si>
    <t>준비금부채</t>
  </si>
  <si>
    <t>합계</t>
    <phoneticPr fontId="4" type="noConversion"/>
  </si>
  <si>
    <t>02. 기술/국내</t>
    <phoneticPr fontId="4" type="noConversion"/>
  </si>
  <si>
    <t>03. 종합/국내</t>
    <phoneticPr fontId="4" type="noConversion"/>
  </si>
  <si>
    <t>07. 상해/국내</t>
    <phoneticPr fontId="4" type="noConversion"/>
  </si>
  <si>
    <t>10. 일반기타/국내</t>
  </si>
  <si>
    <t>11. 개인용자동차(인담보)/국내</t>
  </si>
  <si>
    <t>12. 개인용자동차(물담보)/국내</t>
  </si>
  <si>
    <t>13. 업무용자동차(인담보)/국내</t>
  </si>
  <si>
    <t>14. 업무용자동차(물담보)/국내</t>
  </si>
  <si>
    <t>15. 영업용자동차(인담보)/국내</t>
  </si>
  <si>
    <t>16. 영업용자동차(물담보)/국내</t>
  </si>
  <si>
    <t>17. 자동차기타/국내</t>
  </si>
  <si>
    <t>18. 보증/국내</t>
  </si>
  <si>
    <t>19. 해외</t>
  </si>
  <si>
    <t>01. 화재/국내</t>
    <phoneticPr fontId="4" type="noConversion"/>
  </si>
  <si>
    <t>04</t>
    <phoneticPr fontId="3" type="noConversion"/>
  </si>
  <si>
    <t>01</t>
    <phoneticPr fontId="3" type="noConversion"/>
  </si>
  <si>
    <t>02</t>
    <phoneticPr fontId="3" type="noConversion"/>
  </si>
  <si>
    <t>#</t>
    <phoneticPr fontId="3" type="noConversion"/>
  </si>
  <si>
    <t>A008</t>
    <phoneticPr fontId="3" type="noConversion"/>
  </si>
  <si>
    <t>03</t>
    <phoneticPr fontId="3" type="noConversion"/>
  </si>
  <si>
    <t>PV_LIAB_RSV</t>
  </si>
  <si>
    <t>일반</t>
    <phoneticPr fontId="3" type="noConversion"/>
  </si>
  <si>
    <t>보험료</t>
    <phoneticPr fontId="3" type="noConversion"/>
  </si>
  <si>
    <t>준비금</t>
    <phoneticPr fontId="3" type="noConversion"/>
  </si>
  <si>
    <t>자동차</t>
    <phoneticPr fontId="3" type="noConversion"/>
  </si>
  <si>
    <t>B001</t>
    <phoneticPr fontId="3" type="noConversion"/>
  </si>
  <si>
    <t>B002</t>
    <phoneticPr fontId="3" type="noConversion"/>
  </si>
  <si>
    <t>B003</t>
    <phoneticPr fontId="3" type="noConversion"/>
  </si>
  <si>
    <t>B004</t>
    <phoneticPr fontId="3" type="noConversion"/>
  </si>
  <si>
    <t>B005</t>
    <phoneticPr fontId="3" type="noConversion"/>
  </si>
  <si>
    <t>B006</t>
    <phoneticPr fontId="3" type="noConversion"/>
  </si>
  <si>
    <t>B007</t>
    <phoneticPr fontId="3" type="noConversion"/>
  </si>
  <si>
    <t>(테이블 2) 일반손해보험 부채 세부정보</t>
    <phoneticPr fontId="4" type="noConversion"/>
  </si>
  <si>
    <t xml:space="preserve"> </t>
    <phoneticPr fontId="4" type="noConversion"/>
  </si>
  <si>
    <t>구성요소별</t>
    <phoneticPr fontId="4" type="noConversion"/>
  </si>
  <si>
    <t>포트폴리오</t>
    <phoneticPr fontId="4" type="noConversion"/>
  </si>
  <si>
    <t>합계</t>
    <phoneticPr fontId="4" type="noConversion"/>
  </si>
  <si>
    <t>기대미래보험료</t>
    <phoneticPr fontId="4" type="noConversion"/>
  </si>
  <si>
    <t>미래지급보험금</t>
    <phoneticPr fontId="4" type="noConversion"/>
  </si>
  <si>
    <t>손해조사비</t>
    <phoneticPr fontId="4" type="noConversion"/>
  </si>
  <si>
    <t>유지관리비용</t>
  </si>
  <si>
    <t>기타비용</t>
  </si>
  <si>
    <t>[보험미수금]</t>
    <phoneticPr fontId="4" type="noConversion"/>
  </si>
  <si>
    <t>[보험미지급금]</t>
    <phoneticPr fontId="4" type="noConversion"/>
  </si>
  <si>
    <t>개별추산</t>
    <phoneticPr fontId="4" type="noConversion"/>
  </si>
  <si>
    <t>IBNR</t>
    <phoneticPr fontId="4" type="noConversion"/>
  </si>
  <si>
    <t>총량추산</t>
    <phoneticPr fontId="4" type="noConversion"/>
  </si>
  <si>
    <t>장래손해조사비</t>
    <phoneticPr fontId="4" type="noConversion"/>
  </si>
  <si>
    <t>[보험미지급금]</t>
  </si>
  <si>
    <t>3. 일반손해보험</t>
    <phoneticPr fontId="4" type="noConversion"/>
  </si>
  <si>
    <t>04. 해상/국내</t>
    <phoneticPr fontId="4" type="noConversion"/>
  </si>
  <si>
    <t>05. 근재/국내</t>
    <phoneticPr fontId="4" type="noConversion"/>
  </si>
  <si>
    <t>06. 책임/국내</t>
    <phoneticPr fontId="4" type="noConversion"/>
  </si>
  <si>
    <t>08. 외국인상해/국내</t>
    <phoneticPr fontId="4" type="noConversion"/>
  </si>
  <si>
    <t>09. 농작물재해보상/국내</t>
    <phoneticPr fontId="4" type="noConversion"/>
  </si>
  <si>
    <t>[작성방법]</t>
  </si>
  <si>
    <t>1. 일반손해보험 부채의 구성요소는 장래현금흐름에서 예상되는 금액으로 화폐시간가치를 반영하여 작성하고, 구상채권 및 회수가능이익은 준비금부채의 개별추산 또는 미보고발생손해액(IBNR)에 반영한다.</t>
  </si>
  <si>
    <t xml:space="preserve">   - 미래지급보험금, 손해조사비, 유지관리비용, 기타비용 추정시 평가시점의 미경과보험료도 고려하여 산출한다.</t>
  </si>
  <si>
    <t>(테이블 2) 재보험자산 (일반손해보험)</t>
    <phoneticPr fontId="4" type="noConversion"/>
  </si>
  <si>
    <t>재보험자산 평가 요약</t>
    <phoneticPr fontId="4" type="noConversion"/>
  </si>
  <si>
    <t>재보험자산 시가평가</t>
    <phoneticPr fontId="4" type="noConversion"/>
  </si>
  <si>
    <t>포트폴리오</t>
    <phoneticPr fontId="4" type="noConversion"/>
  </si>
  <si>
    <t>시가평가</t>
    <phoneticPr fontId="4" type="noConversion"/>
  </si>
  <si>
    <t>잔여보장</t>
    <phoneticPr fontId="4" type="noConversion"/>
  </si>
  <si>
    <t>발생사고</t>
    <phoneticPr fontId="4" type="noConversion"/>
  </si>
  <si>
    <t>손실조정</t>
  </si>
  <si>
    <t>[재보험미수금]</t>
    <phoneticPr fontId="4" type="noConversion"/>
  </si>
  <si>
    <t>[재보험미지급금]</t>
    <phoneticPr fontId="4" type="noConversion"/>
  </si>
  <si>
    <t>[재보험미수금]</t>
    <phoneticPr fontId="4" type="noConversion"/>
  </si>
  <si>
    <t>1. 보험료부채와 준비금부채를 작성할 때는 손실조정을 제외하고, 손실조정은 별도로 작성한다.</t>
  </si>
  <si>
    <t>2. 손실조정은 현행추정부채 평가시 사용한 할인율을 일관되게 적용하여 화폐시간가치를 반영한다.</t>
    <phoneticPr fontId="4" type="noConversion"/>
  </si>
  <si>
    <t>3. 손실조정은 재보험 거래선별로 평가하여 회수가능액이 있을 경우 산출한다.</t>
    <phoneticPr fontId="4" type="noConversion"/>
  </si>
  <si>
    <t xml:space="preserve">4. 손실조정은 재보험자산의 부치로 작성한다. </t>
    <phoneticPr fontId="4" type="noConversion"/>
  </si>
  <si>
    <t xml:space="preserve">5. 재보험계약의 경계는 출재계약상 권리 및 의무의 종료여부에 따라 판단하고, 미래신계약 현금흐름은 반영하지 않는다. </t>
    <phoneticPr fontId="4" type="noConversion"/>
  </si>
  <si>
    <t>PV_EPCT_PRM</t>
  </si>
  <si>
    <t>PV_FNAL_LOSS</t>
  </si>
  <si>
    <t>PV_LAE</t>
  </si>
  <si>
    <t>PV_MAINT_EXP</t>
  </si>
  <si>
    <t>LOSS_ADJ_PRM</t>
  </si>
  <si>
    <t>PV_OST_AMT</t>
  </si>
  <si>
    <t>PV_IBNR</t>
  </si>
  <si>
    <t>PV_FUT_LAE</t>
  </si>
  <si>
    <t>LOSS_ADJ_RSV</t>
  </si>
  <si>
    <t>CNTR_CATG_CD</t>
  </si>
  <si>
    <t>CMSN_DVCD</t>
  </si>
  <si>
    <t>P_NP_DVCD</t>
  </si>
  <si>
    <t>[단위: 천원]</t>
    <phoneticPr fontId="4" type="noConversion"/>
  </si>
  <si>
    <t>1.화재</t>
  </si>
  <si>
    <t>6.책임</t>
    <phoneticPr fontId="4" type="noConversion"/>
  </si>
  <si>
    <t>9.농작물</t>
    <phoneticPr fontId="4" type="noConversion"/>
  </si>
  <si>
    <t>10.기타(일반)</t>
    <phoneticPr fontId="4" type="noConversion"/>
  </si>
  <si>
    <t>11.개인용자동차(인담보)</t>
    <phoneticPr fontId="4" type="noConversion"/>
  </si>
  <si>
    <t>13.업무용자동차(인담보)</t>
    <phoneticPr fontId="4" type="noConversion"/>
  </si>
  <si>
    <t>15.영업용자동차(인담보)</t>
    <phoneticPr fontId="4" type="noConversion"/>
  </si>
  <si>
    <t>17.기타(자동차)</t>
    <phoneticPr fontId="4" type="noConversion"/>
  </si>
  <si>
    <t>[단위: 천원]</t>
    <phoneticPr fontId="4" type="noConversion"/>
  </si>
  <si>
    <t>4-1. 보유기준의 익스포져</t>
    <phoneticPr fontId="4" type="noConversion"/>
  </si>
  <si>
    <t>보장단위 구분</t>
    <phoneticPr fontId="11" type="noConversion"/>
  </si>
  <si>
    <t>보유보험료 익스포져</t>
    <phoneticPr fontId="11" type="noConversion"/>
  </si>
  <si>
    <t>보유지급준비금 익스포져</t>
  </si>
  <si>
    <t>연동</t>
    <phoneticPr fontId="4" type="noConversion"/>
  </si>
  <si>
    <t>비연동</t>
    <phoneticPr fontId="4" type="noConversion"/>
  </si>
  <si>
    <t>보유리스크율</t>
  </si>
  <si>
    <t>비비례</t>
    <phoneticPr fontId="4" type="noConversion"/>
  </si>
  <si>
    <t>보유보험료(비례-연동)</t>
    <phoneticPr fontId="4" type="noConversion"/>
  </si>
  <si>
    <t>원수보험료(비례-연동외)</t>
    <phoneticPr fontId="11" type="noConversion"/>
  </si>
  <si>
    <t>비례수재보험료(비례-비연동)</t>
    <phoneticPr fontId="11" type="noConversion"/>
  </si>
  <si>
    <t>비례출재보험료(비례-비연동)</t>
    <phoneticPr fontId="11" type="noConversion"/>
  </si>
  <si>
    <t>(비례)</t>
    <phoneticPr fontId="4" type="noConversion"/>
  </si>
  <si>
    <t>비비례수재보험료</t>
    <phoneticPr fontId="4" type="noConversion"/>
  </si>
  <si>
    <t>비비례출재보험료</t>
    <phoneticPr fontId="4" type="noConversion"/>
  </si>
  <si>
    <t>보유보험료</t>
    <phoneticPr fontId="4" type="noConversion"/>
  </si>
  <si>
    <t>보유지급준비금(비례-연동)</t>
  </si>
  <si>
    <t>원수지급준비금(비례-연동외)</t>
    <phoneticPr fontId="4" type="noConversion"/>
  </si>
  <si>
    <t>비례수재지급준비금(비연동)</t>
  </si>
  <si>
    <t>비례출재지급준비금(비연동)</t>
  </si>
  <si>
    <t>비비례수재지급준비금</t>
  </si>
  <si>
    <t>비비례출재지급준비금</t>
  </si>
  <si>
    <t>보유지급준비금</t>
  </si>
  <si>
    <t>2.기술</t>
    <phoneticPr fontId="4" type="noConversion"/>
  </si>
  <si>
    <t>3.종합</t>
    <phoneticPr fontId="4" type="noConversion"/>
  </si>
  <si>
    <t>4.해상</t>
    <phoneticPr fontId="4" type="noConversion"/>
  </si>
  <si>
    <t>5.근재</t>
    <phoneticPr fontId="4" type="noConversion"/>
  </si>
  <si>
    <t>7.상해</t>
    <phoneticPr fontId="4" type="noConversion"/>
  </si>
  <si>
    <t>8.외국인상해</t>
    <phoneticPr fontId="4" type="noConversion"/>
  </si>
  <si>
    <t>12.개인용자동차(물담보)</t>
    <phoneticPr fontId="4" type="noConversion"/>
  </si>
  <si>
    <t>14.업무용자동차(물담보)</t>
    <phoneticPr fontId="4" type="noConversion"/>
  </si>
  <si>
    <t>16.영업용자동차(물담보)</t>
    <phoneticPr fontId="4" type="noConversion"/>
  </si>
  <si>
    <r>
      <t xml:space="preserve">4-2. 재보험수수료가 손해율에 </t>
    </r>
    <r>
      <rPr>
        <b/>
        <u/>
        <sz val="11"/>
        <rFont val="굴림체"/>
        <family val="3"/>
        <charset val="129"/>
      </rPr>
      <t>연동되는</t>
    </r>
    <r>
      <rPr>
        <b/>
        <sz val="11"/>
        <rFont val="굴림체"/>
        <family val="3"/>
        <charset val="129"/>
      </rPr>
      <t xml:space="preserve"> 경우의 익스포져</t>
    </r>
    <phoneticPr fontId="4" type="noConversion"/>
  </si>
  <si>
    <t>연동_보유익스포져를 산출하기 위한 보유리스크율(비례-연동)</t>
  </si>
  <si>
    <t>연동_보유보험료 익스포져</t>
    <phoneticPr fontId="4" type="noConversion"/>
  </si>
  <si>
    <t>연동_보유지급준비금 익스포져</t>
  </si>
  <si>
    <t>보장단위 구분 및 보증세부</t>
    <phoneticPr fontId="4" type="noConversion"/>
  </si>
  <si>
    <r>
      <t xml:space="preserve">위험계수적용법 </t>
    </r>
    <r>
      <rPr>
        <sz val="11"/>
        <rFont val="굴림체"/>
        <family val="3"/>
        <charset val="129"/>
      </rPr>
      <t>(A)</t>
    </r>
    <phoneticPr fontId="11" type="noConversion"/>
  </si>
  <si>
    <r>
      <t xml:space="preserve">손해율분포법 </t>
    </r>
    <r>
      <rPr>
        <sz val="11"/>
        <rFont val="굴림체"/>
        <family val="3"/>
        <charset val="129"/>
      </rPr>
      <t>(B)</t>
    </r>
    <phoneticPr fontId="11" type="noConversion"/>
  </si>
  <si>
    <t>보유리스크율(연동)</t>
    <phoneticPr fontId="4" type="noConversion"/>
  </si>
  <si>
    <t>경과보험료</t>
    <phoneticPr fontId="11" type="noConversion"/>
  </si>
  <si>
    <r>
      <t>보유보험료</t>
    </r>
    <r>
      <rPr>
        <sz val="11"/>
        <rFont val="굴림체"/>
        <family val="3"/>
        <charset val="129"/>
      </rPr>
      <t>(비례-연동)</t>
    </r>
    <phoneticPr fontId="4" type="noConversion"/>
  </si>
  <si>
    <t>지급준비금</t>
    <phoneticPr fontId="11" type="noConversion"/>
  </si>
  <si>
    <r>
      <t>보유지급준비금</t>
    </r>
    <r>
      <rPr>
        <sz val="11"/>
        <rFont val="굴림체"/>
        <family val="3"/>
        <charset val="129"/>
      </rPr>
      <t>(비례-연동)</t>
    </r>
    <phoneticPr fontId="4" type="noConversion"/>
  </si>
  <si>
    <r>
      <t>원수</t>
    </r>
    <r>
      <rPr>
        <sz val="11"/>
        <rFont val="굴림"/>
        <family val="3"/>
        <charset val="129"/>
      </rPr>
      <t>∙</t>
    </r>
    <r>
      <rPr>
        <sz val="11"/>
        <rFont val="굴림체"/>
        <family val="3"/>
        <charset val="129"/>
      </rPr>
      <t>수재손실증감액</t>
    </r>
    <phoneticPr fontId="4" type="noConversion"/>
  </si>
  <si>
    <t>보유손실증감액</t>
    <phoneticPr fontId="4" type="noConversion"/>
  </si>
  <si>
    <t>출재수수료 등 증감액</t>
    <phoneticPr fontId="11" type="noConversion"/>
  </si>
  <si>
    <t>보유리스크율(연동-계수법)</t>
    <phoneticPr fontId="4" type="noConversion"/>
  </si>
  <si>
    <t>출재전 예상손실액</t>
  </si>
  <si>
    <t>출재후 예상손실액</t>
  </si>
  <si>
    <t>보유리스크율(연동-분포법)</t>
    <phoneticPr fontId="4" type="noConversion"/>
  </si>
  <si>
    <t>(MAX(A,B))</t>
    <phoneticPr fontId="4" type="noConversion"/>
  </si>
  <si>
    <t>원수보험료(비례-연동)</t>
    <phoneticPr fontId="11" type="noConversion"/>
  </si>
  <si>
    <t>비례수재보험료(비례-연동)</t>
    <phoneticPr fontId="11" type="noConversion"/>
  </si>
  <si>
    <t>비례출재보험료(비례-연동)</t>
    <phoneticPr fontId="11" type="noConversion"/>
  </si>
  <si>
    <t>원수지급준비금(비례-연동)</t>
    <phoneticPr fontId="11" type="noConversion"/>
  </si>
  <si>
    <t>비례수재지급준비금(비례-연동)</t>
    <phoneticPr fontId="11" type="noConversion"/>
  </si>
  <si>
    <t>비례출재지급준비금(비례-연동)</t>
    <phoneticPr fontId="11" type="noConversion"/>
  </si>
  <si>
    <t>2.기술</t>
  </si>
  <si>
    <t>3.종합</t>
  </si>
  <si>
    <t>4.해상</t>
  </si>
  <si>
    <t>5.근재</t>
  </si>
  <si>
    <t>6.책임</t>
  </si>
  <si>
    <t>7.상해</t>
  </si>
  <si>
    <t>8.외국인상해</t>
  </si>
  <si>
    <t>9.농작물</t>
  </si>
  <si>
    <t>10.기타(일반)</t>
  </si>
  <si>
    <t>11.개인용자동차(인담보)</t>
  </si>
  <si>
    <t>12.개인용자동차(물담보)</t>
  </si>
  <si>
    <t>13.업무용자동차(인담보)</t>
  </si>
  <si>
    <t>14.업무용자동차(물담보)</t>
  </si>
  <si>
    <t>15.영업용자동차(인담보)</t>
  </si>
  <si>
    <t>16.영업용자동차(물담보)</t>
  </si>
  <si>
    <t>17.기타(자동차)</t>
  </si>
  <si>
    <t>#</t>
    <phoneticPr fontId="3" type="noConversion"/>
  </si>
  <si>
    <t>P</t>
    <phoneticPr fontId="3" type="noConversion"/>
  </si>
  <si>
    <t>N</t>
    <phoneticPr fontId="3" type="noConversion"/>
  </si>
  <si>
    <t>N</t>
    <phoneticPr fontId="3" type="noConversion"/>
  </si>
  <si>
    <t>CMSN_DVCD</t>
    <phoneticPr fontId="3" type="noConversion"/>
  </si>
  <si>
    <t>02</t>
    <phoneticPr fontId="3" type="noConversion"/>
  </si>
  <si>
    <t>보험가격</t>
    <phoneticPr fontId="3" type="noConversion"/>
  </si>
  <si>
    <t>ELP_PRM</t>
    <phoneticPr fontId="3" type="noConversion"/>
  </si>
  <si>
    <t>2. 보장단위 정보</t>
    <phoneticPr fontId="4" type="noConversion"/>
  </si>
  <si>
    <t>7. 충격전후 재보험수수료</t>
    <phoneticPr fontId="4" type="noConversion"/>
  </si>
  <si>
    <t>9. 산출결과</t>
    <phoneticPr fontId="4" type="noConversion"/>
  </si>
  <si>
    <t>UY</t>
    <phoneticPr fontId="4" type="noConversion"/>
  </si>
  <si>
    <t>Max</t>
    <phoneticPr fontId="4" type="noConversion"/>
  </si>
  <si>
    <t>충격전 예상손실액</t>
  </si>
  <si>
    <t>충격후 예상손실액</t>
  </si>
  <si>
    <t>충격전후 증감액</t>
  </si>
  <si>
    <t>충격전 수수료</t>
  </si>
  <si>
    <t>충격후 수수료</t>
  </si>
  <si>
    <t>충격전 손실분담금</t>
  </si>
  <si>
    <t>충격후 손실분담금</t>
  </si>
  <si>
    <t>출재수수료 등 증감액</t>
  </si>
  <si>
    <t>구분</t>
    <phoneticPr fontId="4" type="noConversion"/>
  </si>
  <si>
    <t>1. 재보험 정보</t>
    <phoneticPr fontId="4" type="noConversion"/>
  </si>
  <si>
    <t>3. 충격전후 손해율</t>
    <phoneticPr fontId="4" type="noConversion"/>
  </si>
  <si>
    <t>4. 재보험 수수료 구조 : 기울기*(a-손해율)+b</t>
    <phoneticPr fontId="4" type="noConversion"/>
  </si>
  <si>
    <r>
      <t>5. 원수∙수재손실증감액</t>
    </r>
    <r>
      <rPr>
        <sz val="11"/>
        <rFont val="맑은 고딕"/>
        <family val="3"/>
        <charset val="129"/>
        <scheme val="minor"/>
      </rPr>
      <t>(출재전)</t>
    </r>
    <phoneticPr fontId="4" type="noConversion"/>
  </si>
  <si>
    <r>
      <t>6. 보유손실증감액</t>
    </r>
    <r>
      <rPr>
        <sz val="11"/>
        <rFont val="맑은 고딕"/>
        <family val="3"/>
        <charset val="129"/>
        <scheme val="minor"/>
      </rPr>
      <t>(출재후)</t>
    </r>
    <phoneticPr fontId="4" type="noConversion"/>
  </si>
  <si>
    <t>8. 충격전후 손실분담금</t>
    <phoneticPr fontId="4" type="noConversion"/>
  </si>
  <si>
    <t>8. 비고</t>
    <phoneticPr fontId="4" type="noConversion"/>
  </si>
  <si>
    <r>
      <t xml:space="preserve">특약명
</t>
    </r>
    <r>
      <rPr>
        <sz val="11"/>
        <rFont val="맑은 고딕"/>
        <family val="3"/>
        <charset val="129"/>
        <scheme val="minor"/>
      </rPr>
      <t>(또는 특약코드)</t>
    </r>
    <phoneticPr fontId="4" type="noConversion"/>
  </si>
  <si>
    <t>리딩 재보험사</t>
    <phoneticPr fontId="4" type="noConversion"/>
  </si>
  <si>
    <t>지역구분</t>
    <phoneticPr fontId="4" type="noConversion"/>
  </si>
  <si>
    <t>(종목)
원수보험료</t>
    <phoneticPr fontId="4" type="noConversion"/>
  </si>
  <si>
    <t>(종목)
수재보험료</t>
    <phoneticPr fontId="4" type="noConversion"/>
  </si>
  <si>
    <t>(종목)
출재보험료</t>
    <phoneticPr fontId="4" type="noConversion"/>
  </si>
  <si>
    <r>
      <t xml:space="preserve">충격전 손해율
</t>
    </r>
    <r>
      <rPr>
        <sz val="11"/>
        <rFont val="맑은 고딕"/>
        <family val="3"/>
        <charset val="129"/>
        <scheme val="minor"/>
      </rPr>
      <t>(직전3년 평균)</t>
    </r>
    <phoneticPr fontId="4" type="noConversion"/>
  </si>
  <si>
    <t>조정위험계수</t>
    <phoneticPr fontId="4" type="noConversion"/>
  </si>
  <si>
    <r>
      <t xml:space="preserve">충격후 손해율
</t>
    </r>
    <r>
      <rPr>
        <sz val="11"/>
        <rFont val="맑은 고딕"/>
        <family val="3"/>
        <charset val="129"/>
        <scheme val="minor"/>
      </rPr>
      <t>(1+조정위험계수)</t>
    </r>
    <phoneticPr fontId="4" type="noConversion"/>
  </si>
  <si>
    <t>기울기</t>
    <phoneticPr fontId="4" type="noConversion"/>
  </si>
  <si>
    <t>a</t>
    <phoneticPr fontId="4" type="noConversion"/>
  </si>
  <si>
    <t>b</t>
    <phoneticPr fontId="4" type="noConversion"/>
  </si>
  <si>
    <t>Min</t>
    <phoneticPr fontId="4" type="noConversion"/>
  </si>
  <si>
    <t>원수∙수재손실증감액</t>
    <phoneticPr fontId="4" type="noConversion"/>
  </si>
  <si>
    <t>보유손실증감액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</si>
  <si>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</si>
  <si>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</si>
  <si>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2. 특약전체 정보</t>
    <phoneticPr fontId="4" type="noConversion"/>
  </si>
  <si>
    <t>3. 보장단위 정보</t>
    <phoneticPr fontId="4" type="noConversion"/>
  </si>
  <si>
    <t>5. 산출결과</t>
    <phoneticPr fontId="4" type="noConversion"/>
  </si>
  <si>
    <t>6. 비고</t>
    <phoneticPr fontId="4" type="noConversion"/>
  </si>
  <si>
    <t>지역구분</t>
    <phoneticPr fontId="4" type="noConversion"/>
  </si>
  <si>
    <t>(특약 전체)
원수보험료</t>
    <phoneticPr fontId="4" type="noConversion"/>
  </si>
  <si>
    <t>(특약 전체)
출재보험료</t>
    <phoneticPr fontId="4" type="noConversion"/>
  </si>
  <si>
    <t>(특약 전체)
원수 손해액</t>
    <phoneticPr fontId="4" type="noConversion"/>
  </si>
  <si>
    <t>(특약 전체)
출재 손해액</t>
    <phoneticPr fontId="4" type="noConversion"/>
  </si>
  <si>
    <t>(종목)
출재보험료</t>
    <phoneticPr fontId="4" type="noConversion"/>
  </si>
  <si>
    <t>(종목)
원수 손해액</t>
    <phoneticPr fontId="4" type="noConversion"/>
  </si>
  <si>
    <t>(종목)
출재 손해액</t>
    <phoneticPr fontId="4" type="noConversion"/>
  </si>
  <si>
    <t>(종목)
손해율 평균</t>
    <phoneticPr fontId="4" type="noConversion"/>
  </si>
  <si>
    <t>(종목)
손해율 표준편차</t>
    <phoneticPr fontId="4" type="noConversion"/>
  </si>
  <si>
    <t>a</t>
    <phoneticPr fontId="4" type="noConversion"/>
  </si>
  <si>
    <t>b</t>
    <phoneticPr fontId="4" type="noConversion"/>
  </si>
  <si>
    <r>
      <t>별도의 수수료 구조</t>
    </r>
    <r>
      <rPr>
        <sz val="11"/>
        <rFont val="맑은 고딕"/>
        <family val="3"/>
        <charset val="129"/>
        <scheme val="minor"/>
      </rPr>
      <t>(또는 손실분담금 산식)</t>
    </r>
    <r>
      <rPr>
        <b/>
        <sz val="11"/>
        <rFont val="맑은 고딕"/>
        <family val="3"/>
        <charset val="129"/>
        <scheme val="minor"/>
      </rPr>
      <t xml:space="preserve"> 기술</t>
    </r>
    <phoneticPr fontId="4" type="noConversion"/>
  </si>
  <si>
    <t>구분</t>
    <phoneticPr fontId="4" type="noConversion"/>
  </si>
  <si>
    <t>BASE</t>
    <phoneticPr fontId="4" type="noConversion"/>
  </si>
  <si>
    <t>평균회귀</t>
    <phoneticPr fontId="4" type="noConversion"/>
  </si>
  <si>
    <t>금리상승</t>
    <phoneticPr fontId="4" type="noConversion"/>
  </si>
  <si>
    <t>금리하락</t>
    <phoneticPr fontId="4" type="noConversion"/>
  </si>
  <si>
    <t>금리평탄</t>
    <phoneticPr fontId="4" type="noConversion"/>
  </si>
  <si>
    <t>금리경사</t>
    <phoneticPr fontId="4" type="noConversion"/>
  </si>
  <si>
    <t>금리 민감도 Case 1</t>
    <phoneticPr fontId="4" type="noConversion"/>
  </si>
  <si>
    <t>금리 민감도 Case 2</t>
    <phoneticPr fontId="4" type="noConversion"/>
  </si>
  <si>
    <t>금리 민감도 Case 3</t>
  </si>
  <si>
    <t>금리 민감도 Case 4</t>
  </si>
  <si>
    <t xml:space="preserve">      재보험자산</t>
    <phoneticPr fontId="4" type="noConversion"/>
  </si>
  <si>
    <t>구분</t>
    <phoneticPr fontId="4" type="noConversion"/>
  </si>
  <si>
    <t>금리 민감도 Case 1</t>
    <phoneticPr fontId="4" type="noConversion"/>
  </si>
  <si>
    <t>금리 민감도 Case 2</t>
  </si>
  <si>
    <t>일반손해보험</t>
    <phoneticPr fontId="4" type="noConversion"/>
  </si>
  <si>
    <t>01. 화재/국내</t>
  </si>
  <si>
    <t>02. 기술/국내</t>
  </si>
  <si>
    <t>03. 종합/국내</t>
  </si>
  <si>
    <t>04. 해상/국내</t>
  </si>
  <si>
    <t>05. 근재/국내</t>
  </si>
  <si>
    <t>06. 책임/국내</t>
  </si>
  <si>
    <t>07. 상해/국내</t>
  </si>
  <si>
    <t>08. 외국인상해/국내</t>
  </si>
  <si>
    <t>09. 농작물재해보상/국내</t>
  </si>
  <si>
    <t>PV_LIAB</t>
    <phoneticPr fontId="3" type="noConversion"/>
  </si>
  <si>
    <t>KICS_SCEN_NO</t>
    <phoneticPr fontId="3" type="noConversion"/>
  </si>
  <si>
    <t>부채평가금액 (구성요소 단위)</t>
    <phoneticPr fontId="4" type="noConversion"/>
  </si>
  <si>
    <t>구분</t>
    <phoneticPr fontId="4" type="noConversion"/>
  </si>
  <si>
    <t xml:space="preserve">   보험료부채</t>
    <phoneticPr fontId="4" type="noConversion"/>
  </si>
  <si>
    <t xml:space="preserve">   준비금부채</t>
    <phoneticPr fontId="4" type="noConversion"/>
  </si>
  <si>
    <t>일반손해보험</t>
    <phoneticPr fontId="4" type="noConversion"/>
  </si>
  <si>
    <t>BASE</t>
  </si>
  <si>
    <t>평균회귀</t>
  </si>
  <si>
    <t>금리상승</t>
  </si>
  <si>
    <t>금리하락</t>
  </si>
  <si>
    <t>금리평탄</t>
  </si>
  <si>
    <t>금리경사</t>
  </si>
  <si>
    <t>금리 민감도 Case 1</t>
  </si>
  <si>
    <t>구 분</t>
    <phoneticPr fontId="4" type="noConversion"/>
  </si>
  <si>
    <t>1등급</t>
    <phoneticPr fontId="4" type="noConversion"/>
  </si>
  <si>
    <t>2등급</t>
    <phoneticPr fontId="4" type="noConversion"/>
  </si>
  <si>
    <t>3등급</t>
  </si>
  <si>
    <t>4등급</t>
  </si>
  <si>
    <t>5등급</t>
  </si>
  <si>
    <t>6등급</t>
  </si>
  <si>
    <t>7등급</t>
  </si>
  <si>
    <t>무등급</t>
    <phoneticPr fontId="4" type="noConversion"/>
  </si>
  <si>
    <t>디폴트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</si>
  <si>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</si>
  <si>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</si>
  <si>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</si>
  <si>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재보험자산</t>
    <phoneticPr fontId="4" type="noConversion"/>
  </si>
  <si>
    <t>재보험자산</t>
    <phoneticPr fontId="4" type="noConversion"/>
  </si>
  <si>
    <t>재보험자명</t>
    <phoneticPr fontId="4" type="noConversion"/>
  </si>
  <si>
    <t>재보험자산</t>
    <phoneticPr fontId="4" type="noConversion"/>
  </si>
  <si>
    <t>유효만기</t>
    <phoneticPr fontId="4" type="noConversion"/>
  </si>
  <si>
    <t>0-1년</t>
  </si>
  <si>
    <t>1-2년</t>
  </si>
  <si>
    <t>2-3년</t>
  </si>
  <si>
    <t>3-4년</t>
  </si>
  <si>
    <t>4-5년</t>
  </si>
  <si>
    <t>5-6년</t>
  </si>
  <si>
    <t>6-7년</t>
  </si>
  <si>
    <t>7-8년</t>
  </si>
  <si>
    <t>8-9년</t>
  </si>
  <si>
    <t>9-10년</t>
  </si>
  <si>
    <t>10-11년</t>
  </si>
  <si>
    <t>11-12년</t>
  </si>
  <si>
    <t>12-13년</t>
  </si>
  <si>
    <t>13-14년</t>
  </si>
  <si>
    <t>14년+</t>
  </si>
  <si>
    <t>구 분</t>
    <phoneticPr fontId="4" type="noConversion"/>
  </si>
  <si>
    <t>합계</t>
    <phoneticPr fontId="4" type="noConversion"/>
  </si>
  <si>
    <t>K-ICS 등급별 익스포져</t>
    <phoneticPr fontId="4" type="noConversion"/>
  </si>
  <si>
    <t>1등급</t>
  </si>
  <si>
    <t>2등급</t>
  </si>
  <si>
    <t>무등급</t>
  </si>
  <si>
    <t>디폴트</t>
  </si>
  <si>
    <t>재보험자산(공정가치평가금액)</t>
    <phoneticPr fontId="4" type="noConversion"/>
  </si>
  <si>
    <t>일반손해보험</t>
    <phoneticPr fontId="4" type="noConversion"/>
  </si>
  <si>
    <t>직전1년 출재보험료</t>
    <phoneticPr fontId="4" type="noConversion"/>
  </si>
  <si>
    <t>일반손해보험</t>
  </si>
  <si>
    <t>주) 출재보험료 = 비례출재보험료 + 비비례출재보험료×1.5</t>
    <phoneticPr fontId="4" type="noConversion"/>
  </si>
  <si>
    <t>테이블 2. 재보험자별 재보험자산 신용위험액 산출</t>
    <phoneticPr fontId="4" type="noConversion"/>
  </si>
  <si>
    <t>전 체</t>
    <phoneticPr fontId="4" type="noConversion"/>
  </si>
  <si>
    <t>4등급</t>
    <phoneticPr fontId="4" type="noConversion"/>
  </si>
  <si>
    <t>6등급</t>
    <phoneticPr fontId="4" type="noConversion"/>
  </si>
  <si>
    <t>디폴트</t>
    <phoneticPr fontId="4" type="noConversion"/>
  </si>
  <si>
    <t>공정가치평가금액</t>
    <phoneticPr fontId="3" type="noConversion"/>
  </si>
  <si>
    <t>합 계</t>
    <phoneticPr fontId="4" type="noConversion"/>
  </si>
  <si>
    <t>유
효
만
기</t>
    <phoneticPr fontId="4" type="noConversion"/>
  </si>
  <si>
    <t>구 분</t>
    <phoneticPr fontId="4" type="noConversion"/>
  </si>
  <si>
    <t>2등급</t>
    <phoneticPr fontId="4" type="noConversion"/>
  </si>
  <si>
    <t>3등급</t>
    <phoneticPr fontId="4" type="noConversion"/>
  </si>
  <si>
    <t>5등급</t>
    <phoneticPr fontId="4" type="noConversion"/>
  </si>
  <si>
    <t>7등급</t>
    <phoneticPr fontId="4" type="noConversion"/>
  </si>
  <si>
    <t>2. 운영리스크 산출 상세</t>
    <phoneticPr fontId="4" type="noConversion"/>
  </si>
  <si>
    <t>구  분</t>
    <phoneticPr fontId="4" type="noConversion"/>
  </si>
  <si>
    <t>익스포져</t>
    <phoneticPr fontId="4" type="noConversion"/>
  </si>
  <si>
    <t>보 험 료</t>
    <phoneticPr fontId="4" type="noConversion"/>
  </si>
  <si>
    <t>직전1년간
납입된보험료</t>
    <phoneticPr fontId="4" type="noConversion"/>
  </si>
  <si>
    <t>직전1년간 초과
납입된보험료</t>
    <phoneticPr fontId="4" type="noConversion"/>
  </si>
  <si>
    <t>역외출재경과보험료</t>
    <phoneticPr fontId="4" type="noConversion"/>
  </si>
  <si>
    <t>주) 직전1년간 납입된보험료, 직전1년간 초과납입된 보험료 작성기준은 원보험과 수재보험에 대하여 현행 RBC 운영리스크 익스포저로 사용하는 수입보험료 작성기준 적용(보험회사 위험기준 자기자본(RBC)제도 해설서 참고)</t>
    <phoneticPr fontId="4" type="noConversion"/>
  </si>
  <si>
    <t xml:space="preserve">    역외출재경과보험료는 지급여력 측정시점에 보유하고 있는 역외출재계약의 경과보험료</t>
    <phoneticPr fontId="4" type="noConversion"/>
  </si>
  <si>
    <t>CRD_GRD_CD</t>
    <phoneticPr fontId="3" type="noConversion"/>
  </si>
  <si>
    <t>EFF_MAT</t>
    <phoneticPr fontId="3" type="noConversion"/>
  </si>
  <si>
    <t>[</t>
    <phoneticPr fontId="3" type="noConversion"/>
  </si>
  <si>
    <t>)</t>
    <phoneticPr fontId="3" type="noConversion"/>
  </si>
  <si>
    <t>KICS_CRD_GRD</t>
    <phoneticPr fontId="3" type="noConversion"/>
  </si>
  <si>
    <t>14</t>
  </si>
  <si>
    <t>P</t>
  </si>
  <si>
    <t>N</t>
  </si>
  <si>
    <t>05</t>
  </si>
  <si>
    <t>06</t>
  </si>
  <si>
    <t>07</t>
  </si>
  <si>
    <t>09</t>
  </si>
  <si>
    <t>10</t>
  </si>
  <si>
    <t>11</t>
  </si>
  <si>
    <t>12</t>
  </si>
  <si>
    <t>13</t>
  </si>
  <si>
    <t>RINSC_CD</t>
    <phoneticPr fontId="3" type="noConversion"/>
  </si>
  <si>
    <t>3</t>
  </si>
  <si>
    <t>121005</t>
  </si>
  <si>
    <t>121017</t>
  </si>
  <si>
    <t>121018</t>
  </si>
  <si>
    <t>121028</t>
  </si>
  <si>
    <t>121034</t>
  </si>
  <si>
    <t>121075</t>
  </si>
  <si>
    <t>122008</t>
  </si>
  <si>
    <t>2</t>
  </si>
  <si>
    <t>122038</t>
  </si>
  <si>
    <t>122041</t>
  </si>
  <si>
    <t>122048</t>
  </si>
  <si>
    <t>122050</t>
  </si>
  <si>
    <t>99</t>
  </si>
  <si>
    <t>122053</t>
  </si>
  <si>
    <t>122059</t>
  </si>
  <si>
    <t>122061</t>
  </si>
  <si>
    <t>122063</t>
  </si>
  <si>
    <t>122066</t>
  </si>
  <si>
    <t>122069</t>
  </si>
  <si>
    <t>122072</t>
  </si>
  <si>
    <t>122073</t>
  </si>
  <si>
    <t>122076</t>
  </si>
  <si>
    <t>122081</t>
  </si>
  <si>
    <t>122086</t>
  </si>
  <si>
    <t>122088</t>
  </si>
  <si>
    <t>122089</t>
  </si>
  <si>
    <t>122095</t>
  </si>
  <si>
    <t>122099</t>
  </si>
  <si>
    <t>122102</t>
  </si>
  <si>
    <t>123006</t>
  </si>
  <si>
    <t>123014</t>
  </si>
  <si>
    <t>123015</t>
  </si>
  <si>
    <t>124003</t>
  </si>
  <si>
    <t>124004</t>
  </si>
  <si>
    <t>124009</t>
  </si>
  <si>
    <t>124012</t>
  </si>
  <si>
    <t>124014</t>
  </si>
  <si>
    <t>124016</t>
  </si>
  <si>
    <t>124017</t>
  </si>
  <si>
    <t>124018</t>
  </si>
  <si>
    <t>124019</t>
  </si>
  <si>
    <t>124030</t>
  </si>
  <si>
    <t>124031</t>
  </si>
  <si>
    <t>124032</t>
  </si>
  <si>
    <t>124034</t>
  </si>
  <si>
    <t>124035</t>
  </si>
  <si>
    <t>124054</t>
  </si>
  <si>
    <t>124060</t>
  </si>
  <si>
    <t>124082</t>
  </si>
  <si>
    <t>124096</t>
  </si>
  <si>
    <t>124106</t>
  </si>
  <si>
    <t>124109</t>
  </si>
  <si>
    <t>124110</t>
  </si>
  <si>
    <t>125001</t>
  </si>
  <si>
    <t>127004</t>
  </si>
  <si>
    <t>146003</t>
  </si>
  <si>
    <t>152008</t>
  </si>
  <si>
    <t>152010</t>
  </si>
  <si>
    <t>164001</t>
  </si>
  <si>
    <t>4</t>
  </si>
  <si>
    <t>164004</t>
  </si>
  <si>
    <t>183012</t>
  </si>
  <si>
    <t>183018</t>
  </si>
  <si>
    <t>183022</t>
  </si>
  <si>
    <t>184031</t>
  </si>
  <si>
    <t>185021</t>
  </si>
  <si>
    <t>185030</t>
  </si>
  <si>
    <t>185034</t>
  </si>
  <si>
    <t>185039</t>
  </si>
  <si>
    <t>185043</t>
  </si>
  <si>
    <t>185054</t>
  </si>
  <si>
    <t>185055</t>
  </si>
  <si>
    <t>185056</t>
  </si>
  <si>
    <t>185063</t>
  </si>
  <si>
    <t>185066</t>
  </si>
  <si>
    <t>185067</t>
  </si>
  <si>
    <t>185069</t>
  </si>
  <si>
    <t>185072</t>
  </si>
  <si>
    <t>185082</t>
  </si>
  <si>
    <t>185083</t>
  </si>
  <si>
    <t>185089</t>
  </si>
  <si>
    <t>185090</t>
  </si>
  <si>
    <t>185092</t>
  </si>
  <si>
    <t>185093</t>
  </si>
  <si>
    <t>185097</t>
  </si>
  <si>
    <t>185101</t>
  </si>
  <si>
    <t>185104</t>
  </si>
  <si>
    <t>185105</t>
  </si>
  <si>
    <t>185106</t>
  </si>
  <si>
    <t>185109</t>
  </si>
  <si>
    <t>185110</t>
  </si>
  <si>
    <t>185112</t>
  </si>
  <si>
    <t>185113</t>
  </si>
  <si>
    <t>185114</t>
  </si>
  <si>
    <t>185115</t>
  </si>
  <si>
    <t>185116</t>
  </si>
  <si>
    <t>185119</t>
  </si>
  <si>
    <t>185120</t>
  </si>
  <si>
    <t>185121</t>
  </si>
  <si>
    <t>185122</t>
  </si>
  <si>
    <t>185124</t>
  </si>
  <si>
    <t>185127</t>
  </si>
  <si>
    <t>185128</t>
  </si>
  <si>
    <t>202012</t>
  </si>
  <si>
    <t>202019</t>
  </si>
  <si>
    <t>1</t>
  </si>
  <si>
    <t>313026</t>
  </si>
  <si>
    <t>313033</t>
  </si>
  <si>
    <t>313040</t>
  </si>
  <si>
    <t>313063</t>
  </si>
  <si>
    <t>313068</t>
  </si>
  <si>
    <t>313069</t>
  </si>
  <si>
    <t>313085</t>
  </si>
  <si>
    <t>313087</t>
  </si>
  <si>
    <t>313117</t>
  </si>
  <si>
    <t>313121</t>
  </si>
  <si>
    <t>313127</t>
  </si>
  <si>
    <t>327022</t>
  </si>
  <si>
    <t>327030</t>
  </si>
  <si>
    <t>327033</t>
  </si>
  <si>
    <t>327037</t>
  </si>
  <si>
    <t>327038</t>
  </si>
  <si>
    <t>327046</t>
  </si>
  <si>
    <t>327065</t>
  </si>
  <si>
    <t>330005</t>
  </si>
  <si>
    <t>373003</t>
  </si>
  <si>
    <t>511053</t>
  </si>
  <si>
    <t>511085</t>
  </si>
  <si>
    <t>511087</t>
  </si>
  <si>
    <t>511088</t>
  </si>
  <si>
    <t>511089</t>
  </si>
  <si>
    <t>511093</t>
  </si>
  <si>
    <t>511096</t>
  </si>
  <si>
    <t>511098</t>
  </si>
  <si>
    <t>511100</t>
  </si>
  <si>
    <t>511102</t>
  </si>
  <si>
    <t>511104</t>
  </si>
  <si>
    <t>511109</t>
  </si>
  <si>
    <t>511110</t>
  </si>
  <si>
    <t>511113</t>
  </si>
  <si>
    <t>511116</t>
  </si>
  <si>
    <t>511119</t>
  </si>
  <si>
    <t>511122</t>
  </si>
  <si>
    <t>511123</t>
  </si>
  <si>
    <t>511124</t>
  </si>
  <si>
    <t>511126</t>
  </si>
  <si>
    <t>511132</t>
  </si>
  <si>
    <t>511133</t>
  </si>
  <si>
    <t>511137</t>
  </si>
  <si>
    <t>511138</t>
  </si>
  <si>
    <t>511140</t>
  </si>
  <si>
    <t>511142</t>
  </si>
  <si>
    <t>511147</t>
  </si>
  <si>
    <t>511155</t>
  </si>
  <si>
    <t>511156</t>
  </si>
  <si>
    <t>511157</t>
  </si>
  <si>
    <t>511163</t>
  </si>
  <si>
    <t>511168</t>
  </si>
  <si>
    <t>511171</t>
  </si>
  <si>
    <t>511173</t>
  </si>
  <si>
    <t>511174</t>
  </si>
  <si>
    <t>511175</t>
  </si>
  <si>
    <t>511188</t>
  </si>
  <si>
    <t>511189</t>
  </si>
  <si>
    <t>511191</t>
  </si>
  <si>
    <t>511192</t>
  </si>
  <si>
    <t>511193</t>
  </si>
  <si>
    <t>511195</t>
  </si>
  <si>
    <t>511202</t>
  </si>
  <si>
    <t>511203</t>
  </si>
  <si>
    <t>511204</t>
  </si>
  <si>
    <t>511205</t>
  </si>
  <si>
    <t>511216</t>
  </si>
  <si>
    <t>511220</t>
  </si>
  <si>
    <t>511223</t>
  </si>
  <si>
    <t>511225</t>
  </si>
  <si>
    <t>511228</t>
  </si>
  <si>
    <t>511229</t>
  </si>
  <si>
    <t>511231</t>
  </si>
  <si>
    <t>511239</t>
  </si>
  <si>
    <t>511247</t>
  </si>
  <si>
    <t>511252</t>
  </si>
  <si>
    <t>511253</t>
  </si>
  <si>
    <t>511254</t>
  </si>
  <si>
    <t>511255</t>
  </si>
  <si>
    <t>511260</t>
  </si>
  <si>
    <t>511261</t>
  </si>
  <si>
    <t>511262</t>
  </si>
  <si>
    <t>511264</t>
  </si>
  <si>
    <t>511266</t>
  </si>
  <si>
    <t>511269</t>
  </si>
  <si>
    <t>511274</t>
  </si>
  <si>
    <t>511277</t>
  </si>
  <si>
    <t>511278</t>
  </si>
  <si>
    <t>511279</t>
  </si>
  <si>
    <t>511280</t>
  </si>
  <si>
    <t>511281</t>
  </si>
  <si>
    <t>511282</t>
  </si>
  <si>
    <t>511283</t>
  </si>
  <si>
    <t>511285</t>
  </si>
  <si>
    <t>511286</t>
  </si>
  <si>
    <t>511288</t>
  </si>
  <si>
    <t>511289</t>
  </si>
  <si>
    <t>511290</t>
  </si>
  <si>
    <t>511295</t>
  </si>
  <si>
    <t>511296</t>
  </si>
  <si>
    <t>511297</t>
  </si>
  <si>
    <t>511298</t>
  </si>
  <si>
    <t>511299</t>
  </si>
  <si>
    <t>512009</t>
  </si>
  <si>
    <t>525003</t>
  </si>
  <si>
    <t>525005</t>
  </si>
  <si>
    <t>525006</t>
  </si>
  <si>
    <t>526011</t>
  </si>
  <si>
    <t>528007</t>
  </si>
  <si>
    <t>528010</t>
  </si>
  <si>
    <t>542006</t>
  </si>
  <si>
    <t>542017</t>
  </si>
  <si>
    <t>542018</t>
  </si>
  <si>
    <t>542021</t>
  </si>
  <si>
    <t>542029</t>
  </si>
  <si>
    <t>542031</t>
  </si>
  <si>
    <t>542035</t>
  </si>
  <si>
    <t>542047</t>
  </si>
  <si>
    <t>543008</t>
  </si>
  <si>
    <t>543011</t>
  </si>
  <si>
    <t>543012</t>
  </si>
  <si>
    <t>543013</t>
  </si>
  <si>
    <t>543017</t>
  </si>
  <si>
    <t>545004</t>
  </si>
  <si>
    <t>545011</t>
  </si>
  <si>
    <t>545018</t>
  </si>
  <si>
    <t>545023</t>
  </si>
  <si>
    <t>545028</t>
  </si>
  <si>
    <t>554001</t>
  </si>
  <si>
    <t>559003</t>
  </si>
  <si>
    <t>586002</t>
  </si>
  <si>
    <t>999A11</t>
  </si>
  <si>
    <t>999A12</t>
  </si>
  <si>
    <t>999A21</t>
  </si>
  <si>
    <t>999A22</t>
  </si>
  <si>
    <t>999S21</t>
  </si>
  <si>
    <t>122032</t>
  </si>
  <si>
    <t>122047</t>
  </si>
  <si>
    <t>122051</t>
  </si>
  <si>
    <t>122062</t>
  </si>
  <si>
    <t>122074</t>
  </si>
  <si>
    <t>122080</t>
  </si>
  <si>
    <t>122090</t>
  </si>
  <si>
    <t>122092</t>
  </si>
  <si>
    <t>122101</t>
  </si>
  <si>
    <t>124021</t>
  </si>
  <si>
    <t>127009</t>
  </si>
  <si>
    <t>141005</t>
  </si>
  <si>
    <t>183009</t>
  </si>
  <si>
    <t>183013</t>
  </si>
  <si>
    <t>185058</t>
  </si>
  <si>
    <t>185062</t>
  </si>
  <si>
    <t>185065</t>
  </si>
  <si>
    <t>185088</t>
  </si>
  <si>
    <t>185099</t>
  </si>
  <si>
    <t>185107</t>
  </si>
  <si>
    <t>185108</t>
  </si>
  <si>
    <t>185111</t>
  </si>
  <si>
    <t>185123</t>
  </si>
  <si>
    <t>313027</t>
  </si>
  <si>
    <t>313032</t>
  </si>
  <si>
    <t>313051</t>
  </si>
  <si>
    <t>313053</t>
  </si>
  <si>
    <t>313067</t>
  </si>
  <si>
    <t>313095</t>
  </si>
  <si>
    <t>313113</t>
  </si>
  <si>
    <t>313122</t>
  </si>
  <si>
    <t>327021</t>
  </si>
  <si>
    <t>327058</t>
  </si>
  <si>
    <t>511114</t>
  </si>
  <si>
    <t>511128</t>
  </si>
  <si>
    <t>511149</t>
  </si>
  <si>
    <t>511172</t>
  </si>
  <si>
    <t>511182</t>
  </si>
  <si>
    <t>511183</t>
  </si>
  <si>
    <t>511184</t>
  </si>
  <si>
    <t>511207</t>
  </si>
  <si>
    <t>511270</t>
  </si>
  <si>
    <t>511276</t>
  </si>
  <si>
    <t>511292</t>
  </si>
  <si>
    <t>511294</t>
  </si>
  <si>
    <t>512006</t>
  </si>
  <si>
    <t>527006</t>
  </si>
  <si>
    <t>545019</t>
  </si>
  <si>
    <t>545024</t>
  </si>
  <si>
    <t>545026</t>
  </si>
  <si>
    <t>999S13</t>
  </si>
  <si>
    <t>999S14</t>
  </si>
  <si>
    <t>999S23</t>
  </si>
  <si>
    <t>PV_LIAB_LOSS_ADJ</t>
  </si>
  <si>
    <t>AUSTRALIAN REINSURANCE POOL CORPORATION</t>
  </si>
  <si>
    <t>GENERAL REINSURANCE AG (HONG KONG BRANCH)</t>
  </si>
  <si>
    <t>SWISS REINSURANCE COMPANY (HONG KONG BRANCH)</t>
  </si>
  <si>
    <t>ZURICH INSURANCE COMPANY LTD (HONG KONG BRANCH)</t>
  </si>
  <si>
    <t>XL INSURANCE COMPANY SE (HONG KONG BRANCH)</t>
  </si>
  <si>
    <t>BERKSHIRE HATHAWAY SPECIALTY INSURANCE COMPANY (HONG KONG BRANCH)</t>
  </si>
  <si>
    <t>ACE AMERICAN INSURANCE COMPANY (KOREA BRANCH)</t>
  </si>
  <si>
    <t>SAMSUNG FIRE &amp; MARINE INSURANCE COMPANY LTD</t>
  </si>
  <si>
    <t>MUNICH REINSURANCE COMPANY (KOREA BRANCH, SEOUL)</t>
  </si>
  <si>
    <t>SWISS REINSURANCE COMPANY (KOREA BRANCH, SEOUL)</t>
  </si>
  <si>
    <t>GENERAL REINSURANCE AG (SEOUL BRANCH)</t>
  </si>
  <si>
    <t>SCOR REINSURANCE ASIA-PACIFIC PTE LTD (KOREA BRANCH, SEOUL)</t>
  </si>
  <si>
    <t>HANNOVER RUECK SE (KOREA BRANCH, SEOUL)</t>
  </si>
  <si>
    <t>ALLIANZ GLOBAL CORPORATE &amp; SPECIALTY SE (KOREA BRANCH)</t>
  </si>
  <si>
    <t>HANNOVER RUECK SE (MALAYSIAN BRANCH)</t>
  </si>
  <si>
    <t>SWISS REINSURANCE COMPANY (SINGAPORE BRANCH)</t>
  </si>
  <si>
    <t>MUNICH REINSURANCE COMPANY (SINGAPORE BRANCH)</t>
  </si>
  <si>
    <t>XL INSURANCE COMPANY SE (SINGAPORE BRANCH)</t>
  </si>
  <si>
    <t>SCOR REINSURANCE ASIA-PACIFIC PTE LTD</t>
  </si>
  <si>
    <t>CHUBB INSURANCE SINGAPORE LTD</t>
  </si>
  <si>
    <t>ALLIANZ SOCIETAS EUROPAEA (ALLIANZ SE) (REINSURANCE BRANCH ASIA PACIFIC)</t>
  </si>
  <si>
    <t>ALLIANZ GLOBAL CORPORATE &amp; SPECIALTY SE (SINGAPORE BRANCH)</t>
  </si>
  <si>
    <t>ZURICH INSURANCE COMPANY LTD (SINGAPORE BRANCH)</t>
  </si>
  <si>
    <t>BERKSHIRE HATHAWAY SPECIALTY INSURANCE COMPANY (SINGAPORE BRANCH)</t>
  </si>
  <si>
    <t>SWISS RE INTERNATIONAL SE (SINGAPORE BRANCH)</t>
  </si>
  <si>
    <t>ACE AMERICAN INSURANCE COMPANY</t>
  </si>
  <si>
    <t>MUNICH REINSURANCE AMERICA INC</t>
  </si>
  <si>
    <t>SWISS REINSURANCE AMERICA CORPORATION</t>
  </si>
  <si>
    <t>HANNOVER RE (BERMUDA) LTD</t>
  </si>
  <si>
    <t>MUNICH REINSURANCE COMPANY (UK BRANCH, LONDON)</t>
  </si>
  <si>
    <t>BERKSHIRE HATHAWAY INTERNATIONAL INSURANCE LTD</t>
  </si>
  <si>
    <t>ALLIANZ GLOBAL CORPORATE &amp; SPECIALTY SE (UK BRANCH, LONDON)</t>
  </si>
  <si>
    <t>CHUBB EUROPEAN GROUP LTD</t>
  </si>
  <si>
    <t>GREAT LAKES INSURANCE SE</t>
  </si>
  <si>
    <t>SCOR UK COMPANY LTD</t>
  </si>
  <si>
    <t>XL INSURANCE COMPANY SE</t>
  </si>
  <si>
    <t>ZURICH INSURANCE PLC</t>
  </si>
  <si>
    <t>SWISS RE INTERNATIONAL SE</t>
  </si>
  <si>
    <t>SCOR S.E.</t>
  </si>
  <si>
    <t>ALLIANZ GLOBAL CORPORATE &amp; SPECIALTY SE (FRANCE BRANCH, PARIS)</t>
  </si>
  <si>
    <t>AXA FRANCE VIE</t>
  </si>
  <si>
    <t>MMA IARD SA</t>
  </si>
  <si>
    <t>HANNOVER RUECK SE</t>
  </si>
  <si>
    <t>MUNICH REINSURANCE COMPANY</t>
  </si>
  <si>
    <t>R+V VERSICHERUNG AG</t>
  </si>
  <si>
    <t>ALLIANZ GLOBAL CORPORATE &amp; SPECIALTY SE</t>
  </si>
  <si>
    <t>SWISS REINSURANCE COMPANY LTD</t>
  </si>
  <si>
    <t>ALLIANZ RISK TRANSFER AG</t>
  </si>
  <si>
    <t>TASA_GANSA AM_A++</t>
  </si>
  <si>
    <t>TASA_GANSA AM_A+</t>
  </si>
  <si>
    <t>SCOR REINSURANCE COMPANY (ASIA) LTD</t>
  </si>
  <si>
    <t>ALLIANZ GLOBAL CORPORATE &amp; SPECIALTY SE (HONG KONG BRANCH)</t>
  </si>
  <si>
    <t>CHUBB INSURANCE HONG KONG LTD</t>
  </si>
  <si>
    <t>FEDERAL INSURANCE COMPANY (KOREA BRANCH, SEOUL)</t>
  </si>
  <si>
    <t>R+V VERSICHERUNG AG (SINGAPORE BRANCH)</t>
  </si>
  <si>
    <t>NEW REINSURANCE COMPANY LTD</t>
  </si>
  <si>
    <t>XL BERMUDA LTD (SINGAPORE BRANCH)</t>
  </si>
  <si>
    <t>CATLIN INSURANCE COMPANY LTD (SINGAPORE BRANCH)</t>
  </si>
  <si>
    <t>GREAT EASTERN GENERAL INSURANCE LIMITED</t>
  </si>
  <si>
    <t>SCOR REINSURANCE COMPANY (US)</t>
  </si>
  <si>
    <t>CATLIN INSURANCE COMPANY (UK) LTD</t>
  </si>
  <si>
    <t>XL RE EUROPE SE (SWITZERLAND BRANCH, ZURICH)</t>
  </si>
  <si>
    <t>TASA_GANSA SP_AA</t>
  </si>
  <si>
    <t>TASA_GANSA SP_AA-</t>
  </si>
  <si>
    <t>RINSC_NM</t>
    <phoneticPr fontId="3" type="noConversion"/>
  </si>
  <si>
    <t>STARR PROPERTY &amp; CASUALTY INSURANCE (CHINA) COMPANY, LIMITED</t>
  </si>
  <si>
    <t>PICC PROPERTY AND CASUALTY COMPANY LTD</t>
  </si>
  <si>
    <t>SOMPO JAPAN NIPPONKOA INSURANCE (CHINA) COMPANY LTD</t>
  </si>
  <si>
    <t>CHINA REINSURANCE (GROUP) CORPORATION (CHINA RE)</t>
  </si>
  <si>
    <t>TAIPING REINSURANCE COMPANY LTD (BEIJING BRANCH)</t>
  </si>
  <si>
    <t>QIANHAI REINSURANCE COMPANY LIMITED</t>
  </si>
  <si>
    <t>TRANSATLANTIC REINSURANCE COMPANY (HONG KONG BRANCH)</t>
  </si>
  <si>
    <t>TAIPING REINSURANCE COMPANY LTD</t>
  </si>
  <si>
    <t>ASSICURAZIONI GENERALI S.P.A (HONG KONG BRANCH)</t>
  </si>
  <si>
    <t>LIBERTY SPECIALTY MARKETS HONG KONG LIMITED</t>
  </si>
  <si>
    <t>BERKLEY INSURANCE COMPANY (HONG KONG BRANCH) (BERKLEY RE ASIA)</t>
  </si>
  <si>
    <t>LLOYD'S SYNDICATE #2003(CATLIN, HONG KONG BRANCH)</t>
  </si>
  <si>
    <t>BANK OF CHINA GROUP INSURANCE COMPANY LTD</t>
  </si>
  <si>
    <t>CHINA TAIPING INSURANCE (HK) COMPANY LTD</t>
  </si>
  <si>
    <t>HDI GLOBAL SE (HONG KONG BRANCH)</t>
  </si>
  <si>
    <t>ALLIED WORLD ASSURANCE COMPANY LTD (HONG KONG BRANCH)</t>
  </si>
  <si>
    <t>PEAK REINSURANCE COMPANY LTD</t>
  </si>
  <si>
    <t>STARR INTERNATIONAL INSURANCE (ASIA) LTD</t>
  </si>
  <si>
    <t>AIG INSURANCE HONG KONG LTD</t>
  </si>
  <si>
    <t>CHINA PACIFIC INSURANCE COMPANY, (H.K.) LTD.</t>
  </si>
  <si>
    <t>DAH SING INSURANCE COMPANY(19767) LTD</t>
  </si>
  <si>
    <t>MITSUI SUMITOMO INSURANCE COMPANY LTD</t>
  </si>
  <si>
    <t>TOKIO MARINE &amp; NICHIDO FIRE INSURANCE CO. LTD.</t>
  </si>
  <si>
    <t>SOMPO JAPAN NIPPONKOA INSURANCE INC</t>
  </si>
  <si>
    <t>HYUNDAI MARINE &amp; FIRE INSURANCE COMPANY LTD</t>
  </si>
  <si>
    <t>KOREAN REINSURANCE COMPANY</t>
  </si>
  <si>
    <t>KB INSURANCE COMPANY LTD</t>
  </si>
  <si>
    <t>MERITZ FIRE &amp; MARINE INSURANCE COMPANY LTD</t>
  </si>
  <si>
    <t>SEOUL GUARANTEE INSURANCE COMPANY</t>
  </si>
  <si>
    <t>HANWHA GENERAL INSURANCE COMPANY LTD</t>
  </si>
  <si>
    <t>NONGHYUP PROPERTY AND CASUALTY INSURANCE COMPANY LIMITED</t>
  </si>
  <si>
    <t>TOKIO MARINE &amp; NICHIDO FIRE INSURANCE CO. LTD. (KOREA BRANCH)</t>
  </si>
  <si>
    <t>MITSUI SUMITOMO INSURANCE COMPANY LTD (KOREA BRANCH, SEOUL)</t>
  </si>
  <si>
    <t>AIG KOREA INC</t>
  </si>
  <si>
    <t>ASIA INSURANCE COMPANY LTD</t>
  </si>
  <si>
    <t>CENTRAL REINSURANCE CORPORATION</t>
  </si>
  <si>
    <t>KUWAIT REINSURANCE COMPANY KSC</t>
  </si>
  <si>
    <t>EMIRATES INSURANCE COMPANY (PSC)</t>
  </si>
  <si>
    <t>OMAN INSURANCE COMPANY (PSC)</t>
  </si>
  <si>
    <t>LABUAN REINSURANCE (L) LTD</t>
  </si>
  <si>
    <t>KUWAIT REINSURANCE COMPANY KSC (MALAYSIA BRANCH, LABUAN)</t>
  </si>
  <si>
    <t>MAPFRE RE COMPANIA DE REASEGUROS, S.A. (PHILIPPINES BRANCH, MANILA)</t>
  </si>
  <si>
    <t>KOREAN REINSURANCE COMPANY (SINGAPORE BRANCH)</t>
  </si>
  <si>
    <t>QBE INSURANCE (INTERNATIONAL) LTD (SINGAPORE BRANCH)</t>
  </si>
  <si>
    <t>SINGAPORE REINSURANCE CORPORATION LTD</t>
  </si>
  <si>
    <t>ODYSSEY REINSURANCE COMPANY (SINGAPORE BRANCH)</t>
  </si>
  <si>
    <t>SIRIUS INTERNATIONAL INSURANCE CORPORATION(PUBL) (ASIA BRANCH, SINGAPORE)</t>
  </si>
  <si>
    <t>EVEREST REINSURANCE COMPANY (SINGAPORE BRANCH)</t>
  </si>
  <si>
    <t>LLOYD'S SYNDICATE #2003(CATLIN, SINGAPORE BRANCH)</t>
  </si>
  <si>
    <t>MS FIRST CAPITAL INSURANCE LIMITED</t>
  </si>
  <si>
    <t>INDIA INTERNATIONAL INSURANCE PTE LTD</t>
  </si>
  <si>
    <t>LIBERTY MUTUAL INSURANCE EUROPE LTD (SINGAPORE BRANCH)</t>
  </si>
  <si>
    <t>PARTNER REINSURANCE ASIA PTE. LTD.</t>
  </si>
  <si>
    <t>AXIS SPECIALTY LTD (SINGAPORE BRANCH)</t>
  </si>
  <si>
    <t>BERKLEY INSURANCE COMPANY (SINGAPORE BRANCH)</t>
  </si>
  <si>
    <t>SAMSUNG REINSURANCE PTE LTD</t>
  </si>
  <si>
    <t>STARR INTERNATIONAL INSURANCE (SINGAPORE) PTE LTD</t>
  </si>
  <si>
    <t>RENAISSANCE REINSURANCE LTD (SINGAPORE BRANCH)</t>
  </si>
  <si>
    <t>ALLIED WORLD ASSURANCE COMPANY LTD (SINGAPORE BRANCH)</t>
  </si>
  <si>
    <t>HELVETIA SCHWEIZERISCHE VERSICHERUNGSGESELLSCHAFT AG (SINGAPORE BRANCH)</t>
  </si>
  <si>
    <t>GREAT AMERICAN INSURANCE COMPANY (SINGAPORE BRANCH)</t>
  </si>
  <si>
    <t>MAPFRE RE COMPANIA DE REASEGUROS, S.A. (SINGAPORE BRANCH)</t>
  </si>
  <si>
    <t>CHINA REINSURANCE (GROUP) CORPORATION (CHINA RE) (SINGAPORE BRANCH)</t>
  </si>
  <si>
    <t>AIG ASIA PACIFIC INSURANCE PTE LTD</t>
  </si>
  <si>
    <t>LIBERTY SPECIALTY MARKETS SINGAPORE PTE LIMITED</t>
  </si>
  <si>
    <t>TOKIO MARINE INSURANCE SINGAPORE LTD</t>
  </si>
  <si>
    <t>QBE INSURANCE(SINGAPORE) PTE LTD</t>
  </si>
  <si>
    <t>QBE INSURANCE (INTERNATIONAL) LTD</t>
  </si>
  <si>
    <t>NAVIGATORS INSURANCE COMPANY</t>
  </si>
  <si>
    <t>VIRGINIA SURETY COMPANY INC</t>
  </si>
  <si>
    <t>CONTINENTAL CASUALTY COMPANY</t>
  </si>
  <si>
    <t>EVEREST REINSURANCE COMPANY</t>
  </si>
  <si>
    <t>FACTORY MUTUAL INSURANCE COMPANY</t>
  </si>
  <si>
    <t>LIBERTY MUTUAL INSURANCE COMPANY</t>
  </si>
  <si>
    <t>SIRIUS AMERICA INSURANCE COMPANY</t>
  </si>
  <si>
    <t>AEGIS SECURITY INSURANCE COMPANY</t>
  </si>
  <si>
    <t>LANCASHIRE INSURANCE COMPANY LTD</t>
  </si>
  <si>
    <t>ARCH REINSURANCE LTD</t>
  </si>
  <si>
    <t>AXIS SPECIALTY LTD</t>
  </si>
  <si>
    <t>GARD MARINE &amp; ENERGY LTD</t>
  </si>
  <si>
    <t>MS AMLIN AG (BERMUDA BRANCH)</t>
  </si>
  <si>
    <t>THIRD POINT REINSURANCE COMPANY LTD.</t>
  </si>
  <si>
    <t>BEST MERIDIAN INTERNATIONAL INSURANCE COMPANY SPC</t>
  </si>
  <si>
    <t>IRB-BRASIL RESSEGUROS S.A. (IRB-BRASIL RE)</t>
  </si>
  <si>
    <t>ROYAL &amp; SUN ALLIANCE INSURANCE PLC</t>
  </si>
  <si>
    <t>LLOYD'S SYNDICATE #0457(WATKINS)</t>
  </si>
  <si>
    <t>LLOYD'S SYNDICATE #2488(ACE)</t>
  </si>
  <si>
    <t>LLOYD'S SYNDICATE #1036(COPPING)</t>
  </si>
  <si>
    <t>LLOYD'S SYNDICATE #0609(ATRIUM)</t>
  </si>
  <si>
    <t>LLOYD'S SYNDICATE #1209(XL CATLIN)</t>
  </si>
  <si>
    <t>LLOYD'S SYNDICATE #0033(HISCOX)</t>
  </si>
  <si>
    <t>LLOYD'S SYNDICATE #4444(CANOPIUS)</t>
  </si>
  <si>
    <t>LLOYD'S SYNDICATE #1414(ASCOT)</t>
  </si>
  <si>
    <t>TOKIO MARINE KILN INSURANCE LTD</t>
  </si>
  <si>
    <t>LLOYD'S SYNDICATE #0623(BEAZLEY)</t>
  </si>
  <si>
    <t>LLOYD'S SYNDICATE #1183(TALBOT)</t>
  </si>
  <si>
    <t>LLOYD'S SYNDICATE #2001(AMLIN)</t>
  </si>
  <si>
    <t>LLOYD'S SYNDICATE #4711(ASPEN RE)</t>
  </si>
  <si>
    <t>LLOYD'S SYNDICATE #0382(HARDY)</t>
  </si>
  <si>
    <t>LLOYD'S SYNDICATE #0510(TOKIO MARINE KILN COMB)</t>
  </si>
  <si>
    <t>LLOYD'S SYNDICATE #1200(ARGO)</t>
  </si>
  <si>
    <t>LLOYD'S SYNDICATE #2000(QBE)</t>
  </si>
  <si>
    <t>LLOYD'S SYNDICATE #2121(ARGENTA)</t>
  </si>
  <si>
    <t>LLOYD'S SYNDICATE #3000(MARKEL)</t>
  </si>
  <si>
    <t>LLOYD'S SYNDICATE #1218(NEWLINE)</t>
  </si>
  <si>
    <t>LLOYD'S SYNDICATE #1225(AES)</t>
  </si>
  <si>
    <t>LLOYD'S SYNDICATE #2623(BEAZLEY)</t>
  </si>
  <si>
    <t>HDI GLOBAL SPECIALTY SE</t>
  </si>
  <si>
    <t>LLOYD'S SYNDICATE #2987(BRIT)</t>
  </si>
  <si>
    <t>LLOYD'S SYNDICATE #0435(FARADAY)</t>
  </si>
  <si>
    <t>LLOYD'S SYNDICATE #1206(AMTRUST)</t>
  </si>
  <si>
    <t>LLOYD'S SYNDICATE #1084(CHAUCER)</t>
  </si>
  <si>
    <t>LLOYD'S SYNDICATE #4472(LIBERTY)</t>
  </si>
  <si>
    <t>LLOYD'S SYNDICATE #1221(NAVIGATORS/MILLENIUM)</t>
  </si>
  <si>
    <t>LLOYD'S SYNDICATE #4000(HAMILTON)</t>
  </si>
  <si>
    <t>LLOYD'S SYNDICATE #2003(CATLIN)</t>
  </si>
  <si>
    <t>LLOYD'S SYNDICATE #5000(TRAVELERS)</t>
  </si>
  <si>
    <t>LLOYD'S SYNDICATE #2010(LANCASHIRE)</t>
  </si>
  <si>
    <t>LANCASHIRE INSURANCE COMPANY (UK) LTD</t>
  </si>
  <si>
    <t>LLOYD'S SYNDICATE #1919(C V STARR)</t>
  </si>
  <si>
    <t>LLOYD'S SYNDICATE #2007(NOVAE)</t>
  </si>
  <si>
    <t>MITSUI SUMITOMO INSURANCE COMPANY (EUROPE) LTD</t>
  </si>
  <si>
    <t>LLOYD'S SYNDICATE #1274(ANTARES)</t>
  </si>
  <si>
    <t>LLOYD'S SYNDICATE #4020(ARK)</t>
  </si>
  <si>
    <t>LLOYD'S SYNDICATE #1945(SIRIUS)</t>
  </si>
  <si>
    <t>AXIS SPECIALTY EUROPE SE (UK BRANCH, LONDON)</t>
  </si>
  <si>
    <t>ENDURANCE WORLDWIDE INSURANCE LTD</t>
  </si>
  <si>
    <t>FM INSURANCE COMPANY LTD</t>
  </si>
  <si>
    <t>HCC INTERNATIONAL INSURANCE COMPANY PLC</t>
  </si>
  <si>
    <t>HOUSTON CASUALTY COMPANY (UK BRANCH, LONDON)</t>
  </si>
  <si>
    <t>LIBERTY MUTUAL INSURANCE EUROPE LTD</t>
  </si>
  <si>
    <t>LLOYD'S SYNDICATE #2012(ARCH)</t>
  </si>
  <si>
    <t>LLOYD'S SYNDICATE #1969(APOLLO)</t>
  </si>
  <si>
    <t>LLOYD'S SYNDICATE #1967(WRB)</t>
  </si>
  <si>
    <t>LLOYD'S SYNDICATE #2232(AWH)</t>
  </si>
  <si>
    <t>INTERNATIONAL GENERAL INSURANCE COMPANY (UK) LTD</t>
  </si>
  <si>
    <t>LLOYD'S SYNDICATE #2015(THE CHANNEL)</t>
  </si>
  <si>
    <t>LLOYD'S SYNDICATE #1880(TOKIO MARINE KILN)</t>
  </si>
  <si>
    <t>LLOYD'S SYNDICATE #5820(ANV)</t>
  </si>
  <si>
    <t>LLOYD'S SYNDICATE #3010(CATHEDRAL)</t>
  </si>
  <si>
    <t>LLOYD'S SYNDICATE #1897(SKULD)</t>
  </si>
  <si>
    <t>LLOYD'S SYNDICATE #5151(ENH)</t>
  </si>
  <si>
    <t>LLOYD'S SYNDICATE #2014(PEMBROKE ACAPPELLA SYNDICATE)</t>
  </si>
  <si>
    <t>LLOYD'S SYNDICATE #1729(DUW)</t>
  </si>
  <si>
    <t>LLOYD'S SYNDICATE #1884(THE STANDARD SYNDICATE)</t>
  </si>
  <si>
    <t>LLOYD'S SYNDICATE #1686(AXIS)</t>
  </si>
  <si>
    <t>LLOYD'S SYNDICATE #1886(QBE)</t>
  </si>
  <si>
    <t>LLOYD'S SYNDICATE #1980(LIBERTY)</t>
  </si>
  <si>
    <t>LLOYD'S SYNDICATE #3334(HAM)</t>
  </si>
  <si>
    <t>LLOYD'S SYNDICATE #3624(HISCOX)</t>
  </si>
  <si>
    <t>LLOYD'S SYNDICATE #3902(ARK)</t>
  </si>
  <si>
    <t>LLOYD'S SYNDICATE #2786(EVEREST)</t>
  </si>
  <si>
    <t>RENAISSANCE RE EUROPE AG (UK BRANCH)</t>
  </si>
  <si>
    <t>LLOYD'S SYNDICATE #3623(BEAZLEY)</t>
  </si>
  <si>
    <t>QATAR REINSURANCE COMPANY LIMITED (U.K BRANCH)</t>
  </si>
  <si>
    <t>AMERICAN INTERNATIONAL GROUP UK LIMITED (AIG UK)</t>
  </si>
  <si>
    <t>LLOYD'S SYNDICATE #1975(COVERYS)</t>
  </si>
  <si>
    <t>STARR INSURANCE &amp; REINSURANCE LTD(UK BRANCH, LONDON)</t>
  </si>
  <si>
    <t>AIG EUROPE S.A</t>
  </si>
  <si>
    <t>THE WEST OF ENGLAND SHIP OWNERS MUTUAL INSURANCE ASSOCIATION(LUXEMBOURG)</t>
  </si>
  <si>
    <t>ATRADIUS CREDITO Y CAUCION S.A. DE SEGUROS Y REASEGUROS</t>
  </si>
  <si>
    <t>SIRIUS INTERNATIONAL INSURANCE CORPORATION</t>
  </si>
  <si>
    <t>LANSFORSAKRINGAR SAK FORSAKRINGS AB (PUBL)</t>
  </si>
  <si>
    <t>PARTNER REINSURANCE EUROPE SE (FRANCE BRANCH, PARIS)</t>
  </si>
  <si>
    <t>CCR RE</t>
  </si>
  <si>
    <t>GENERALI IARD</t>
  </si>
  <si>
    <t>HDI GLOBAL SE</t>
  </si>
  <si>
    <t>HELVETIA SCHWEIZERISCHE VERSICHERUNGSGESELLSCHAFT AG</t>
  </si>
  <si>
    <t>PARTNER REINSURANCE EUROPE SE (SWITZERLAND BRANCH, ZURICH)</t>
  </si>
  <si>
    <t>QATAR REINSURANCE COMPANY LIMITED (ZURICH BRANCH)</t>
  </si>
  <si>
    <t>ASSICURAZIONI GENERALI S.P.A</t>
  </si>
  <si>
    <t>MAPFRE RE COMPANIA DE REASEGUROS, S.A.</t>
  </si>
  <si>
    <t>POZAVAROVALNICA SAVA D.D.</t>
  </si>
  <si>
    <t>TASA_GANSA AM_A</t>
  </si>
  <si>
    <t>TASA_GANSA AM_A-</t>
  </si>
  <si>
    <t>TASA_GANSA SP_A+</t>
  </si>
  <si>
    <t>SOMPO INSURANCE (HONG KONG) COMPANY LTD</t>
  </si>
  <si>
    <t>TOA REINSURANCE COMPANY LTD (THE) (HONG KONG BRANCH)</t>
  </si>
  <si>
    <t>LLOYD'S SYNDICATE (KILN ASIA LTD HONGKONG)</t>
  </si>
  <si>
    <t>FALCON INSURANCE COMPANY (HK) LTD</t>
  </si>
  <si>
    <t>TT CLUB MUTUAL INSURANCE LTD (HONG KONG BRANCH)</t>
  </si>
  <si>
    <t>QBE HONGKONG &amp; SHANGHAI INSURANCE LTD</t>
  </si>
  <si>
    <t>FUBON INSURANCE COMPANY LTD</t>
  </si>
  <si>
    <t>MALAYSIAN REINSURANCE BERHAD</t>
  </si>
  <si>
    <t>TOKIO MILLENNIUM RE AG (UK BRANCH)</t>
  </si>
  <si>
    <t>LLOYD'S SYNDICATE (KILN ASIA LTD, SINGAPORE)</t>
  </si>
  <si>
    <t>ENDURANCE SPECIALTY INSURANCE LTD (SINGAPORE BRANCH)</t>
  </si>
  <si>
    <t>ASPEN INSURANCE UK LTD (SINGAPORE BRANCH)</t>
  </si>
  <si>
    <t>ODYSSEY REINSURANCE COMPANY</t>
  </si>
  <si>
    <t>AMERICAN HOME ASSURANCE COMPANY</t>
  </si>
  <si>
    <t>ALLIED WORLD INSURANCE COMPANY</t>
  </si>
  <si>
    <t>AMERICAN AGRICULTURAL INSURANCE COMPANY</t>
  </si>
  <si>
    <t>EMPLOYERS MUTUAL CASUALTY COMPANY</t>
  </si>
  <si>
    <t>AMERICAN STANDARD INSURANCE COMPANY OF WISCONSIN</t>
  </si>
  <si>
    <t>SHELTER MUTUAL INSURANCE COMPANY</t>
  </si>
  <si>
    <t>ENDURANCE SPECIALTY INSURANCE LTD</t>
  </si>
  <si>
    <t>VALIDUS REINSURANCE LTD</t>
  </si>
  <si>
    <t>ASSICURAZIONI GENERALI S.P.A (UK BRANCH, LONDON)</t>
  </si>
  <si>
    <t>TT CLUB MUTUAL INSURANCE LTD</t>
  </si>
  <si>
    <t>LLOYD'S SYNDICATE #1861(Canopius)</t>
  </si>
  <si>
    <t>LLOYD'S SYNDICATE #0727(SAM)</t>
  </si>
  <si>
    <t>AIG EUROPE LTD</t>
  </si>
  <si>
    <t>ODYSSEY REINSURANCE COMPANY (UK BRANCH, LONDON)</t>
  </si>
  <si>
    <t>LLOYD'S SYNDICATE #0566(STN)</t>
  </si>
  <si>
    <t>LLOYD'S SYNDICATE #0958(CANOPIUS MARINE &amp; ENERGY)</t>
  </si>
  <si>
    <t>LLOYD'S SYNDICATE #2357(NEPHILA)</t>
  </si>
  <si>
    <t>LLOYD'S SYNDICATE #3268(AGORA)</t>
  </si>
  <si>
    <t>HDI GLOBAL SE (NORWAY BRANCH, OSLO)</t>
  </si>
  <si>
    <t>SIRIUS INTERNATIONAL INSURANCE CORPORATION(PUBL) (SWITZERLAND BRANCH, ZURICH)</t>
  </si>
  <si>
    <t>TASA_GANSA SP_A-</t>
  </si>
  <si>
    <t>GENERAL INSURANCE CORPORATION OF INDIA</t>
  </si>
  <si>
    <t>NEW INDIA ASSURANCE COMPANY LTD</t>
  </si>
  <si>
    <t>NEW INDIA ASSURANCE COMPANY LTD (UK BRANCH, LONDON)</t>
  </si>
  <si>
    <t>AXA CORPORATE SOLUTIONS ASSURANCE (HONG KONG BRANCH)</t>
  </si>
  <si>
    <t>LOTTE INSURANCE COMPANY LTD</t>
  </si>
  <si>
    <t>KEITI (KOREA ENVIRONMENTAL INDUSTRY &amp; TECHNOLOGY INSTITUTE)</t>
  </si>
  <si>
    <t>ASIA CAPITAL REINSURANCE GROUP PTE LTD (KOREA BRANCH)</t>
  </si>
  <si>
    <t>ASIA CAPITAL REINSURANCE GROUP PTE. LTD</t>
  </si>
  <si>
    <t>AXA CORPORATE SOLUTIONS ASSURANCE (SINGAPORE BRANCH)</t>
  </si>
  <si>
    <t>AXA CORPORATE SOLUTIONS ASSURANCE</t>
  </si>
  <si>
    <t>ARAB INSURANCE GROUP (B.S.C.)</t>
  </si>
  <si>
    <t>FINANCIAL INSURANCE CO LTD</t>
  </si>
  <si>
    <t>MARKEL EUROPE PLC</t>
  </si>
  <si>
    <t>PV_LIAB_PRM_LOSS_ADJ</t>
  </si>
  <si>
    <t>PV_LIAB_RSV_LOSS_ADJ</t>
  </si>
  <si>
    <t>KICS_CRD_GRD</t>
    <phoneticPr fontId="3" type="noConversion"/>
  </si>
  <si>
    <t>P_NP_DVCD</t>
    <phoneticPr fontId="3" type="noConversion"/>
  </si>
  <si>
    <t>ELP_PRM</t>
    <phoneticPr fontId="3" type="noConversion"/>
  </si>
  <si>
    <t>근재보험특약</t>
  </si>
  <si>
    <t>기술보험특약</t>
  </si>
  <si>
    <t>재물보험특약</t>
  </si>
  <si>
    <t>배상책임보험특약</t>
  </si>
  <si>
    <t>해외PST</t>
  </si>
  <si>
    <t>2014</t>
  </si>
  <si>
    <t>2015</t>
  </si>
  <si>
    <t>2016</t>
  </si>
  <si>
    <t>2017</t>
  </si>
  <si>
    <t>2018</t>
  </si>
  <si>
    <t>2019</t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</si>
  <si>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</si>
  <si>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</si>
  <si>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</si>
  <si>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</si>
  <si>
    <t>121031</t>
  </si>
  <si>
    <t>152005</t>
  </si>
  <si>
    <t>182016</t>
  </si>
  <si>
    <t>183021</t>
  </si>
  <si>
    <t>185117</t>
  </si>
  <si>
    <t>313057</t>
  </si>
  <si>
    <t>313058</t>
  </si>
  <si>
    <t>325005</t>
  </si>
  <si>
    <t>327012</t>
  </si>
  <si>
    <t>327066</t>
  </si>
  <si>
    <t>511164</t>
  </si>
  <si>
    <t>511215</t>
  </si>
  <si>
    <t>511248</t>
  </si>
  <si>
    <t>511259</t>
  </si>
  <si>
    <t>511300</t>
  </si>
  <si>
    <t>511301</t>
  </si>
  <si>
    <t>527008</t>
  </si>
  <si>
    <t>527012</t>
  </si>
  <si>
    <t>542050</t>
  </si>
  <si>
    <t>554016</t>
  </si>
  <si>
    <t>581003</t>
  </si>
  <si>
    <t>586003</t>
  </si>
  <si>
    <t>313050</t>
  </si>
  <si>
    <t>511257</t>
  </si>
  <si>
    <t>576002</t>
  </si>
  <si>
    <t>PING AN PROPERTY &amp; CASUALTY INSURANCE COMPANY OF CHINA LTD</t>
  </si>
  <si>
    <t>ABU DHABI NATIONAL INSURANCE COMPANY</t>
  </si>
  <si>
    <t>PT TUGU PRATAMA INDONESIA</t>
  </si>
  <si>
    <t>HELVETIA SCHWEIZERISCHE VERSICHERUNGSGESELLSCHAFT AG (LABUAN BRANCH)</t>
  </si>
  <si>
    <t>LIBERTY SPECIALTY MARKETS BERMUDA LTD (SINGAPORE BRANCH)</t>
  </si>
  <si>
    <t>AXIS REINSURANCE COMPANY</t>
  </si>
  <si>
    <t>BERKLEY INSURANCE COMPANY</t>
  </si>
  <si>
    <t>OCEAN INTERNATIONAL REINSURANCE COMPANY LIMITED</t>
  </si>
  <si>
    <t>TRADERS INSURANCE LIMITED</t>
  </si>
  <si>
    <t>LLOYD'S SYNDICATE #2999(QBE)</t>
  </si>
  <si>
    <t>AXA INSURANCE U.K. PLC</t>
  </si>
  <si>
    <t>XL RE EUROPE SE (UK BRANCH, LONDON)</t>
  </si>
  <si>
    <t>LLOYD'S SYNDICATE #5555(QBE)</t>
  </si>
  <si>
    <t>FIDELIS UNDERWRITING LIMITED</t>
  </si>
  <si>
    <t>CONVEX INSURANCE UK LIMITED</t>
  </si>
  <si>
    <t>NORWEGIAN HULL CLUB</t>
  </si>
  <si>
    <t>ASSURANCEFORENINGEN SKULD(GJENSIDIG)</t>
  </si>
  <si>
    <t>SMA S.A.</t>
  </si>
  <si>
    <t>SIAT-SOCIETA ITALIAN ASSICURAZIONI E RIASSICURAZIONI</t>
  </si>
  <si>
    <t>LIBERTY MUTUAL INSURANCE EUROPE SE</t>
  </si>
  <si>
    <t>TRIGLAV RE REINSURANCE COMPANY LTD</t>
  </si>
  <si>
    <t>ALLIANZ GLOBAL RISKS US INSURANCE COMPANY</t>
  </si>
  <si>
    <t>LLOYD'S SYNDICATE #1458(RENAISSANCE RE)</t>
  </si>
  <si>
    <t>VIG RE ZAJISTOVNA, A.S.</t>
  </si>
  <si>
    <t>KICS_CRD_GRD</t>
    <phoneticPr fontId="3" type="noConversion"/>
  </si>
  <si>
    <t>RINSC_NM</t>
    <phoneticPr fontId="3" type="noConversion"/>
  </si>
  <si>
    <t>PV_LIAB_LOSS_ADJ</t>
    <phoneticPr fontId="3" type="noConversion"/>
  </si>
  <si>
    <t>EFF_MAT</t>
    <phoneticPr fontId="3" type="noConversion"/>
  </si>
  <si>
    <t>2020</t>
  </si>
  <si>
    <t>코리안리</t>
    <phoneticPr fontId="3" type="noConversion"/>
  </si>
  <si>
    <t>코리안리</t>
    <phoneticPr fontId="3" type="noConversion"/>
  </si>
  <si>
    <t>국내</t>
    <phoneticPr fontId="3" type="noConversion"/>
  </si>
  <si>
    <t>코리안리</t>
    <phoneticPr fontId="3" type="noConversion"/>
  </si>
  <si>
    <t>국내</t>
    <phoneticPr fontId="3" type="noConversion"/>
  </si>
  <si>
    <t>국내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</si>
</sst>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 "/>
    <numFmt numFmtId="177" formatCode="0.0%"/>
    <numFmt numFmtId="178" formatCode="#,##0_ ;[Red]\-#,##0\ "/>
    <numFmt numFmtId="179" formatCode="#,##0.0"/>
  </numFmts>
  <fonts count="2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굴림체"/>
      <family val="3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굴림체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1"/>
      <color theme="1"/>
      <name val="맑은 고딕"/>
      <family val="2"/>
      <scheme val="minor"/>
    </font>
    <font>
      <u/>
      <sz val="11"/>
      <name val="굴림체"/>
      <family val="3"/>
      <charset val="129"/>
    </font>
    <font>
      <sz val="8"/>
      <name val="돋움"/>
      <family val="3"/>
      <charset val="129"/>
    </font>
    <font>
      <b/>
      <u/>
      <sz val="11"/>
      <name val="굴림체"/>
      <family val="3"/>
      <charset val="129"/>
    </font>
    <font>
      <sz val="11"/>
      <name val="굴림"/>
      <family val="3"/>
      <charset val="129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u/>
      <sz val="11"/>
      <color theme="10"/>
      <name val="굴림체"/>
      <family val="3"/>
      <charset val="129"/>
    </font>
    <font>
      <b/>
      <sz val="11"/>
      <color rgb="FFFF0000"/>
      <name val="굴림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/>
      <right style="hair">
        <color auto="1"/>
      </right>
      <top style="thin">
        <color auto="1"/>
      </top>
      <bottom style="dotted">
        <color auto="1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auto="1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 style="thin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auto="1"/>
      </right>
      <top/>
      <bottom/>
      <diagonal/>
    </border>
    <border>
      <left style="hair">
        <color indexed="64"/>
      </left>
      <right style="dotted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auto="1"/>
      </bottom>
      <diagonal/>
    </border>
    <border>
      <left style="dotted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 diagonalUp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377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3" borderId="20" xfId="0" applyFill="1" applyBorder="1"/>
    <xf numFmtId="0" fontId="6" fillId="4" borderId="1" xfId="0" applyFont="1" applyFill="1" applyBorder="1" applyAlignment="1">
      <alignment horizontal="center" vertical="top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2" fillId="0" borderId="5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Continuous" vertical="center"/>
    </xf>
    <xf numFmtId="0" fontId="2" fillId="0" borderId="9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176" fontId="2" fillId="0" borderId="10" xfId="0" applyNumberFormat="1" applyFont="1" applyFill="1" applyBorder="1" applyAlignment="1">
      <alignment horizontal="left" vertical="center"/>
    </xf>
    <xf numFmtId="176" fontId="2" fillId="0" borderId="11" xfId="0" applyNumberFormat="1" applyFont="1" applyFill="1" applyBorder="1" applyAlignment="1">
      <alignment horizontal="left" vertical="center" indent="1"/>
    </xf>
    <xf numFmtId="176" fontId="2" fillId="0" borderId="13" xfId="0" applyNumberFormat="1" applyFont="1" applyFill="1" applyBorder="1" applyAlignment="1">
      <alignment horizontal="left" vertical="center" indent="1"/>
    </xf>
    <xf numFmtId="176" fontId="2" fillId="0" borderId="24" xfId="0" applyNumberFormat="1" applyFont="1" applyBorder="1" applyAlignment="1">
      <alignment vertical="center"/>
    </xf>
    <xf numFmtId="176" fontId="2" fillId="0" borderId="11" xfId="0" applyNumberFormat="1" applyFont="1" applyBorder="1" applyAlignment="1">
      <alignment vertical="center"/>
    </xf>
    <xf numFmtId="176" fontId="2" fillId="0" borderId="25" xfId="0" applyNumberFormat="1" applyFont="1" applyBorder="1" applyAlignment="1">
      <alignment vertical="center"/>
    </xf>
    <xf numFmtId="176" fontId="2" fillId="0" borderId="26" xfId="0" applyNumberFormat="1" applyFont="1" applyBorder="1" applyAlignment="1">
      <alignment vertical="center"/>
    </xf>
    <xf numFmtId="176" fontId="2" fillId="0" borderId="12" xfId="0" applyNumberFormat="1" applyFont="1" applyBorder="1" applyAlignment="1">
      <alignment vertical="center"/>
    </xf>
    <xf numFmtId="176" fontId="2" fillId="0" borderId="13" xfId="0" applyNumberFormat="1" applyFont="1" applyBorder="1" applyAlignment="1">
      <alignment vertical="center"/>
    </xf>
    <xf numFmtId="176" fontId="5" fillId="0" borderId="14" xfId="0" applyNumberFormat="1" applyFont="1" applyFill="1" applyBorder="1" applyAlignment="1">
      <alignment horizontal="left" vertical="center" indent="2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176" fontId="5" fillId="0" borderId="20" xfId="0" applyNumberFormat="1" applyFont="1" applyBorder="1" applyAlignment="1">
      <alignment vertical="center"/>
    </xf>
    <xf numFmtId="176" fontId="5" fillId="0" borderId="14" xfId="0" applyNumberFormat="1" applyFont="1" applyBorder="1" applyAlignment="1">
      <alignment vertical="center"/>
    </xf>
    <xf numFmtId="176" fontId="5" fillId="2" borderId="28" xfId="0" applyNumberFormat="1" applyFont="1" applyFill="1" applyBorder="1" applyAlignment="1">
      <alignment vertical="center"/>
    </xf>
    <xf numFmtId="176" fontId="5" fillId="2" borderId="29" xfId="0" applyNumberFormat="1" applyFont="1" applyFill="1" applyBorder="1" applyAlignment="1">
      <alignment vertical="center"/>
    </xf>
    <xf numFmtId="176" fontId="5" fillId="2" borderId="0" xfId="0" applyNumberFormat="1" applyFont="1" applyFill="1" applyBorder="1" applyAlignment="1">
      <alignment vertical="center"/>
    </xf>
    <xf numFmtId="176" fontId="5" fillId="2" borderId="6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6" fontId="5" fillId="0" borderId="16" xfId="0" applyNumberFormat="1" applyFont="1" applyFill="1" applyBorder="1" applyAlignment="1">
      <alignment horizontal="left" vertical="center" indent="2"/>
    </xf>
    <xf numFmtId="176" fontId="5" fillId="0" borderId="30" xfId="0" applyNumberFormat="1" applyFont="1" applyFill="1" applyBorder="1" applyAlignment="1">
      <alignment horizontal="left" vertical="center"/>
    </xf>
    <xf numFmtId="176" fontId="5" fillId="0" borderId="18" xfId="0" applyNumberFormat="1" applyFont="1" applyFill="1" applyBorder="1" applyAlignment="1">
      <alignment horizontal="left" vertical="center"/>
    </xf>
    <xf numFmtId="176" fontId="5" fillId="0" borderId="21" xfId="0" applyNumberFormat="1" applyFont="1" applyBorder="1" applyAlignment="1">
      <alignment vertical="center"/>
    </xf>
    <xf numFmtId="176" fontId="5" fillId="0" borderId="16" xfId="0" applyNumberFormat="1" applyFont="1" applyBorder="1" applyAlignment="1">
      <alignment vertical="center"/>
    </xf>
    <xf numFmtId="176" fontId="5" fillId="2" borderId="31" xfId="0" applyNumberFormat="1" applyFont="1" applyFill="1" applyBorder="1" applyAlignment="1">
      <alignment vertical="center"/>
    </xf>
    <xf numFmtId="176" fontId="5" fillId="2" borderId="32" xfId="0" applyNumberFormat="1" applyFont="1" applyFill="1" applyBorder="1" applyAlignment="1">
      <alignment vertical="center"/>
    </xf>
    <xf numFmtId="176" fontId="5" fillId="2" borderId="18" xfId="0" applyNumberFormat="1" applyFont="1" applyFill="1" applyBorder="1" applyAlignment="1">
      <alignment vertical="center"/>
    </xf>
    <xf numFmtId="176" fontId="5" fillId="2" borderId="19" xfId="0" applyNumberFormat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2" fillId="0" borderId="10" xfId="0" applyFont="1" applyBorder="1" applyAlignment="1">
      <alignment horizontal="centerContinuous" vertical="center"/>
    </xf>
    <xf numFmtId="0" fontId="2" fillId="0" borderId="33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Continuous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176" fontId="5" fillId="0" borderId="11" xfId="0" applyNumberFormat="1" applyFont="1" applyBorder="1" applyAlignment="1">
      <alignment vertical="center"/>
    </xf>
    <xf numFmtId="176" fontId="5" fillId="0" borderId="12" xfId="0" applyNumberFormat="1" applyFont="1" applyBorder="1" applyAlignment="1">
      <alignment vertical="center"/>
    </xf>
    <xf numFmtId="176" fontId="5" fillId="0" borderId="25" xfId="0" applyNumberFormat="1" applyFont="1" applyBorder="1" applyAlignment="1">
      <alignment vertical="center"/>
    </xf>
    <xf numFmtId="176" fontId="5" fillId="0" borderId="36" xfId="0" applyNumberFormat="1" applyFont="1" applyBorder="1" applyAlignment="1">
      <alignment vertical="center"/>
    </xf>
    <xf numFmtId="176" fontId="5" fillId="0" borderId="13" xfId="0" applyNumberFormat="1" applyFont="1" applyBorder="1" applyAlignment="1">
      <alignment vertical="center"/>
    </xf>
    <xf numFmtId="176" fontId="5" fillId="0" borderId="15" xfId="0" applyNumberFormat="1" applyFont="1" applyBorder="1" applyAlignment="1">
      <alignment vertical="center"/>
    </xf>
    <xf numFmtId="176" fontId="5" fillId="2" borderId="14" xfId="0" applyNumberFormat="1" applyFont="1" applyFill="1" applyBorder="1" applyAlignment="1">
      <alignment vertical="center"/>
    </xf>
    <xf numFmtId="176" fontId="5" fillId="2" borderId="37" xfId="0" applyNumberFormat="1" applyFont="1" applyFill="1" applyBorder="1" applyAlignment="1">
      <alignment vertical="center"/>
    </xf>
    <xf numFmtId="176" fontId="5" fillId="0" borderId="17" xfId="0" applyNumberFormat="1" applyFont="1" applyBorder="1" applyAlignment="1">
      <alignment vertical="center"/>
    </xf>
    <xf numFmtId="176" fontId="5" fillId="2" borderId="16" xfId="0" applyNumberFormat="1" applyFont="1" applyFill="1" applyBorder="1" applyAlignment="1">
      <alignment vertical="center"/>
    </xf>
    <xf numFmtId="176" fontId="5" fillId="2" borderId="38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3" fontId="5" fillId="2" borderId="28" xfId="0" applyNumberFormat="1" applyFont="1" applyFill="1" applyBorder="1" applyAlignment="1">
      <alignment vertical="center"/>
    </xf>
    <xf numFmtId="3" fontId="5" fillId="2" borderId="31" xfId="0" applyNumberFormat="1" applyFont="1" applyFill="1" applyBorder="1" applyAlignment="1">
      <alignment vertical="center"/>
    </xf>
    <xf numFmtId="3" fontId="5" fillId="0" borderId="14" xfId="0" applyNumberFormat="1" applyFont="1" applyBorder="1" applyAlignment="1">
      <alignment vertical="center"/>
    </xf>
    <xf numFmtId="3" fontId="5" fillId="0" borderId="16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centerContinuous" vertical="center"/>
    </xf>
    <xf numFmtId="0" fontId="2" fillId="0" borderId="19" xfId="0" applyFont="1" applyBorder="1" applyAlignment="1">
      <alignment horizontal="centerContinuous" vertical="center"/>
    </xf>
    <xf numFmtId="3" fontId="0" fillId="3" borderId="20" xfId="0" applyNumberFormat="1" applyFill="1" applyBorder="1"/>
    <xf numFmtId="0" fontId="6" fillId="4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2" fillId="0" borderId="1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9" xfId="0" applyFont="1" applyFill="1" applyBorder="1" applyAlignment="1">
      <alignment horizontal="centerContinuous" vertical="center"/>
    </xf>
    <xf numFmtId="0" fontId="5" fillId="0" borderId="2" xfId="0" applyFont="1" applyFill="1" applyBorder="1" applyAlignment="1">
      <alignment horizontal="centerContinuous" vertical="center"/>
    </xf>
    <xf numFmtId="0" fontId="5" fillId="0" borderId="41" xfId="0" applyFont="1" applyFill="1" applyBorder="1" applyAlignment="1">
      <alignment horizontal="center" vertical="center" wrapText="1"/>
    </xf>
    <xf numFmtId="3" fontId="5" fillId="0" borderId="20" xfId="0" applyNumberFormat="1" applyFont="1" applyFill="1" applyBorder="1" applyAlignment="1">
      <alignment horizontal="right" vertical="center"/>
    </xf>
    <xf numFmtId="3" fontId="2" fillId="0" borderId="14" xfId="0" applyNumberFormat="1" applyFont="1" applyFill="1" applyBorder="1" applyAlignment="1">
      <alignment horizontal="right" vertical="center"/>
    </xf>
    <xf numFmtId="3" fontId="5" fillId="0" borderId="21" xfId="0" applyNumberFormat="1" applyFont="1" applyFill="1" applyBorder="1" applyAlignment="1">
      <alignment horizontal="right" vertical="center"/>
    </xf>
    <xf numFmtId="3" fontId="2" fillId="0" borderId="16" xfId="0" applyNumberFormat="1" applyFont="1" applyFill="1" applyBorder="1" applyAlignment="1">
      <alignment horizontal="right" vertical="center"/>
    </xf>
    <xf numFmtId="0" fontId="5" fillId="0" borderId="21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3" fontId="5" fillId="2" borderId="45" xfId="0" applyNumberFormat="1" applyFont="1" applyFill="1" applyBorder="1" applyAlignment="1">
      <alignment horizontal="right" vertical="center"/>
    </xf>
    <xf numFmtId="3" fontId="5" fillId="2" borderId="48" xfId="0" applyNumberFormat="1" applyFont="1" applyFill="1" applyBorder="1" applyAlignment="1">
      <alignment horizontal="right" vertical="center"/>
    </xf>
    <xf numFmtId="3" fontId="5" fillId="2" borderId="21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77" fontId="5" fillId="0" borderId="0" xfId="1" applyNumberFormat="1" applyFont="1">
      <alignment vertical="center"/>
    </xf>
    <xf numFmtId="10" fontId="10" fillId="0" borderId="0" xfId="0" applyNumberFormat="1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0" fontId="5" fillId="0" borderId="21" xfId="0" applyFont="1" applyFill="1" applyBorder="1" applyAlignment="1">
      <alignment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shrinkToFi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34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horizontal="right" vertical="center"/>
    </xf>
    <xf numFmtId="3" fontId="5" fillId="2" borderId="28" xfId="0" applyNumberFormat="1" applyFont="1" applyFill="1" applyBorder="1" applyAlignment="1">
      <alignment horizontal="right" vertical="center"/>
    </xf>
    <xf numFmtId="3" fontId="5" fillId="2" borderId="44" xfId="0" applyNumberFormat="1" applyFont="1" applyFill="1" applyBorder="1" applyAlignment="1">
      <alignment horizontal="right" vertical="center"/>
    </xf>
    <xf numFmtId="177" fontId="5" fillId="0" borderId="0" xfId="1" applyNumberFormat="1" applyFont="1" applyFill="1" applyBorder="1" applyAlignment="1">
      <alignment horizontal="right" vertical="center"/>
    </xf>
    <xf numFmtId="3" fontId="5" fillId="2" borderId="29" xfId="0" applyNumberFormat="1" applyFont="1" applyFill="1" applyBorder="1" applyAlignment="1">
      <alignment horizontal="right" vertical="center"/>
    </xf>
    <xf numFmtId="3" fontId="2" fillId="0" borderId="6" xfId="0" applyNumberFormat="1" applyFont="1" applyFill="1" applyBorder="1" applyAlignment="1">
      <alignment horizontal="right" vertical="center"/>
    </xf>
    <xf numFmtId="0" fontId="5" fillId="0" borderId="20" xfId="0" applyFont="1" applyFill="1" applyBorder="1" applyAlignment="1">
      <alignment vertical="center"/>
    </xf>
    <xf numFmtId="3" fontId="5" fillId="0" borderId="18" xfId="0" applyNumberFormat="1" applyFont="1" applyFill="1" applyBorder="1" applyAlignment="1">
      <alignment horizontal="right" vertical="center"/>
    </xf>
    <xf numFmtId="3" fontId="5" fillId="2" borderId="31" xfId="0" applyNumberFormat="1" applyFont="1" applyFill="1" applyBorder="1" applyAlignment="1">
      <alignment horizontal="right" vertical="center"/>
    </xf>
    <xf numFmtId="3" fontId="5" fillId="2" borderId="46" xfId="0" applyNumberFormat="1" applyFont="1" applyFill="1" applyBorder="1" applyAlignment="1">
      <alignment horizontal="right" vertical="center"/>
    </xf>
    <xf numFmtId="177" fontId="5" fillId="0" borderId="18" xfId="1" applyNumberFormat="1" applyFont="1" applyFill="1" applyBorder="1" applyAlignment="1">
      <alignment horizontal="right" vertical="center"/>
    </xf>
    <xf numFmtId="3" fontId="5" fillId="2" borderId="32" xfId="0" applyNumberFormat="1" applyFont="1" applyFill="1" applyBorder="1" applyAlignment="1">
      <alignment horizontal="right" vertical="center"/>
    </xf>
    <xf numFmtId="3" fontId="2" fillId="0" borderId="19" xfId="0" applyNumberFormat="1" applyFont="1" applyFill="1" applyBorder="1" applyAlignment="1">
      <alignment horizontal="right" vertical="center"/>
    </xf>
    <xf numFmtId="3" fontId="5" fillId="2" borderId="0" xfId="0" applyNumberFormat="1" applyFont="1" applyFill="1" applyBorder="1" applyAlignment="1">
      <alignment horizontal="right" vertical="center"/>
    </xf>
    <xf numFmtId="177" fontId="5" fillId="0" borderId="0" xfId="0" applyNumberFormat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Continuous" vertical="center"/>
    </xf>
    <xf numFmtId="0" fontId="5" fillId="0" borderId="47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 wrapText="1"/>
    </xf>
    <xf numFmtId="0" fontId="2" fillId="0" borderId="6" xfId="0" applyFont="1" applyFill="1" applyBorder="1" applyAlignment="1">
      <alignment horizontal="centerContinuous" vertical="center" shrinkToFit="1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shrinkToFit="1"/>
    </xf>
    <xf numFmtId="0" fontId="5" fillId="0" borderId="4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shrinkToFit="1"/>
    </xf>
    <xf numFmtId="0" fontId="5" fillId="0" borderId="4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3" fontId="5" fillId="2" borderId="43" xfId="0" applyNumberFormat="1" applyFont="1" applyFill="1" applyBorder="1" applyAlignment="1">
      <alignment horizontal="right" vertical="center"/>
    </xf>
    <xf numFmtId="3" fontId="5" fillId="2" borderId="39" xfId="0" applyNumberFormat="1" applyFont="1" applyFill="1" applyBorder="1" applyAlignment="1">
      <alignment horizontal="right" vertical="center"/>
    </xf>
    <xf numFmtId="3" fontId="5" fillId="2" borderId="40" xfId="0" applyNumberFormat="1" applyFont="1" applyFill="1" applyBorder="1" applyAlignment="1">
      <alignment horizontal="right" vertical="center"/>
    </xf>
    <xf numFmtId="177" fontId="5" fillId="0" borderId="10" xfId="1" applyNumberFormat="1" applyFont="1" applyFill="1" applyBorder="1" applyAlignment="1" applyProtection="1">
      <alignment vertical="center"/>
      <protection locked="0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177" fontId="2" fillId="0" borderId="10" xfId="1" applyNumberFormat="1" applyFont="1" applyFill="1" applyBorder="1" applyAlignment="1" applyProtection="1">
      <alignment vertical="center"/>
      <protection locked="0"/>
    </xf>
    <xf numFmtId="3" fontId="5" fillId="2" borderId="2" xfId="0" applyNumberFormat="1" applyFont="1" applyFill="1" applyBorder="1" applyAlignment="1">
      <alignment horizontal="right" vertical="center"/>
    </xf>
    <xf numFmtId="3" fontId="2" fillId="0" borderId="2" xfId="0" applyNumberFormat="1" applyFont="1" applyBorder="1" applyAlignment="1">
      <alignment vertical="center"/>
    </xf>
    <xf numFmtId="177" fontId="5" fillId="0" borderId="20" xfId="1" applyNumberFormat="1" applyFont="1" applyFill="1" applyBorder="1" applyAlignment="1" applyProtection="1">
      <alignment vertical="center"/>
      <protection locked="0"/>
    </xf>
    <xf numFmtId="3" fontId="5" fillId="2" borderId="14" xfId="0" applyNumberFormat="1" applyFont="1" applyFill="1" applyBorder="1" applyAlignment="1">
      <alignment horizontal="right" vertical="center"/>
    </xf>
    <xf numFmtId="177" fontId="2" fillId="0" borderId="20" xfId="1" applyNumberFormat="1" applyFont="1" applyFill="1" applyBorder="1" applyAlignment="1" applyProtection="1">
      <alignment vertical="center"/>
      <protection locked="0"/>
    </xf>
    <xf numFmtId="3" fontId="5" fillId="2" borderId="6" xfId="0" applyNumberFormat="1" applyFont="1" applyFill="1" applyBorder="1" applyAlignment="1">
      <alignment horizontal="right" vertical="center"/>
    </xf>
    <xf numFmtId="3" fontId="2" fillId="0" borderId="6" xfId="0" applyNumberFormat="1" applyFont="1" applyBorder="1" applyAlignment="1">
      <alignment vertical="center"/>
    </xf>
    <xf numFmtId="177" fontId="5" fillId="0" borderId="21" xfId="1" applyNumberFormat="1" applyFont="1" applyFill="1" applyBorder="1" applyAlignment="1" applyProtection="1">
      <alignment vertical="center"/>
      <protection locked="0"/>
    </xf>
    <xf numFmtId="3" fontId="5" fillId="2" borderId="19" xfId="0" applyNumberFormat="1" applyFont="1" applyFill="1" applyBorder="1" applyAlignment="1">
      <alignment horizontal="right" vertical="center"/>
    </xf>
    <xf numFmtId="177" fontId="2" fillId="0" borderId="21" xfId="1" applyNumberFormat="1" applyFont="1" applyFill="1" applyBorder="1" applyAlignment="1" applyProtection="1">
      <alignment vertical="center"/>
      <protection locked="0"/>
    </xf>
    <xf numFmtId="3" fontId="2" fillId="0" borderId="19" xfId="0" applyNumberFormat="1" applyFont="1" applyBorder="1" applyAlignment="1">
      <alignment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5" fillId="0" borderId="4" xfId="0" applyNumberFormat="1" applyFont="1" applyBorder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2" applyFont="1" applyFill="1" applyBorder="1" applyAlignment="1">
      <alignment horizontal="center" vertical="center" wrapText="1"/>
    </xf>
    <xf numFmtId="0" fontId="14" fillId="0" borderId="3" xfId="2" applyFont="1" applyFill="1" applyBorder="1" applyAlignment="1">
      <alignment horizontal="center" vertical="center" wrapText="1"/>
    </xf>
    <xf numFmtId="0" fontId="14" fillId="0" borderId="4" xfId="2" applyFont="1" applyFill="1" applyBorder="1" applyAlignment="1">
      <alignment horizontal="center"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10" xfId="2" applyFont="1" applyFill="1" applyBorder="1" applyAlignment="1">
      <alignment horizontal="center" vertical="center" wrapText="1"/>
    </xf>
    <xf numFmtId="178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left" vertical="center"/>
    </xf>
    <xf numFmtId="177" fontId="15" fillId="2" borderId="21" xfId="1" applyNumberFormat="1" applyFont="1" applyFill="1" applyBorder="1">
      <alignment vertical="center"/>
    </xf>
    <xf numFmtId="177" fontId="15" fillId="0" borderId="21" xfId="1" applyNumberFormat="1" applyFont="1" applyFill="1" applyBorder="1">
      <alignment vertical="center"/>
    </xf>
    <xf numFmtId="177" fontId="15" fillId="2" borderId="1" xfId="1" applyNumberFormat="1" applyFont="1" applyFill="1" applyBorder="1">
      <alignment vertical="center"/>
    </xf>
    <xf numFmtId="0" fontId="16" fillId="2" borderId="1" xfId="0" applyFont="1" applyFill="1" applyBorder="1" applyAlignment="1">
      <alignment vertical="center" wrapText="1"/>
    </xf>
    <xf numFmtId="176" fontId="17" fillId="2" borderId="1" xfId="0" applyNumberFormat="1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horizontal="left" vertical="center"/>
    </xf>
    <xf numFmtId="177" fontId="17" fillId="2" borderId="1" xfId="1" applyNumberFormat="1" applyFont="1" applyFill="1" applyBorder="1">
      <alignment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Fill="1" applyAlignment="1" applyProtection="1">
      <alignment vertical="center"/>
      <protection locked="0"/>
    </xf>
    <xf numFmtId="0" fontId="5" fillId="0" borderId="0" xfId="0" applyFont="1" applyFill="1" applyAlignment="1">
      <alignment horizontal="right" vertical="center"/>
    </xf>
    <xf numFmtId="0" fontId="14" fillId="0" borderId="0" xfId="0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vertical="center"/>
    </xf>
    <xf numFmtId="177" fontId="17" fillId="0" borderId="0" xfId="1" applyNumberFormat="1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/>
    </xf>
    <xf numFmtId="0" fontId="5" fillId="6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3" fontId="8" fillId="0" borderId="20" xfId="0" applyNumberFormat="1" applyFont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3" fontId="8" fillId="2" borderId="20" xfId="0" applyNumberFormat="1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3" fontId="8" fillId="2" borderId="21" xfId="0" applyNumberFormat="1" applyFont="1" applyFill="1" applyBorder="1" applyAlignment="1">
      <alignment vertical="center"/>
    </xf>
    <xf numFmtId="0" fontId="5" fillId="0" borderId="0" xfId="0" applyFont="1" applyAlignment="1" applyProtection="1">
      <alignment horizontal="right" vertical="center"/>
      <protection locked="0"/>
    </xf>
    <xf numFmtId="0" fontId="2" fillId="6" borderId="56" xfId="0" applyFont="1" applyFill="1" applyBorder="1" applyAlignment="1" applyProtection="1">
      <alignment horizontal="center" vertical="center"/>
      <protection locked="0"/>
    </xf>
    <xf numFmtId="0" fontId="2" fillId="6" borderId="57" xfId="0" applyFont="1" applyFill="1" applyBorder="1" applyAlignment="1" applyProtection="1">
      <alignment horizontal="center" vertical="center"/>
      <protection locked="0"/>
    </xf>
    <xf numFmtId="0" fontId="2" fillId="6" borderId="58" xfId="0" applyFont="1" applyFill="1" applyBorder="1" applyAlignment="1" applyProtection="1">
      <alignment horizontal="center" vertical="center"/>
      <protection locked="0"/>
    </xf>
    <xf numFmtId="0" fontId="5" fillId="7" borderId="56" xfId="0" applyFont="1" applyFill="1" applyBorder="1" applyAlignment="1" applyProtection="1">
      <alignment vertical="center"/>
      <protection locked="0"/>
    </xf>
    <xf numFmtId="0" fontId="5" fillId="7" borderId="57" xfId="0" applyFont="1" applyFill="1" applyBorder="1" applyAlignment="1" applyProtection="1">
      <alignment vertical="center"/>
      <protection locked="0"/>
    </xf>
    <xf numFmtId="0" fontId="5" fillId="7" borderId="58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6" xfId="0" applyFont="1" applyBorder="1" applyAlignment="1" applyProtection="1">
      <alignment vertical="center"/>
      <protection locked="0"/>
    </xf>
    <xf numFmtId="0" fontId="5" fillId="0" borderId="53" xfId="0" applyFont="1" applyBorder="1" applyAlignment="1" applyProtection="1">
      <alignment vertical="center"/>
      <protection locked="0"/>
    </xf>
    <xf numFmtId="0" fontId="5" fillId="0" borderId="7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5" fillId="0" borderId="61" xfId="0" applyFont="1" applyBorder="1" applyAlignment="1" applyProtection="1">
      <alignment vertical="center"/>
      <protection locked="0"/>
    </xf>
    <xf numFmtId="0" fontId="5" fillId="0" borderId="62" xfId="0" applyFont="1" applyBorder="1" applyAlignment="1" applyProtection="1">
      <alignment vertical="center"/>
      <protection locked="0"/>
    </xf>
    <xf numFmtId="0" fontId="5" fillId="0" borderId="64" xfId="0" applyFont="1" applyBorder="1" applyAlignment="1" applyProtection="1">
      <alignment vertical="center"/>
      <protection locked="0"/>
    </xf>
    <xf numFmtId="0" fontId="5" fillId="0" borderId="65" xfId="0" applyFont="1" applyBorder="1" applyAlignment="1" applyProtection="1">
      <alignment vertical="center"/>
      <protection locked="0"/>
    </xf>
    <xf numFmtId="0" fontId="5" fillId="0" borderId="66" xfId="0" applyFont="1" applyBorder="1" applyAlignment="1" applyProtection="1">
      <alignment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5" fillId="0" borderId="67" xfId="0" applyFont="1" applyBorder="1" applyAlignment="1" applyProtection="1">
      <alignment vertical="center"/>
      <protection locked="0"/>
    </xf>
    <xf numFmtId="0" fontId="5" fillId="0" borderId="0" xfId="0" applyFont="1" applyFill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 applyFill="1" applyAlignment="1">
      <alignment horizontal="right" wrapText="1"/>
    </xf>
    <xf numFmtId="0" fontId="5" fillId="6" borderId="5" xfId="0" applyFont="1" applyFill="1" applyBorder="1" applyAlignment="1">
      <alignment horizontal="centerContinuous" wrapText="1"/>
    </xf>
    <xf numFmtId="0" fontId="5" fillId="6" borderId="3" xfId="0" applyFont="1" applyFill="1" applyBorder="1" applyAlignment="1">
      <alignment horizontal="centerContinuous" vertical="center" wrapText="1"/>
    </xf>
    <xf numFmtId="0" fontId="8" fillId="6" borderId="9" xfId="0" applyFont="1" applyFill="1" applyBorder="1" applyAlignment="1">
      <alignment horizontal="centerContinuous" vertical="center" wrapText="1"/>
    </xf>
    <xf numFmtId="0" fontId="8" fillId="6" borderId="7" xfId="0" applyFont="1" applyFill="1" applyBorder="1" applyAlignment="1">
      <alignment horizontal="centerContinuous" vertical="center" wrapText="1"/>
    </xf>
    <xf numFmtId="0" fontId="8" fillId="6" borderId="2" xfId="0" applyFont="1" applyFill="1" applyBorder="1" applyAlignment="1">
      <alignment horizontal="centerContinuous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5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Continuous" vertical="center"/>
    </xf>
    <xf numFmtId="0" fontId="8" fillId="6" borderId="4" xfId="0" applyFont="1" applyFill="1" applyBorder="1" applyAlignment="1">
      <alignment horizontal="centerContinuous" vertical="center"/>
    </xf>
    <xf numFmtId="3" fontId="8" fillId="2" borderId="22" xfId="0" applyNumberFormat="1" applyFont="1" applyFill="1" applyBorder="1" applyAlignment="1">
      <alignment vertical="center" wrapText="1"/>
    </xf>
    <xf numFmtId="3" fontId="8" fillId="2" borderId="42" xfId="0" applyNumberFormat="1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5" fillId="6" borderId="4" xfId="0" applyFont="1" applyFill="1" applyBorder="1" applyAlignment="1">
      <alignment horizontal="centerContinuous" wrapText="1"/>
    </xf>
    <xf numFmtId="0" fontId="8" fillId="6" borderId="52" xfId="0" applyFont="1" applyFill="1" applyBorder="1" applyAlignment="1">
      <alignment horizontal="center" vertical="center" wrapText="1"/>
    </xf>
    <xf numFmtId="3" fontId="8" fillId="2" borderId="41" xfId="0" applyNumberFormat="1" applyFont="1" applyFill="1" applyBorder="1" applyAlignment="1">
      <alignment vertical="center" wrapText="1"/>
    </xf>
    <xf numFmtId="0" fontId="6" fillId="4" borderId="4" xfId="0" applyFont="1" applyFill="1" applyBorder="1" applyAlignment="1">
      <alignment horizontal="center" vertical="top"/>
    </xf>
    <xf numFmtId="0" fontId="0" fillId="0" borderId="1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6" fillId="4" borderId="1" xfId="0" applyFont="1" applyFill="1" applyBorder="1" applyAlignment="1">
      <alignment vertical="top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3" fontId="5" fillId="7" borderId="57" xfId="0" applyNumberFormat="1" applyFont="1" applyFill="1" applyBorder="1" applyAlignment="1" applyProtection="1">
      <alignment vertical="center"/>
      <protection locked="0"/>
    </xf>
    <xf numFmtId="3" fontId="5" fillId="0" borderId="0" xfId="0" applyNumberFormat="1" applyFont="1" applyAlignment="1" applyProtection="1">
      <alignment vertical="center"/>
      <protection locked="0"/>
    </xf>
    <xf numFmtId="179" fontId="5" fillId="7" borderId="58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2" borderId="63" xfId="0" applyNumberFormat="1" applyFont="1" applyFill="1" applyBorder="1" applyAlignment="1" applyProtection="1">
      <alignment vertical="center"/>
      <protection locked="0"/>
    </xf>
    <xf numFmtId="3" fontId="5" fillId="2" borderId="59" xfId="0" applyNumberFormat="1" applyFont="1" applyFill="1" applyBorder="1" applyAlignment="1" applyProtection="1">
      <alignment vertical="center"/>
      <protection locked="0"/>
    </xf>
    <xf numFmtId="3" fontId="5" fillId="2" borderId="60" xfId="0" applyNumberFormat="1" applyFont="1" applyFill="1" applyBorder="1" applyAlignment="1" applyProtection="1">
      <alignment vertical="center"/>
      <protection locked="0"/>
    </xf>
    <xf numFmtId="3" fontId="2" fillId="0" borderId="1" xfId="0" applyNumberFormat="1" applyFont="1" applyBorder="1" applyAlignment="1" applyProtection="1">
      <alignment vertical="center"/>
      <protection locked="0"/>
    </xf>
    <xf numFmtId="3" fontId="5" fillId="0" borderId="3" xfId="0" applyNumberFormat="1" applyFont="1" applyBorder="1" applyAlignment="1" applyProtection="1">
      <alignment vertical="center"/>
      <protection locked="0"/>
    </xf>
    <xf numFmtId="3" fontId="5" fillId="0" borderId="20" xfId="0" applyNumberFormat="1" applyFont="1" applyBorder="1" applyAlignment="1" applyProtection="1">
      <alignment vertical="center"/>
      <protection locked="0"/>
    </xf>
    <xf numFmtId="3" fontId="5" fillId="0" borderId="60" xfId="0" applyNumberFormat="1" applyFont="1" applyBorder="1" applyAlignment="1" applyProtection="1">
      <alignment vertical="center"/>
      <protection locked="0"/>
    </xf>
    <xf numFmtId="179" fontId="0" fillId="3" borderId="20" xfId="0" applyNumberFormat="1" applyFill="1" applyBorder="1"/>
    <xf numFmtId="3" fontId="5" fillId="0" borderId="10" xfId="0" applyNumberFormat="1" applyFont="1" applyBorder="1" applyAlignment="1" applyProtection="1">
      <alignment vertical="center"/>
      <protection locked="0"/>
    </xf>
    <xf numFmtId="3" fontId="0" fillId="0" borderId="0" xfId="0" applyNumberFormat="1"/>
    <xf numFmtId="3" fontId="15" fillId="2" borderId="1" xfId="0" applyNumberFormat="1" applyFont="1" applyFill="1" applyBorder="1" applyAlignment="1">
      <alignment vertical="center"/>
    </xf>
    <xf numFmtId="3" fontId="17" fillId="2" borderId="1" xfId="0" applyNumberFormat="1" applyFont="1" applyFill="1" applyBorder="1" applyAlignment="1">
      <alignment vertical="center"/>
    </xf>
    <xf numFmtId="3" fontId="15" fillId="2" borderId="21" xfId="1" applyNumberFormat="1" applyFont="1" applyFill="1" applyBorder="1" applyAlignment="1">
      <alignment vertical="center"/>
    </xf>
    <xf numFmtId="3" fontId="15" fillId="0" borderId="1" xfId="1" applyNumberFormat="1" applyFont="1" applyFill="1" applyBorder="1" applyAlignment="1">
      <alignment vertical="center"/>
    </xf>
    <xf numFmtId="0" fontId="5" fillId="8" borderId="20" xfId="0" applyFont="1" applyFill="1" applyBorder="1" applyAlignment="1" applyProtection="1">
      <alignment vertical="center"/>
      <protection locked="0"/>
    </xf>
    <xf numFmtId="3" fontId="8" fillId="2" borderId="16" xfId="0" applyNumberFormat="1" applyFont="1" applyFill="1" applyBorder="1" applyAlignment="1">
      <alignment vertical="center"/>
    </xf>
    <xf numFmtId="3" fontId="8" fillId="0" borderId="0" xfId="0" applyNumberFormat="1" applyFont="1" applyAlignment="1">
      <alignment vertical="center"/>
    </xf>
    <xf numFmtId="3" fontId="8" fillId="6" borderId="10" xfId="0" applyNumberFormat="1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vertical="center"/>
    </xf>
    <xf numFmtId="3" fontId="8" fillId="0" borderId="9" xfId="0" applyNumberFormat="1" applyFont="1" applyBorder="1" applyAlignment="1">
      <alignment vertical="center"/>
    </xf>
    <xf numFmtId="3" fontId="8" fillId="0" borderId="2" xfId="0" applyNumberFormat="1" applyFont="1" applyBorder="1" applyAlignment="1">
      <alignment vertical="center"/>
    </xf>
    <xf numFmtId="3" fontId="8" fillId="2" borderId="0" xfId="0" applyNumberFormat="1" applyFont="1" applyFill="1" applyBorder="1" applyAlignment="1">
      <alignment vertical="center"/>
    </xf>
    <xf numFmtId="3" fontId="8" fillId="2" borderId="6" xfId="0" applyNumberFormat="1" applyFont="1" applyFill="1" applyBorder="1" applyAlignment="1">
      <alignment vertical="center"/>
    </xf>
    <xf numFmtId="3" fontId="8" fillId="2" borderId="18" xfId="0" applyNumberFormat="1" applyFont="1" applyFill="1" applyBorder="1" applyAlignment="1">
      <alignment vertical="center"/>
    </xf>
    <xf numFmtId="3" fontId="8" fillId="2" borderId="19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/>
      <protection locked="0"/>
    </xf>
    <xf numFmtId="0" fontId="5" fillId="0" borderId="48" xfId="0" applyFont="1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14" xfId="0" applyFont="1" applyFill="1" applyBorder="1" applyAlignment="1" applyProtection="1">
      <alignment horizontal="center" vertical="center"/>
      <protection locked="0"/>
    </xf>
    <xf numFmtId="0" fontId="2" fillId="6" borderId="6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20" fillId="6" borderId="3" xfId="0" applyFont="1" applyFill="1" applyBorder="1" applyAlignment="1" applyProtection="1">
      <alignment horizontal="center" vertical="center"/>
      <protection locked="0"/>
    </xf>
    <xf numFmtId="0" fontId="20" fillId="6" borderId="5" xfId="0" applyFont="1" applyFill="1" applyBorder="1" applyAlignment="1" applyProtection="1">
      <alignment horizontal="center" vertical="center"/>
      <protection locked="0"/>
    </xf>
    <xf numFmtId="0" fontId="20" fillId="6" borderId="4" xfId="0" applyFont="1" applyFill="1" applyBorder="1" applyAlignment="1" applyProtection="1">
      <alignment horizontal="center" vertical="center"/>
      <protection locked="0"/>
    </xf>
    <xf numFmtId="0" fontId="20" fillId="6" borderId="1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176" fontId="0" fillId="0" borderId="0" xfId="0" applyNumberFormat="1"/>
    <xf numFmtId="3" fontId="5" fillId="8" borderId="20" xfId="0" applyNumberFormat="1" applyFont="1" applyFill="1" applyBorder="1" applyAlignment="1" applyProtection="1">
      <alignment vertical="center"/>
      <protection locked="0"/>
    </xf>
  </cellXfs>
  <cellStyles count="4">
    <cellStyle name="40% - 강조색5" xfId="2" builtinId="47"/>
    <cellStyle name="백분율" xfId="1" builtinId="5"/>
    <cellStyle name="표준" xfId="0" builtinId="0"/>
    <cellStyle name="하이퍼링크 4" xf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2"/>
  <sheetViews>
    <sheetView tabSelected="1" topLeftCell="A34" zoomScale="85" zoomScaleNormal="85" workbookViewId="0">
      <selection activeCell="H67" sqref="H67"/>
    </sheetView>
  </sheetViews>
  <sheetFormatPr defaultRowHeight="16.5" x14ac:dyDescent="0.3"/>
  <cols>
    <col min="1" max="1" width="3.625" customWidth="1"/>
    <col min="4" max="4" width="21" customWidth="1"/>
    <col min="5" max="6" width="18.25" bestFit="1" customWidth="1"/>
    <col min="7" max="7" width="17.375" bestFit="1" customWidth="1"/>
    <col min="8" max="8" width="17.5" bestFit="1" customWidth="1"/>
    <col min="9" max="9" width="19.75" bestFit="1" customWidth="1"/>
    <col min="10" max="10" width="15" bestFit="1" customWidth="1"/>
    <col min="11" max="11" width="17.5" bestFit="1" customWidth="1"/>
    <col min="12" max="12" width="19.75" bestFit="1" customWidth="1"/>
    <col min="13" max="13" width="17.5" bestFit="1" customWidth="1"/>
    <col min="14" max="15" width="18.25" bestFit="1" customWidth="1"/>
    <col min="16" max="16" width="15.75" bestFit="1" customWidth="1"/>
    <col min="17" max="17" width="18.25" bestFit="1" customWidth="1"/>
    <col min="18" max="18" width="17.5" bestFit="1" customWidth="1"/>
    <col min="19" max="19" width="15.125" bestFit="1" customWidth="1"/>
    <col min="20" max="20" width="17.5" bestFit="1" customWidth="1"/>
    <col min="23" max="23" width="12.5" bestFit="1" customWidth="1"/>
    <col min="24" max="24" width="12.875" bestFit="1" customWidth="1"/>
    <col min="25" max="25" width="8.625" customWidth="1"/>
    <col min="28" max="28" width="13.25" bestFit="1" customWidth="1"/>
    <col min="29" max="29" width="13.375" bestFit="1" customWidth="1"/>
    <col min="31" max="31" width="14.375" style="318" bestFit="1" customWidth="1"/>
    <col min="32" max="32" width="15.875" style="318" bestFit="1" customWidth="1"/>
    <col min="33" max="36" width="15.875" style="318" customWidth="1"/>
    <col min="37" max="37" width="13.25" bestFit="1" customWidth="1"/>
    <col min="38" max="38" width="13.375" bestFit="1" customWidth="1"/>
    <col min="40" max="40" width="16.75" bestFit="1" customWidth="1"/>
    <col min="41" max="41" width="15.5" bestFit="1" customWidth="1"/>
    <col min="42" max="44" width="15.25" customWidth="1"/>
  </cols>
  <sheetData>
    <row r="1" spans="1:44" x14ac:dyDescent="0.3">
      <c r="A1" s="11"/>
      <c r="B1" s="12" t="s">
        <v>55</v>
      </c>
      <c r="C1" s="13"/>
      <c r="D1" s="13"/>
      <c r="E1" s="13"/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AB1" s="335" t="s">
        <v>44</v>
      </c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  <c r="AR1" s="335"/>
    </row>
    <row r="2" spans="1:44" x14ac:dyDescent="0.3">
      <c r="A2" s="11"/>
      <c r="B2" s="15" t="s">
        <v>56</v>
      </c>
      <c r="C2" s="16"/>
      <c r="D2" s="16"/>
      <c r="E2" s="17" t="s">
        <v>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AB2" s="335" t="s">
        <v>45</v>
      </c>
      <c r="AC2" s="335"/>
      <c r="AD2" s="335"/>
      <c r="AE2" s="335"/>
      <c r="AF2" s="335"/>
      <c r="AG2" s="335"/>
      <c r="AH2" s="335"/>
      <c r="AI2" s="335"/>
      <c r="AJ2" s="335"/>
      <c r="AK2" s="335" t="s">
        <v>46</v>
      </c>
      <c r="AL2" s="335"/>
      <c r="AM2" s="335"/>
      <c r="AN2" s="335"/>
      <c r="AO2" s="335"/>
      <c r="AP2" s="335"/>
      <c r="AQ2" s="335"/>
      <c r="AR2" s="335"/>
    </row>
    <row r="3" spans="1:44" x14ac:dyDescent="0.3">
      <c r="A3" s="11"/>
      <c r="B3" s="20" t="s">
        <v>58</v>
      </c>
      <c r="C3" s="21"/>
      <c r="D3" s="21"/>
      <c r="E3" s="22" t="s">
        <v>22</v>
      </c>
      <c r="F3" s="23" t="s">
        <v>20</v>
      </c>
      <c r="G3" s="24"/>
      <c r="H3" s="24"/>
      <c r="I3" s="24"/>
      <c r="J3" s="24"/>
      <c r="K3" s="24"/>
      <c r="L3" s="24"/>
      <c r="M3" s="25"/>
      <c r="N3" s="23" t="s">
        <v>21</v>
      </c>
      <c r="O3" s="23"/>
      <c r="P3" s="23"/>
      <c r="Q3" s="23"/>
      <c r="R3" s="23"/>
      <c r="S3" s="23"/>
      <c r="T3" s="25"/>
      <c r="AB3" s="10" t="s">
        <v>0</v>
      </c>
      <c r="AC3" s="10" t="s">
        <v>1</v>
      </c>
      <c r="AD3" s="10" t="s">
        <v>2</v>
      </c>
      <c r="AE3" s="10" t="s">
        <v>97</v>
      </c>
      <c r="AF3" s="10" t="s">
        <v>98</v>
      </c>
      <c r="AG3" s="10" t="s">
        <v>99</v>
      </c>
      <c r="AH3" s="10" t="s">
        <v>100</v>
      </c>
      <c r="AI3" s="10" t="s">
        <v>3</v>
      </c>
      <c r="AJ3" s="10" t="s">
        <v>101</v>
      </c>
      <c r="AK3" s="10" t="s">
        <v>0</v>
      </c>
      <c r="AL3" s="10" t="s">
        <v>1</v>
      </c>
      <c r="AM3" s="10" t="s">
        <v>2</v>
      </c>
      <c r="AN3" s="10" t="s">
        <v>102</v>
      </c>
      <c r="AO3" s="10" t="s">
        <v>103</v>
      </c>
      <c r="AP3" s="10" t="s">
        <v>104</v>
      </c>
      <c r="AQ3" s="10" t="s">
        <v>43</v>
      </c>
      <c r="AR3" s="10" t="s">
        <v>105</v>
      </c>
    </row>
    <row r="4" spans="1:44" x14ac:dyDescent="0.3">
      <c r="A4" s="26"/>
      <c r="B4" s="27"/>
      <c r="C4" s="28"/>
      <c r="D4" s="28"/>
      <c r="E4" s="29"/>
      <c r="F4" s="30" t="s">
        <v>59</v>
      </c>
      <c r="G4" s="31" t="s">
        <v>60</v>
      </c>
      <c r="H4" s="31" t="s">
        <v>61</v>
      </c>
      <c r="I4" s="31" t="s">
        <v>62</v>
      </c>
      <c r="J4" s="31" t="s">
        <v>63</v>
      </c>
      <c r="K4" s="31" t="s">
        <v>64</v>
      </c>
      <c r="L4" s="32" t="s">
        <v>65</v>
      </c>
      <c r="M4" s="33" t="s">
        <v>66</v>
      </c>
      <c r="N4" s="30" t="s">
        <v>22</v>
      </c>
      <c r="O4" s="31" t="s">
        <v>67</v>
      </c>
      <c r="P4" s="31" t="s">
        <v>68</v>
      </c>
      <c r="Q4" s="31" t="s">
        <v>69</v>
      </c>
      <c r="R4" s="31" t="s">
        <v>70</v>
      </c>
      <c r="S4" s="32" t="s">
        <v>65</v>
      </c>
      <c r="T4" s="34" t="s">
        <v>71</v>
      </c>
      <c r="AB4" s="9" t="s">
        <v>4</v>
      </c>
      <c r="AC4" s="9" t="s">
        <v>6</v>
      </c>
      <c r="AD4" s="9" t="s">
        <v>8</v>
      </c>
      <c r="AE4" s="101">
        <v>0</v>
      </c>
      <c r="AF4" s="101">
        <v>3146446198.852932</v>
      </c>
      <c r="AG4" s="101">
        <v>112706806.7524166</v>
      </c>
      <c r="AH4" s="101">
        <v>291127241.2149502</v>
      </c>
      <c r="AI4" s="101">
        <v>3550280246.8202982</v>
      </c>
      <c r="AJ4" s="101">
        <v>1794861.736870707</v>
      </c>
      <c r="AK4" s="9" t="s">
        <v>4</v>
      </c>
      <c r="AL4" s="9" t="s">
        <v>6</v>
      </c>
      <c r="AM4" s="9" t="s">
        <v>8</v>
      </c>
      <c r="AN4" s="101">
        <v>5190560278.499773</v>
      </c>
      <c r="AO4" s="101">
        <v>0</v>
      </c>
      <c r="AP4" s="101">
        <v>92963845.12452732</v>
      </c>
      <c r="AQ4" s="101">
        <v>5283524123.6242981</v>
      </c>
      <c r="AR4" s="101">
        <v>2409124.674716332</v>
      </c>
    </row>
    <row r="5" spans="1:44" x14ac:dyDescent="0.3">
      <c r="A5" s="35"/>
      <c r="B5" s="36" t="s">
        <v>72</v>
      </c>
      <c r="C5" s="37"/>
      <c r="D5" s="38"/>
      <c r="E5" s="39">
        <f>SUM(E6:E24)</f>
        <v>1250909226.322629</v>
      </c>
      <c r="F5" s="40">
        <f t="shared" ref="F5:P5" si="0">SUM(F6:F24)</f>
        <v>391998150.76335955</v>
      </c>
      <c r="G5" s="41">
        <f t="shared" si="0"/>
        <v>32719086.690112904</v>
      </c>
      <c r="H5" s="41">
        <f t="shared" si="0"/>
        <v>382057564.80193794</v>
      </c>
      <c r="I5" s="41">
        <f t="shared" si="0"/>
        <v>25149999.65172952</v>
      </c>
      <c r="J5" s="41">
        <f t="shared" si="0"/>
        <v>17509672.999805044</v>
      </c>
      <c r="K5" s="41">
        <f>SUM(K6:K24)</f>
        <v>0</v>
      </c>
      <c r="L5" s="42">
        <f>SUM(L6:L24)</f>
        <v>0</v>
      </c>
      <c r="M5" s="43">
        <f>SUM(M6:M24)</f>
        <v>0</v>
      </c>
      <c r="N5" s="40">
        <f t="shared" si="0"/>
        <v>858911075.55926967</v>
      </c>
      <c r="O5" s="41">
        <f t="shared" si="0"/>
        <v>567603863.94168973</v>
      </c>
      <c r="P5" s="41">
        <f t="shared" si="0"/>
        <v>252217649.23438188</v>
      </c>
      <c r="Q5" s="41">
        <f>SUM(Q6:Q24)</f>
        <v>819821513.17607164</v>
      </c>
      <c r="R5" s="41">
        <f>SUM(R6:R24)</f>
        <v>39089562.383198023</v>
      </c>
      <c r="S5" s="42">
        <f>SUM(S6:S24)</f>
        <v>0</v>
      </c>
      <c r="T5" s="44">
        <f>SUM(T6:T24)</f>
        <v>0</v>
      </c>
      <c r="W5" s="7" t="s">
        <v>0</v>
      </c>
      <c r="X5" s="7" t="s">
        <v>1</v>
      </c>
      <c r="Y5" s="8" t="s">
        <v>2</v>
      </c>
      <c r="AB5" s="9" t="s">
        <v>4</v>
      </c>
      <c r="AC5" s="9" t="s">
        <v>6</v>
      </c>
      <c r="AD5" s="9" t="s">
        <v>9</v>
      </c>
      <c r="AE5" s="101">
        <v>704808059.47957063</v>
      </c>
      <c r="AF5" s="101">
        <v>7536109059.5426998</v>
      </c>
      <c r="AG5" s="101">
        <v>445486742.05557537</v>
      </c>
      <c r="AH5" s="101">
        <v>495040487.11056203</v>
      </c>
      <c r="AI5" s="101">
        <v>7771828229.2292709</v>
      </c>
      <c r="AJ5" s="101">
        <v>3169207.919425074</v>
      </c>
      <c r="AK5" s="9" t="s">
        <v>4</v>
      </c>
      <c r="AL5" s="9" t="s">
        <v>6</v>
      </c>
      <c r="AM5" s="9" t="s">
        <v>9</v>
      </c>
      <c r="AN5" s="101">
        <v>17313905857.048939</v>
      </c>
      <c r="AO5" s="101">
        <v>1003755289.402262</v>
      </c>
      <c r="AP5" s="101">
        <v>571079504.81476378</v>
      </c>
      <c r="AQ5" s="101">
        <v>18888740651.265961</v>
      </c>
      <c r="AR5" s="101">
        <v>7345076.073383891</v>
      </c>
    </row>
    <row r="6" spans="1:44" x14ac:dyDescent="0.3">
      <c r="A6" s="35"/>
      <c r="B6" s="45"/>
      <c r="C6" s="46" t="s">
        <v>36</v>
      </c>
      <c r="D6" s="47"/>
      <c r="E6" s="48">
        <f t="shared" ref="E6:E24" si="1">F6+N6</f>
        <v>34615912.961876586</v>
      </c>
      <c r="F6" s="95">
        <f>H6+I6+J6-G6</f>
        <v>16571565.79840851</v>
      </c>
      <c r="G6" s="50">
        <f>SUMIFS(AE:AE,$AB:$AB,$W6,$AC:$AC,$X6,$AD:$AD,$Y6)/1000+L6-M6</f>
        <v>0</v>
      </c>
      <c r="H6" s="50">
        <f t="shared" ref="H6:J6" si="2">SUMIFS(AF:AF,$AB:$AB,$W6,$AC:$AC,$X6,$AD:$AD,$Y6)/1000</f>
        <v>14637634.74679064</v>
      </c>
      <c r="I6" s="50">
        <f t="shared" si="2"/>
        <v>585509.67147493514</v>
      </c>
      <c r="J6" s="50">
        <f t="shared" si="2"/>
        <v>1348421.3801429351</v>
      </c>
      <c r="K6" s="50"/>
      <c r="L6" s="51"/>
      <c r="M6" s="52"/>
      <c r="N6" s="49">
        <f>O6+P6+R6</f>
        <v>18044347.163468074</v>
      </c>
      <c r="O6" s="93">
        <f>SUMIFS(AN:AN,$AK:$AK,$W6,$AL:$AL,$X6,$AM:$AM,$Y6)/1000+T6-S6</f>
        <v>17690533.89820588</v>
      </c>
      <c r="P6" s="93">
        <f t="shared" ref="P6:P24" si="3">SUMIFS(AO:AO,$AK:$AK,$W6,$AL:$AL,$X6,$AM:$AM,$Y6)/1000</f>
        <v>0</v>
      </c>
      <c r="Q6" s="93">
        <f>O6+P6</f>
        <v>17690533.89820588</v>
      </c>
      <c r="R6" s="93">
        <f>SUMIFS(AP:AP,$AK:$AK,$W6,$AL:$AL,$X6,$AM:$AM,$Y6)/1000</f>
        <v>353813.26526219526</v>
      </c>
      <c r="S6" s="51"/>
      <c r="T6" s="53"/>
      <c r="W6" s="5" t="s">
        <v>37</v>
      </c>
      <c r="X6" s="5" t="s">
        <v>38</v>
      </c>
      <c r="Y6" s="3" t="s">
        <v>8</v>
      </c>
      <c r="AB6" s="9" t="s">
        <v>4</v>
      </c>
      <c r="AC6" s="9" t="s">
        <v>6</v>
      </c>
      <c r="AD6" s="9" t="s">
        <v>10</v>
      </c>
      <c r="AE6" s="101">
        <v>2724905811.6114779</v>
      </c>
      <c r="AF6" s="101">
        <v>30852495079.483521</v>
      </c>
      <c r="AG6" s="101">
        <v>1950001567.308841</v>
      </c>
      <c r="AH6" s="101">
        <v>2096903749.276695</v>
      </c>
      <c r="AI6" s="101">
        <v>32174494584.457569</v>
      </c>
      <c r="AJ6" s="101">
        <v>15119871.312128941</v>
      </c>
      <c r="AK6" s="9" t="s">
        <v>4</v>
      </c>
      <c r="AL6" s="9" t="s">
        <v>6</v>
      </c>
      <c r="AM6" s="9" t="s">
        <v>10</v>
      </c>
      <c r="AN6" s="101">
        <v>66073659189.648552</v>
      </c>
      <c r="AO6" s="101">
        <v>1278786009.083055</v>
      </c>
      <c r="AP6" s="101">
        <v>2168884689.5006828</v>
      </c>
      <c r="AQ6" s="101">
        <v>69521329888.232208</v>
      </c>
      <c r="AR6" s="101">
        <v>41476786.693330899</v>
      </c>
    </row>
    <row r="7" spans="1:44" x14ac:dyDescent="0.3">
      <c r="A7" s="35"/>
      <c r="B7" s="45"/>
      <c r="C7" s="46" t="s">
        <v>23</v>
      </c>
      <c r="D7" s="47"/>
      <c r="E7" s="48">
        <f t="shared" si="1"/>
        <v>47332364.348155141</v>
      </c>
      <c r="F7" s="95">
        <f t="shared" ref="F7:F24" si="4">H7+I7+J7-G7</f>
        <v>15034477.359089149</v>
      </c>
      <c r="G7" s="50">
        <f t="shared" ref="G7:G24" si="5">SUMIFS(AE:AE,$AB:$AB,$W7,$AC:$AC,$X7,$AD:$AD,$Y7)/1000+L7-M7</f>
        <v>1002654.566039765</v>
      </c>
      <c r="H7" s="50">
        <f t="shared" ref="H7:H24" si="6">SUMIFS(AF:AF,$AB:$AB,$W7,$AC:$AC,$X7,$AD:$AD,$Y7)/1000</f>
        <v>14323538.62272137</v>
      </c>
      <c r="I7" s="50">
        <f t="shared" ref="I7:I24" si="7">SUMIFS(AG:AG,$AB:$AB,$W7,$AC:$AC,$X7,$AD:$AD,$Y7)/1000</f>
        <v>767662.35456051922</v>
      </c>
      <c r="J7" s="50">
        <f t="shared" ref="J7:J24" si="8">SUMIFS(AH:AH,$AB:$AB,$W7,$AC:$AC,$X7,$AD:$AD,$Y7)/1000</f>
        <v>945930.94784702489</v>
      </c>
      <c r="K7" s="50"/>
      <c r="L7" s="51"/>
      <c r="M7" s="52"/>
      <c r="N7" s="49">
        <f t="shared" ref="N7:N24" si="9">O7+P7+R7</f>
        <v>32297886.989065994</v>
      </c>
      <c r="O7" s="93">
        <f t="shared" ref="O7:O24" si="10">SUMIFS(AN:AN,$AK:$AK,$W7,$AL:$AL,$X7,$AM:$AM,$Y7)/1000+T7-S7</f>
        <v>29497777.87246608</v>
      </c>
      <c r="P7" s="93">
        <f t="shared" si="3"/>
        <v>1907423.028481687</v>
      </c>
      <c r="Q7" s="93">
        <f t="shared" ref="Q7:Q24" si="11">O7+P7</f>
        <v>31405200.900947768</v>
      </c>
      <c r="R7" s="93">
        <f t="shared" ref="R7:R24" si="12">SUMIFS(AP:AP,$AK:$AK,$W7,$AL:$AL,$X7,$AM:$AM,$Y7)/1000</f>
        <v>892686.08811822534</v>
      </c>
      <c r="S7" s="51"/>
      <c r="T7" s="53"/>
      <c r="W7" s="5" t="s">
        <v>37</v>
      </c>
      <c r="X7" s="5" t="s">
        <v>38</v>
      </c>
      <c r="Y7" s="3" t="s">
        <v>9</v>
      </c>
      <c r="AB7" s="9" t="s">
        <v>4</v>
      </c>
      <c r="AC7" s="9" t="s">
        <v>6</v>
      </c>
      <c r="AD7" s="9" t="s">
        <v>11</v>
      </c>
      <c r="AE7" s="101">
        <v>13872787588.90608</v>
      </c>
      <c r="AF7" s="101">
        <v>22819278853.87545</v>
      </c>
      <c r="AG7" s="101">
        <v>1298139187.0370619</v>
      </c>
      <c r="AH7" s="101">
        <v>864023455.43037796</v>
      </c>
      <c r="AI7" s="101">
        <v>11108653907.436819</v>
      </c>
      <c r="AJ7" s="101">
        <v>5493344.6791128144</v>
      </c>
      <c r="AK7" s="9" t="s">
        <v>4</v>
      </c>
      <c r="AL7" s="9" t="s">
        <v>6</v>
      </c>
      <c r="AM7" s="9" t="s">
        <v>11</v>
      </c>
      <c r="AN7" s="101">
        <v>80537984480.734756</v>
      </c>
      <c r="AO7" s="101">
        <v>5099686313.1627378</v>
      </c>
      <c r="AP7" s="101">
        <v>2580925535.4457889</v>
      </c>
      <c r="AQ7" s="101">
        <v>88218596329.343307</v>
      </c>
      <c r="AR7" s="101">
        <v>69123820.860118642</v>
      </c>
    </row>
    <row r="8" spans="1:44" x14ac:dyDescent="0.3">
      <c r="A8" s="35"/>
      <c r="B8" s="45"/>
      <c r="C8" s="46" t="s">
        <v>24</v>
      </c>
      <c r="D8" s="47"/>
      <c r="E8" s="48">
        <f t="shared" si="1"/>
        <v>198917643.44075561</v>
      </c>
      <c r="F8" s="95">
        <f t="shared" si="4"/>
        <v>69263390.013509974</v>
      </c>
      <c r="G8" s="50">
        <f t="shared" si="5"/>
        <v>5366316.4581311187</v>
      </c>
      <c r="H8" s="50">
        <f t="shared" si="6"/>
        <v>66321913.382364981</v>
      </c>
      <c r="I8" s="50">
        <f t="shared" si="7"/>
        <v>3974922.5714499438</v>
      </c>
      <c r="J8" s="50">
        <f t="shared" si="8"/>
        <v>4332870.5178261641</v>
      </c>
      <c r="K8" s="50"/>
      <c r="L8" s="51"/>
      <c r="M8" s="52"/>
      <c r="N8" s="49">
        <f t="shared" si="9"/>
        <v>129654253.42724565</v>
      </c>
      <c r="O8" s="93">
        <f t="shared" si="10"/>
        <v>123170648.0060354</v>
      </c>
      <c r="P8" s="93">
        <f t="shared" si="3"/>
        <v>2634659.4436052097</v>
      </c>
      <c r="Q8" s="93">
        <f t="shared" si="11"/>
        <v>125805307.44964062</v>
      </c>
      <c r="R8" s="93">
        <f t="shared" si="12"/>
        <v>3848945.9776050337</v>
      </c>
      <c r="S8" s="51"/>
      <c r="T8" s="53"/>
      <c r="W8" s="5" t="s">
        <v>37</v>
      </c>
      <c r="X8" s="5" t="s">
        <v>38</v>
      </c>
      <c r="Y8" s="3" t="s">
        <v>10</v>
      </c>
      <c r="AB8" s="9" t="s">
        <v>4</v>
      </c>
      <c r="AC8" s="9" t="s">
        <v>6</v>
      </c>
      <c r="AD8" s="9" t="s">
        <v>12</v>
      </c>
      <c r="AE8" s="101">
        <v>147380219.86740431</v>
      </c>
      <c r="AF8" s="101">
        <v>986902798.69379425</v>
      </c>
      <c r="AG8" s="101">
        <v>59498695.540364072</v>
      </c>
      <c r="AH8" s="101">
        <v>45583203.39899388</v>
      </c>
      <c r="AI8" s="101">
        <v>944604477.7657479</v>
      </c>
      <c r="AJ8" s="101">
        <v>374746.29079433321</v>
      </c>
      <c r="AK8" s="9" t="s">
        <v>4</v>
      </c>
      <c r="AL8" s="9" t="s">
        <v>6</v>
      </c>
      <c r="AM8" s="9" t="s">
        <v>12</v>
      </c>
      <c r="AN8" s="101">
        <v>2082657032.3857789</v>
      </c>
      <c r="AO8" s="101">
        <v>2767947031.1758399</v>
      </c>
      <c r="AP8" s="101">
        <v>229654760.65345249</v>
      </c>
      <c r="AQ8" s="101">
        <v>5080258824.2150717</v>
      </c>
      <c r="AR8" s="101">
        <v>1977776.8731371921</v>
      </c>
    </row>
    <row r="9" spans="1:44" x14ac:dyDescent="0.3">
      <c r="A9" s="35"/>
      <c r="B9" s="45"/>
      <c r="C9" s="46" t="s">
        <v>73</v>
      </c>
      <c r="D9" s="47"/>
      <c r="E9" s="48">
        <f t="shared" si="1"/>
        <v>116834480.21144032</v>
      </c>
      <c r="F9" s="95">
        <f t="shared" si="4"/>
        <v>14999546.469780672</v>
      </c>
      <c r="G9" s="50">
        <f t="shared" si="5"/>
        <v>16500417.39710246</v>
      </c>
      <c r="H9" s="50">
        <f t="shared" si="6"/>
        <v>29206008.46017867</v>
      </c>
      <c r="I9" s="50">
        <f t="shared" si="7"/>
        <v>1465009.2697847951</v>
      </c>
      <c r="J9" s="50">
        <f t="shared" si="8"/>
        <v>828946.13691966655</v>
      </c>
      <c r="K9" s="50"/>
      <c r="L9" s="51"/>
      <c r="M9" s="52"/>
      <c r="N9" s="49">
        <f t="shared" si="9"/>
        <v>101834933.74165966</v>
      </c>
      <c r="O9" s="93">
        <f t="shared" si="10"/>
        <v>92656640.998793468</v>
      </c>
      <c r="P9" s="93">
        <f t="shared" si="3"/>
        <v>6527004.6881228108</v>
      </c>
      <c r="Q9" s="93">
        <f t="shared" si="11"/>
        <v>99183645.686916277</v>
      </c>
      <c r="R9" s="93">
        <f t="shared" si="12"/>
        <v>2651288.0547433831</v>
      </c>
      <c r="S9" s="51"/>
      <c r="T9" s="53"/>
      <c r="W9" s="5" t="s">
        <v>37</v>
      </c>
      <c r="X9" s="5" t="s">
        <v>38</v>
      </c>
      <c r="Y9" s="3" t="s">
        <v>11</v>
      </c>
      <c r="AB9" s="9" t="s">
        <v>4</v>
      </c>
      <c r="AC9" s="9" t="s">
        <v>6</v>
      </c>
      <c r="AD9" s="9" t="s">
        <v>13</v>
      </c>
      <c r="AE9" s="101">
        <v>1006433689.077044</v>
      </c>
      <c r="AF9" s="101">
        <v>16853183592.770321</v>
      </c>
      <c r="AG9" s="101">
        <v>2364319571.024127</v>
      </c>
      <c r="AH9" s="101">
        <v>-242088858.7984786</v>
      </c>
      <c r="AI9" s="101">
        <v>17968980615.918941</v>
      </c>
      <c r="AJ9" s="101">
        <v>5483075.9211069932</v>
      </c>
      <c r="AK9" s="9" t="s">
        <v>4</v>
      </c>
      <c r="AL9" s="9" t="s">
        <v>6</v>
      </c>
      <c r="AM9" s="9" t="s">
        <v>13</v>
      </c>
      <c r="AN9" s="101">
        <v>27400470583.816761</v>
      </c>
      <c r="AO9" s="101">
        <v>9862015756.1576614</v>
      </c>
      <c r="AP9" s="101">
        <v>3305529248.1489491</v>
      </c>
      <c r="AQ9" s="101">
        <v>40568015588.123337</v>
      </c>
      <c r="AR9" s="101">
        <v>34490254.43883168</v>
      </c>
    </row>
    <row r="10" spans="1:44" x14ac:dyDescent="0.3">
      <c r="A10" s="35"/>
      <c r="B10" s="45"/>
      <c r="C10" s="46" t="s">
        <v>74</v>
      </c>
      <c r="D10" s="47"/>
      <c r="E10" s="48">
        <f t="shared" si="1"/>
        <v>30716290.71403601</v>
      </c>
      <c r="F10" s="95">
        <f t="shared" si="4"/>
        <v>5129608.7117828857</v>
      </c>
      <c r="G10" s="50">
        <f t="shared" si="5"/>
        <v>793357.40305165073</v>
      </c>
      <c r="H10" s="50">
        <f t="shared" si="6"/>
        <v>5370423.9292226797</v>
      </c>
      <c r="I10" s="50">
        <f t="shared" si="7"/>
        <v>304969.6493986987</v>
      </c>
      <c r="J10" s="50">
        <f t="shared" si="8"/>
        <v>247572.53621315901</v>
      </c>
      <c r="K10" s="50"/>
      <c r="L10" s="51"/>
      <c r="M10" s="52"/>
      <c r="N10" s="49">
        <f t="shared" si="9"/>
        <v>25586682.002253123</v>
      </c>
      <c r="O10" s="93">
        <f t="shared" si="10"/>
        <v>9037380.1202906352</v>
      </c>
      <c r="P10" s="93">
        <f t="shared" si="3"/>
        <v>15417204.516887769</v>
      </c>
      <c r="Q10" s="93">
        <f t="shared" si="11"/>
        <v>24454584.637178406</v>
      </c>
      <c r="R10" s="93">
        <f t="shared" si="12"/>
        <v>1132097.365074716</v>
      </c>
      <c r="S10" s="51"/>
      <c r="T10" s="53"/>
      <c r="W10" s="5" t="s">
        <v>37</v>
      </c>
      <c r="X10" s="5" t="s">
        <v>38</v>
      </c>
      <c r="Y10" s="3" t="s">
        <v>12</v>
      </c>
      <c r="AB10" s="9" t="s">
        <v>4</v>
      </c>
      <c r="AC10" s="9" t="s">
        <v>6</v>
      </c>
      <c r="AD10" s="9" t="s">
        <v>14</v>
      </c>
      <c r="AE10" s="101">
        <v>1985641778.522898</v>
      </c>
      <c r="AF10" s="101">
        <v>23935442645.79546</v>
      </c>
      <c r="AG10" s="101">
        <v>820406988.20005047</v>
      </c>
      <c r="AH10" s="101">
        <v>777163427.97044849</v>
      </c>
      <c r="AI10" s="101">
        <v>23547371283.443062</v>
      </c>
      <c r="AJ10" s="101">
        <v>12641459.486769371</v>
      </c>
      <c r="AK10" s="9" t="s">
        <v>4</v>
      </c>
      <c r="AL10" s="9" t="s">
        <v>6</v>
      </c>
      <c r="AM10" s="9" t="s">
        <v>14</v>
      </c>
      <c r="AN10" s="101">
        <v>881171837.73760891</v>
      </c>
      <c r="AO10" s="101">
        <v>16852615528.539631</v>
      </c>
      <c r="AP10" s="101">
        <v>592738706.6015805</v>
      </c>
      <c r="AQ10" s="101">
        <v>18326526072.878819</v>
      </c>
      <c r="AR10" s="101">
        <v>10239861.356630091</v>
      </c>
    </row>
    <row r="11" spans="1:44" x14ac:dyDescent="0.3">
      <c r="A11" s="35"/>
      <c r="B11" s="45"/>
      <c r="C11" s="46" t="s">
        <v>75</v>
      </c>
      <c r="D11" s="47"/>
      <c r="E11" s="48">
        <f t="shared" si="1"/>
        <v>109931285.3400576</v>
      </c>
      <c r="F11" s="95">
        <f t="shared" si="4"/>
        <v>35112366.213245347</v>
      </c>
      <c r="G11" s="50">
        <f t="shared" si="5"/>
        <v>3709960.3731853999</v>
      </c>
      <c r="H11" s="50">
        <f t="shared" si="6"/>
        <v>34148425.301480398</v>
      </c>
      <c r="I11" s="50">
        <f t="shared" si="7"/>
        <v>5157782.1388977179</v>
      </c>
      <c r="J11" s="50">
        <f t="shared" si="8"/>
        <v>-483880.8539473695</v>
      </c>
      <c r="K11" s="50"/>
      <c r="L11" s="51"/>
      <c r="M11" s="52"/>
      <c r="N11" s="49">
        <f t="shared" si="9"/>
        <v>74818919.126812249</v>
      </c>
      <c r="O11" s="93">
        <f t="shared" si="10"/>
        <v>49673167.037026897</v>
      </c>
      <c r="P11" s="93">
        <f t="shared" si="3"/>
        <v>18587042.546212181</v>
      </c>
      <c r="Q11" s="93">
        <f t="shared" si="11"/>
        <v>68260209.583239079</v>
      </c>
      <c r="R11" s="93">
        <f t="shared" si="12"/>
        <v>6558709.5435731774</v>
      </c>
      <c r="S11" s="51"/>
      <c r="T11" s="53"/>
      <c r="W11" s="5" t="s">
        <v>37</v>
      </c>
      <c r="X11" s="5" t="s">
        <v>38</v>
      </c>
      <c r="Y11" s="3" t="s">
        <v>13</v>
      </c>
      <c r="AB11" s="9" t="s">
        <v>4</v>
      </c>
      <c r="AC11" s="9" t="s">
        <v>6</v>
      </c>
      <c r="AD11" s="9" t="s">
        <v>15</v>
      </c>
      <c r="AE11" s="101">
        <v>0</v>
      </c>
      <c r="AF11" s="101">
        <v>73087413.004148513</v>
      </c>
      <c r="AG11" s="101">
        <v>3805490.976742873</v>
      </c>
      <c r="AH11" s="101">
        <v>2396773.5046543689</v>
      </c>
      <c r="AI11" s="101">
        <v>79289677.485545754</v>
      </c>
      <c r="AJ11" s="101">
        <v>38024.279189557121</v>
      </c>
      <c r="AK11" s="9" t="s">
        <v>4</v>
      </c>
      <c r="AL11" s="9" t="s">
        <v>6</v>
      </c>
      <c r="AM11" s="9" t="s">
        <v>15</v>
      </c>
      <c r="AN11" s="101">
        <v>1039253822.815691</v>
      </c>
      <c r="AO11" s="101">
        <v>15020168.692664649</v>
      </c>
      <c r="AP11" s="101">
        <v>27837825.357820909</v>
      </c>
      <c r="AQ11" s="101">
        <v>1082111816.8661759</v>
      </c>
      <c r="AR11" s="101">
        <v>510550.76540008711</v>
      </c>
    </row>
    <row r="12" spans="1:44" x14ac:dyDescent="0.3">
      <c r="A12" s="35"/>
      <c r="B12" s="45"/>
      <c r="C12" s="46" t="s">
        <v>25</v>
      </c>
      <c r="D12" s="47"/>
      <c r="E12" s="48">
        <f t="shared" si="1"/>
        <v>115993781.34873722</v>
      </c>
      <c r="F12" s="95">
        <f t="shared" si="4"/>
        <v>65839689.093602173</v>
      </c>
      <c r="G12" s="50">
        <f t="shared" si="5"/>
        <v>5343523.1025540018</v>
      </c>
      <c r="H12" s="50">
        <f t="shared" si="6"/>
        <v>66714817.298415639</v>
      </c>
      <c r="I12" s="50">
        <f t="shared" si="7"/>
        <v>2365350.5210352601</v>
      </c>
      <c r="J12" s="50">
        <f t="shared" si="8"/>
        <v>2103044.3767052712</v>
      </c>
      <c r="K12" s="50"/>
      <c r="L12" s="51"/>
      <c r="M12" s="52"/>
      <c r="N12" s="49">
        <f t="shared" si="9"/>
        <v>50154092.255135052</v>
      </c>
      <c r="O12" s="93">
        <f t="shared" si="10"/>
        <v>2612488.315233428</v>
      </c>
      <c r="P12" s="93">
        <f t="shared" si="3"/>
        <v>45869021.394200526</v>
      </c>
      <c r="Q12" s="93">
        <f t="shared" si="11"/>
        <v>48481509.709433958</v>
      </c>
      <c r="R12" s="93">
        <f t="shared" si="12"/>
        <v>1672582.545701097</v>
      </c>
      <c r="S12" s="51"/>
      <c r="T12" s="53"/>
      <c r="W12" s="5" t="s">
        <v>37</v>
      </c>
      <c r="X12" s="5" t="s">
        <v>38</v>
      </c>
      <c r="Y12" s="3" t="s">
        <v>14</v>
      </c>
      <c r="AB12" s="9" t="s">
        <v>4</v>
      </c>
      <c r="AC12" s="9" t="s">
        <v>6</v>
      </c>
      <c r="AD12" s="9" t="s">
        <v>16</v>
      </c>
      <c r="AE12" s="101">
        <v>2000170.0521334091</v>
      </c>
      <c r="AF12" s="101">
        <v>31180570907.80637</v>
      </c>
      <c r="AG12" s="101">
        <v>1623499537.911041</v>
      </c>
      <c r="AH12" s="101">
        <v>1041399132.2069449</v>
      </c>
      <c r="AI12" s="101">
        <v>33843469407.872219</v>
      </c>
      <c r="AJ12" s="101">
        <v>12487484.65921881</v>
      </c>
      <c r="AK12" s="9" t="s">
        <v>4</v>
      </c>
      <c r="AL12" s="9" t="s">
        <v>6</v>
      </c>
      <c r="AM12" s="9" t="s">
        <v>16</v>
      </c>
      <c r="AN12" s="101">
        <v>24527092965.216541</v>
      </c>
      <c r="AO12" s="101">
        <v>6407639043.324132</v>
      </c>
      <c r="AP12" s="101">
        <v>972165043.52117193</v>
      </c>
      <c r="AQ12" s="101">
        <v>31906897052.061852</v>
      </c>
      <c r="AR12" s="101">
        <v>11977278.97096136</v>
      </c>
    </row>
    <row r="13" spans="1:44" x14ac:dyDescent="0.3">
      <c r="A13" s="35"/>
      <c r="B13" s="45"/>
      <c r="C13" s="46" t="s">
        <v>76</v>
      </c>
      <c r="D13" s="47"/>
      <c r="E13" s="48">
        <f t="shared" si="1"/>
        <v>33804976.95936808</v>
      </c>
      <c r="F13" s="95">
        <f t="shared" si="4"/>
        <v>4824295.4095181189</v>
      </c>
      <c r="G13" s="50">
        <f t="shared" si="5"/>
        <v>0</v>
      </c>
      <c r="H13" s="50">
        <f t="shared" si="6"/>
        <v>4514852.3215519395</v>
      </c>
      <c r="I13" s="50">
        <f t="shared" si="7"/>
        <v>160072.51048012302</v>
      </c>
      <c r="J13" s="50">
        <f t="shared" si="8"/>
        <v>149370.57748605689</v>
      </c>
      <c r="K13" s="50"/>
      <c r="L13" s="51"/>
      <c r="M13" s="52"/>
      <c r="N13" s="49">
        <f t="shared" si="9"/>
        <v>28980681.549849965</v>
      </c>
      <c r="O13" s="93">
        <f t="shared" si="10"/>
        <v>25101769.18783376</v>
      </c>
      <c r="P13" s="93">
        <f t="shared" si="3"/>
        <v>3316345.2748633353</v>
      </c>
      <c r="Q13" s="93">
        <f t="shared" si="11"/>
        <v>28418114.462697096</v>
      </c>
      <c r="R13" s="93">
        <f t="shared" si="12"/>
        <v>562567.08715286886</v>
      </c>
      <c r="S13" s="51"/>
      <c r="T13" s="53"/>
      <c r="W13" s="5" t="s">
        <v>37</v>
      </c>
      <c r="X13" s="5" t="s">
        <v>38</v>
      </c>
      <c r="Y13" s="3" t="s">
        <v>41</v>
      </c>
      <c r="AB13" s="9" t="s">
        <v>4</v>
      </c>
      <c r="AC13" s="9" t="s">
        <v>6</v>
      </c>
      <c r="AD13" s="9" t="s">
        <v>17</v>
      </c>
      <c r="AE13" s="101">
        <v>0</v>
      </c>
      <c r="AF13" s="101">
        <v>0</v>
      </c>
      <c r="AG13" s="101">
        <v>0</v>
      </c>
      <c r="AH13" s="101">
        <v>0</v>
      </c>
      <c r="AI13" s="101">
        <v>0</v>
      </c>
      <c r="AJ13" s="101">
        <v>0</v>
      </c>
      <c r="AK13" s="9" t="s">
        <v>4</v>
      </c>
      <c r="AL13" s="9" t="s">
        <v>6</v>
      </c>
      <c r="AM13" s="9" t="s">
        <v>17</v>
      </c>
      <c r="AN13" s="101">
        <v>59426625.989780143</v>
      </c>
      <c r="AO13" s="101">
        <v>0</v>
      </c>
      <c r="AP13" s="101">
        <v>1547102.843615121</v>
      </c>
      <c r="AQ13" s="101">
        <v>60973728.83339525</v>
      </c>
      <c r="AR13" s="101">
        <v>28767.99184703585</v>
      </c>
    </row>
    <row r="14" spans="1:44" x14ac:dyDescent="0.3">
      <c r="A14" s="35"/>
      <c r="B14" s="45"/>
      <c r="C14" s="46" t="s">
        <v>77</v>
      </c>
      <c r="D14" s="47"/>
      <c r="E14" s="48">
        <f t="shared" si="1"/>
        <v>2353316.0840754011</v>
      </c>
      <c r="F14" s="95">
        <f t="shared" si="4"/>
        <v>1000363.832300727</v>
      </c>
      <c r="G14" s="50">
        <f t="shared" si="5"/>
        <v>0</v>
      </c>
      <c r="H14" s="50">
        <f t="shared" si="6"/>
        <v>929681.41194824944</v>
      </c>
      <c r="I14" s="50">
        <f t="shared" si="7"/>
        <v>40203.04306605435</v>
      </c>
      <c r="J14" s="50">
        <f t="shared" si="8"/>
        <v>30479.37728642318</v>
      </c>
      <c r="K14" s="50"/>
      <c r="L14" s="51"/>
      <c r="M14" s="52"/>
      <c r="N14" s="49">
        <f t="shared" si="9"/>
        <v>1352952.251774674</v>
      </c>
      <c r="O14" s="93">
        <f t="shared" si="10"/>
        <v>1026409.516557787</v>
      </c>
      <c r="P14" s="93">
        <f t="shared" si="3"/>
        <v>291734.04798504134</v>
      </c>
      <c r="Q14" s="93">
        <f t="shared" si="11"/>
        <v>1318143.5645428284</v>
      </c>
      <c r="R14" s="93">
        <f t="shared" si="12"/>
        <v>34808.687231845754</v>
      </c>
      <c r="S14" s="51"/>
      <c r="T14" s="53"/>
      <c r="W14" s="5" t="s">
        <v>37</v>
      </c>
      <c r="X14" s="5" t="s">
        <v>38</v>
      </c>
      <c r="Y14" s="3" t="s">
        <v>15</v>
      </c>
      <c r="AB14" s="9" t="s">
        <v>4</v>
      </c>
      <c r="AC14" s="9" t="s">
        <v>7</v>
      </c>
      <c r="AD14" s="9" t="s">
        <v>18</v>
      </c>
      <c r="AE14" s="101">
        <v>0</v>
      </c>
      <c r="AF14" s="101">
        <v>17619217544.25312</v>
      </c>
      <c r="AG14" s="101">
        <v>1391202591.0755489</v>
      </c>
      <c r="AH14" s="101">
        <v>1270422173.369216</v>
      </c>
      <c r="AI14" s="101">
        <v>20280842308.69788</v>
      </c>
      <c r="AJ14" s="101">
        <v>15444255.79628266</v>
      </c>
      <c r="AK14" s="9" t="s">
        <v>4</v>
      </c>
      <c r="AL14" s="9" t="s">
        <v>7</v>
      </c>
      <c r="AM14" s="9" t="s">
        <v>18</v>
      </c>
      <c r="AN14" s="101">
        <v>38685486114.691513</v>
      </c>
      <c r="AO14" s="101">
        <v>46235850393.680618</v>
      </c>
      <c r="AP14" s="101">
        <v>5178045443.7896137</v>
      </c>
      <c r="AQ14" s="101">
        <v>90099381952.161682</v>
      </c>
      <c r="AR14" s="101">
        <v>54158078.956658453</v>
      </c>
    </row>
    <row r="15" spans="1:44" x14ac:dyDescent="0.3">
      <c r="A15" s="35"/>
      <c r="B15" s="45"/>
      <c r="C15" s="46" t="s">
        <v>26</v>
      </c>
      <c r="D15" s="47"/>
      <c r="E15" s="48">
        <f t="shared" si="1"/>
        <v>140082332.90859622</v>
      </c>
      <c r="F15" s="95">
        <f t="shared" si="4"/>
        <v>61090978.322797649</v>
      </c>
      <c r="G15" s="50">
        <f t="shared" si="5"/>
        <v>2857.390048506953</v>
      </c>
      <c r="H15" s="50">
        <f t="shared" si="6"/>
        <v>56759267.705852009</v>
      </c>
      <c r="I15" s="50">
        <f t="shared" si="7"/>
        <v>2454491.6727915579</v>
      </c>
      <c r="J15" s="50">
        <f t="shared" si="8"/>
        <v>1880076.3342025909</v>
      </c>
      <c r="K15" s="50"/>
      <c r="L15" s="51"/>
      <c r="M15" s="52"/>
      <c r="N15" s="49">
        <f t="shared" si="9"/>
        <v>78991354.585798562</v>
      </c>
      <c r="O15" s="93">
        <f t="shared" si="10"/>
        <v>59132136.257557459</v>
      </c>
      <c r="P15" s="93">
        <f t="shared" si="3"/>
        <v>17810472.305237431</v>
      </c>
      <c r="Q15" s="93">
        <f t="shared" si="11"/>
        <v>76942608.562794894</v>
      </c>
      <c r="R15" s="93">
        <f t="shared" si="12"/>
        <v>2048746.023003675</v>
      </c>
      <c r="S15" s="51"/>
      <c r="T15" s="53"/>
      <c r="W15" s="5" t="s">
        <v>37</v>
      </c>
      <c r="X15" s="5" t="s">
        <v>38</v>
      </c>
      <c r="Y15" s="3" t="s">
        <v>16</v>
      </c>
      <c r="AB15" s="9" t="s">
        <v>5</v>
      </c>
      <c r="AC15" s="9" t="s">
        <v>6</v>
      </c>
      <c r="AD15" s="9" t="s">
        <v>8</v>
      </c>
      <c r="AE15" s="101">
        <v>0</v>
      </c>
      <c r="AF15" s="101">
        <v>14637634746.79064</v>
      </c>
      <c r="AG15" s="101">
        <v>585509671.47493517</v>
      </c>
      <c r="AH15" s="101">
        <v>1348421380.142935</v>
      </c>
      <c r="AI15" s="101">
        <v>16571565798.40851</v>
      </c>
      <c r="AJ15" s="101">
        <v>0</v>
      </c>
      <c r="AK15" s="9" t="s">
        <v>5</v>
      </c>
      <c r="AL15" s="9" t="s">
        <v>6</v>
      </c>
      <c r="AM15" s="9" t="s">
        <v>8</v>
      </c>
      <c r="AN15" s="101">
        <v>17690533898.205879</v>
      </c>
      <c r="AO15" s="101">
        <v>0</v>
      </c>
      <c r="AP15" s="101">
        <v>353813265.26219523</v>
      </c>
      <c r="AQ15" s="101">
        <v>18044347163.468071</v>
      </c>
      <c r="AR15" s="101">
        <v>0</v>
      </c>
    </row>
    <row r="16" spans="1:44" x14ac:dyDescent="0.3">
      <c r="A16" s="35"/>
      <c r="B16" s="45"/>
      <c r="C16" s="46" t="s">
        <v>27</v>
      </c>
      <c r="D16" s="47"/>
      <c r="E16" s="48">
        <f t="shared" si="1"/>
        <v>0</v>
      </c>
      <c r="F16" s="95">
        <f t="shared" si="4"/>
        <v>0</v>
      </c>
      <c r="G16" s="50">
        <f t="shared" si="5"/>
        <v>0</v>
      </c>
      <c r="H16" s="50">
        <f t="shared" si="6"/>
        <v>0</v>
      </c>
      <c r="I16" s="50">
        <f t="shared" si="7"/>
        <v>0</v>
      </c>
      <c r="J16" s="50">
        <f t="shared" si="8"/>
        <v>0</v>
      </c>
      <c r="K16" s="50"/>
      <c r="L16" s="51"/>
      <c r="M16" s="52"/>
      <c r="N16" s="49">
        <f t="shared" si="9"/>
        <v>0</v>
      </c>
      <c r="O16" s="93">
        <f t="shared" si="10"/>
        <v>0</v>
      </c>
      <c r="P16" s="93">
        <f t="shared" si="3"/>
        <v>0</v>
      </c>
      <c r="Q16" s="93">
        <f t="shared" si="11"/>
        <v>0</v>
      </c>
      <c r="R16" s="93">
        <f t="shared" si="12"/>
        <v>0</v>
      </c>
      <c r="S16" s="51"/>
      <c r="T16" s="53"/>
      <c r="W16" s="5" t="s">
        <v>37</v>
      </c>
      <c r="X16" s="5" t="s">
        <v>38</v>
      </c>
      <c r="Y16" s="3" t="s">
        <v>48</v>
      </c>
      <c r="AB16" s="9" t="s">
        <v>5</v>
      </c>
      <c r="AC16" s="9" t="s">
        <v>6</v>
      </c>
      <c r="AD16" s="9" t="s">
        <v>9</v>
      </c>
      <c r="AE16" s="101">
        <v>1002654566.039765</v>
      </c>
      <c r="AF16" s="101">
        <v>14323538622.721371</v>
      </c>
      <c r="AG16" s="101">
        <v>767662354.56051922</v>
      </c>
      <c r="AH16" s="101">
        <v>945930947.84702492</v>
      </c>
      <c r="AI16" s="101">
        <v>15034477359.089149</v>
      </c>
      <c r="AJ16" s="101">
        <v>0</v>
      </c>
      <c r="AK16" s="9" t="s">
        <v>5</v>
      </c>
      <c r="AL16" s="9" t="s">
        <v>6</v>
      </c>
      <c r="AM16" s="9" t="s">
        <v>9</v>
      </c>
      <c r="AN16" s="101">
        <v>29497777872.46608</v>
      </c>
      <c r="AO16" s="101">
        <v>1907423028.4816871</v>
      </c>
      <c r="AP16" s="101">
        <v>892686088.11822534</v>
      </c>
      <c r="AQ16" s="101">
        <v>32297886989.06599</v>
      </c>
      <c r="AR16" s="101">
        <v>0</v>
      </c>
    </row>
    <row r="17" spans="1:44" x14ac:dyDescent="0.3">
      <c r="A17" s="35"/>
      <c r="B17" s="45"/>
      <c r="C17" s="46" t="s">
        <v>28</v>
      </c>
      <c r="D17" s="47"/>
      <c r="E17" s="48">
        <f t="shared" si="1"/>
        <v>0</v>
      </c>
      <c r="F17" s="95">
        <f t="shared" si="4"/>
        <v>0</v>
      </c>
      <c r="G17" s="50">
        <f t="shared" si="5"/>
        <v>0</v>
      </c>
      <c r="H17" s="50">
        <f t="shared" si="6"/>
        <v>0</v>
      </c>
      <c r="I17" s="50">
        <f t="shared" si="7"/>
        <v>0</v>
      </c>
      <c r="J17" s="50">
        <f t="shared" si="8"/>
        <v>0</v>
      </c>
      <c r="K17" s="50"/>
      <c r="L17" s="51"/>
      <c r="M17" s="52"/>
      <c r="N17" s="49">
        <f t="shared" si="9"/>
        <v>0</v>
      </c>
      <c r="O17" s="93">
        <f t="shared" si="10"/>
        <v>0</v>
      </c>
      <c r="P17" s="93">
        <f t="shared" si="3"/>
        <v>0</v>
      </c>
      <c r="Q17" s="93">
        <f t="shared" si="11"/>
        <v>0</v>
      </c>
      <c r="R17" s="93">
        <f t="shared" si="12"/>
        <v>0</v>
      </c>
      <c r="S17" s="51"/>
      <c r="T17" s="53"/>
      <c r="W17" s="5" t="s">
        <v>37</v>
      </c>
      <c r="X17" s="5" t="s">
        <v>38</v>
      </c>
      <c r="Y17" s="3" t="s">
        <v>49</v>
      </c>
      <c r="AB17" s="9" t="s">
        <v>5</v>
      </c>
      <c r="AC17" s="9" t="s">
        <v>6</v>
      </c>
      <c r="AD17" s="9" t="s">
        <v>10</v>
      </c>
      <c r="AE17" s="101">
        <v>5366316458.1311188</v>
      </c>
      <c r="AF17" s="101">
        <v>66321913382.364983</v>
      </c>
      <c r="AG17" s="101">
        <v>3974922571.449944</v>
      </c>
      <c r="AH17" s="101">
        <v>4332870517.8261642</v>
      </c>
      <c r="AI17" s="101">
        <v>69263390013.509964</v>
      </c>
      <c r="AJ17" s="101">
        <v>0</v>
      </c>
      <c r="AK17" s="9" t="s">
        <v>5</v>
      </c>
      <c r="AL17" s="9" t="s">
        <v>6</v>
      </c>
      <c r="AM17" s="9" t="s">
        <v>10</v>
      </c>
      <c r="AN17" s="101">
        <v>123170648006.0354</v>
      </c>
      <c r="AO17" s="101">
        <v>2634659443.6052098</v>
      </c>
      <c r="AP17" s="101">
        <v>3848945977.6050339</v>
      </c>
      <c r="AQ17" s="101">
        <v>129654253427.24561</v>
      </c>
      <c r="AR17" s="101">
        <v>0</v>
      </c>
    </row>
    <row r="18" spans="1:44" x14ac:dyDescent="0.3">
      <c r="A18" s="35"/>
      <c r="B18" s="45"/>
      <c r="C18" s="46" t="s">
        <v>29</v>
      </c>
      <c r="D18" s="47"/>
      <c r="E18" s="48">
        <f t="shared" si="1"/>
        <v>0</v>
      </c>
      <c r="F18" s="95">
        <f t="shared" si="4"/>
        <v>0</v>
      </c>
      <c r="G18" s="50">
        <f t="shared" si="5"/>
        <v>0</v>
      </c>
      <c r="H18" s="50">
        <f t="shared" si="6"/>
        <v>0</v>
      </c>
      <c r="I18" s="50">
        <f t="shared" si="7"/>
        <v>0</v>
      </c>
      <c r="J18" s="50">
        <f t="shared" si="8"/>
        <v>0</v>
      </c>
      <c r="K18" s="50"/>
      <c r="L18" s="51"/>
      <c r="M18" s="52"/>
      <c r="N18" s="49">
        <f t="shared" si="9"/>
        <v>0</v>
      </c>
      <c r="O18" s="93">
        <f t="shared" si="10"/>
        <v>0</v>
      </c>
      <c r="P18" s="93">
        <f t="shared" si="3"/>
        <v>0</v>
      </c>
      <c r="Q18" s="93">
        <f t="shared" si="11"/>
        <v>0</v>
      </c>
      <c r="R18" s="93">
        <f t="shared" si="12"/>
        <v>0</v>
      </c>
      <c r="S18" s="51"/>
      <c r="T18" s="53"/>
      <c r="W18" s="5" t="s">
        <v>37</v>
      </c>
      <c r="X18" s="5" t="s">
        <v>38</v>
      </c>
      <c r="Y18" s="3" t="s">
        <v>50</v>
      </c>
      <c r="AB18" s="9" t="s">
        <v>5</v>
      </c>
      <c r="AC18" s="9" t="s">
        <v>6</v>
      </c>
      <c r="AD18" s="9" t="s">
        <v>11</v>
      </c>
      <c r="AE18" s="101">
        <v>16500417397.102461</v>
      </c>
      <c r="AF18" s="101">
        <v>29206008460.178669</v>
      </c>
      <c r="AG18" s="101">
        <v>1465009269.784795</v>
      </c>
      <c r="AH18" s="101">
        <v>828946136.91966653</v>
      </c>
      <c r="AI18" s="101">
        <v>14999546469.780661</v>
      </c>
      <c r="AJ18" s="101">
        <v>0</v>
      </c>
      <c r="AK18" s="9" t="s">
        <v>5</v>
      </c>
      <c r="AL18" s="9" t="s">
        <v>6</v>
      </c>
      <c r="AM18" s="9" t="s">
        <v>11</v>
      </c>
      <c r="AN18" s="101">
        <v>92656640998.793472</v>
      </c>
      <c r="AO18" s="101">
        <v>6527004688.1228104</v>
      </c>
      <c r="AP18" s="101">
        <v>2651288054.7433829</v>
      </c>
      <c r="AQ18" s="101">
        <v>101834933741.6597</v>
      </c>
      <c r="AR18" s="101">
        <v>0</v>
      </c>
    </row>
    <row r="19" spans="1:44" x14ac:dyDescent="0.3">
      <c r="A19" s="35"/>
      <c r="B19" s="45"/>
      <c r="C19" s="46" t="s">
        <v>30</v>
      </c>
      <c r="D19" s="47"/>
      <c r="E19" s="48">
        <f t="shared" si="1"/>
        <v>0</v>
      </c>
      <c r="F19" s="95">
        <f t="shared" si="4"/>
        <v>0</v>
      </c>
      <c r="G19" s="50">
        <f t="shared" si="5"/>
        <v>0</v>
      </c>
      <c r="H19" s="50">
        <f t="shared" si="6"/>
        <v>0</v>
      </c>
      <c r="I19" s="50">
        <f t="shared" si="7"/>
        <v>0</v>
      </c>
      <c r="J19" s="50">
        <f t="shared" si="8"/>
        <v>0</v>
      </c>
      <c r="K19" s="50"/>
      <c r="L19" s="51"/>
      <c r="M19" s="52"/>
      <c r="N19" s="49">
        <f t="shared" si="9"/>
        <v>0</v>
      </c>
      <c r="O19" s="93">
        <f t="shared" si="10"/>
        <v>0</v>
      </c>
      <c r="P19" s="93">
        <f t="shared" si="3"/>
        <v>0</v>
      </c>
      <c r="Q19" s="93">
        <f t="shared" si="11"/>
        <v>0</v>
      </c>
      <c r="R19" s="93">
        <f t="shared" si="12"/>
        <v>0</v>
      </c>
      <c r="S19" s="51"/>
      <c r="T19" s="53"/>
      <c r="W19" s="5" t="s">
        <v>37</v>
      </c>
      <c r="X19" s="5" t="s">
        <v>38</v>
      </c>
      <c r="Y19" s="3" t="s">
        <v>51</v>
      </c>
      <c r="AB19" s="9" t="s">
        <v>5</v>
      </c>
      <c r="AC19" s="9" t="s">
        <v>6</v>
      </c>
      <c r="AD19" s="9" t="s">
        <v>12</v>
      </c>
      <c r="AE19" s="101">
        <v>793357403.05165076</v>
      </c>
      <c r="AF19" s="101">
        <v>5370423929.2226801</v>
      </c>
      <c r="AG19" s="101">
        <v>304969649.39869869</v>
      </c>
      <c r="AH19" s="101">
        <v>247572536.21315899</v>
      </c>
      <c r="AI19" s="101">
        <v>5129608711.7828875</v>
      </c>
      <c r="AJ19" s="101">
        <v>0</v>
      </c>
      <c r="AK19" s="9" t="s">
        <v>5</v>
      </c>
      <c r="AL19" s="9" t="s">
        <v>6</v>
      </c>
      <c r="AM19" s="9" t="s">
        <v>12</v>
      </c>
      <c r="AN19" s="101">
        <v>9037380120.2906361</v>
      </c>
      <c r="AO19" s="101">
        <v>15417204516.88777</v>
      </c>
      <c r="AP19" s="101">
        <v>1132097365.0747161</v>
      </c>
      <c r="AQ19" s="101">
        <v>25586682002.25312</v>
      </c>
      <c r="AR19" s="101">
        <v>0</v>
      </c>
    </row>
    <row r="20" spans="1:44" x14ac:dyDescent="0.3">
      <c r="A20" s="35"/>
      <c r="B20" s="45"/>
      <c r="C20" s="46" t="s">
        <v>31</v>
      </c>
      <c r="D20" s="47"/>
      <c r="E20" s="48">
        <f t="shared" si="1"/>
        <v>0</v>
      </c>
      <c r="F20" s="95">
        <f t="shared" si="4"/>
        <v>0</v>
      </c>
      <c r="G20" s="50">
        <f t="shared" si="5"/>
        <v>0</v>
      </c>
      <c r="H20" s="50">
        <f t="shared" si="6"/>
        <v>0</v>
      </c>
      <c r="I20" s="50">
        <f t="shared" si="7"/>
        <v>0</v>
      </c>
      <c r="J20" s="50">
        <f t="shared" si="8"/>
        <v>0</v>
      </c>
      <c r="K20" s="50"/>
      <c r="L20" s="51"/>
      <c r="M20" s="52"/>
      <c r="N20" s="49">
        <f t="shared" si="9"/>
        <v>0</v>
      </c>
      <c r="O20" s="93">
        <f t="shared" si="10"/>
        <v>0</v>
      </c>
      <c r="P20" s="93">
        <f t="shared" si="3"/>
        <v>0</v>
      </c>
      <c r="Q20" s="93">
        <f t="shared" si="11"/>
        <v>0</v>
      </c>
      <c r="R20" s="93">
        <f t="shared" si="12"/>
        <v>0</v>
      </c>
      <c r="S20" s="51"/>
      <c r="T20" s="53"/>
      <c r="W20" s="5" t="s">
        <v>37</v>
      </c>
      <c r="X20" s="5" t="s">
        <v>38</v>
      </c>
      <c r="Y20" s="3" t="s">
        <v>52</v>
      </c>
      <c r="AB20" s="9" t="s">
        <v>5</v>
      </c>
      <c r="AC20" s="9" t="s">
        <v>6</v>
      </c>
      <c r="AD20" s="9" t="s">
        <v>13</v>
      </c>
      <c r="AE20" s="101">
        <v>3709960373.1854</v>
      </c>
      <c r="AF20" s="101">
        <v>34148425301.4804</v>
      </c>
      <c r="AG20" s="101">
        <v>5157782138.8977175</v>
      </c>
      <c r="AH20" s="101">
        <v>-483880853.94736952</v>
      </c>
      <c r="AI20" s="101">
        <v>35112366213.245354</v>
      </c>
      <c r="AJ20" s="101">
        <v>0</v>
      </c>
      <c r="AK20" s="9" t="s">
        <v>5</v>
      </c>
      <c r="AL20" s="9" t="s">
        <v>6</v>
      </c>
      <c r="AM20" s="9" t="s">
        <v>13</v>
      </c>
      <c r="AN20" s="101">
        <v>49673167037.026894</v>
      </c>
      <c r="AO20" s="101">
        <v>18587042546.212181</v>
      </c>
      <c r="AP20" s="101">
        <v>6558709543.5731773</v>
      </c>
      <c r="AQ20" s="101">
        <v>74818919126.812256</v>
      </c>
      <c r="AR20" s="101">
        <v>0</v>
      </c>
    </row>
    <row r="21" spans="1:44" x14ac:dyDescent="0.3">
      <c r="A21" s="35"/>
      <c r="B21" s="45"/>
      <c r="C21" s="46" t="s">
        <v>32</v>
      </c>
      <c r="D21" s="47"/>
      <c r="E21" s="48">
        <f t="shared" si="1"/>
        <v>0</v>
      </c>
      <c r="F21" s="95">
        <f t="shared" si="4"/>
        <v>0</v>
      </c>
      <c r="G21" s="50">
        <f t="shared" si="5"/>
        <v>0</v>
      </c>
      <c r="H21" s="50">
        <f t="shared" si="6"/>
        <v>0</v>
      </c>
      <c r="I21" s="50">
        <f t="shared" si="7"/>
        <v>0</v>
      </c>
      <c r="J21" s="50">
        <f t="shared" si="8"/>
        <v>0</v>
      </c>
      <c r="K21" s="50"/>
      <c r="L21" s="51"/>
      <c r="M21" s="52"/>
      <c r="N21" s="49">
        <f t="shared" si="9"/>
        <v>0</v>
      </c>
      <c r="O21" s="93">
        <f t="shared" si="10"/>
        <v>0</v>
      </c>
      <c r="P21" s="93">
        <f t="shared" si="3"/>
        <v>0</v>
      </c>
      <c r="Q21" s="93">
        <f t="shared" si="11"/>
        <v>0</v>
      </c>
      <c r="R21" s="93">
        <f t="shared" si="12"/>
        <v>0</v>
      </c>
      <c r="S21" s="51"/>
      <c r="T21" s="53"/>
      <c r="W21" s="5" t="s">
        <v>37</v>
      </c>
      <c r="X21" s="5" t="s">
        <v>38</v>
      </c>
      <c r="Y21" s="3" t="s">
        <v>53</v>
      </c>
      <c r="AB21" s="9" t="s">
        <v>5</v>
      </c>
      <c r="AC21" s="9" t="s">
        <v>6</v>
      </c>
      <c r="AD21" s="9" t="s">
        <v>14</v>
      </c>
      <c r="AE21" s="101">
        <v>5343523102.5540018</v>
      </c>
      <c r="AF21" s="101">
        <v>66714817298.415642</v>
      </c>
      <c r="AG21" s="101">
        <v>2365350521.0352602</v>
      </c>
      <c r="AH21" s="101">
        <v>2103044376.705271</v>
      </c>
      <c r="AI21" s="101">
        <v>65839689093.602173</v>
      </c>
      <c r="AJ21" s="101">
        <v>0</v>
      </c>
      <c r="AK21" s="9" t="s">
        <v>5</v>
      </c>
      <c r="AL21" s="9" t="s">
        <v>6</v>
      </c>
      <c r="AM21" s="9" t="s">
        <v>14</v>
      </c>
      <c r="AN21" s="101">
        <v>2612488315.233428</v>
      </c>
      <c r="AO21" s="101">
        <v>45869021394.200523</v>
      </c>
      <c r="AP21" s="101">
        <v>1672582545.701097</v>
      </c>
      <c r="AQ21" s="101">
        <v>50154092255.13504</v>
      </c>
      <c r="AR21" s="101">
        <v>0</v>
      </c>
    </row>
    <row r="22" spans="1:44" x14ac:dyDescent="0.3">
      <c r="A22" s="35"/>
      <c r="B22" s="45"/>
      <c r="C22" s="46" t="s">
        <v>33</v>
      </c>
      <c r="D22" s="47"/>
      <c r="E22" s="48">
        <f t="shared" si="1"/>
        <v>0</v>
      </c>
      <c r="F22" s="95">
        <f t="shared" si="4"/>
        <v>0</v>
      </c>
      <c r="G22" s="50">
        <f t="shared" si="5"/>
        <v>0</v>
      </c>
      <c r="H22" s="50">
        <f t="shared" si="6"/>
        <v>0</v>
      </c>
      <c r="I22" s="50">
        <f t="shared" si="7"/>
        <v>0</v>
      </c>
      <c r="J22" s="50">
        <f t="shared" si="8"/>
        <v>0</v>
      </c>
      <c r="K22" s="50"/>
      <c r="L22" s="51"/>
      <c r="M22" s="52"/>
      <c r="N22" s="49">
        <f t="shared" si="9"/>
        <v>0</v>
      </c>
      <c r="O22" s="93">
        <f t="shared" si="10"/>
        <v>0</v>
      </c>
      <c r="P22" s="93">
        <f t="shared" si="3"/>
        <v>0</v>
      </c>
      <c r="Q22" s="93">
        <f t="shared" si="11"/>
        <v>0</v>
      </c>
      <c r="R22" s="93">
        <f t="shared" si="12"/>
        <v>0</v>
      </c>
      <c r="S22" s="51"/>
      <c r="T22" s="53"/>
      <c r="W22" s="5" t="s">
        <v>37</v>
      </c>
      <c r="X22" s="5" t="s">
        <v>38</v>
      </c>
      <c r="Y22" s="3" t="s">
        <v>54</v>
      </c>
      <c r="AB22" s="9" t="s">
        <v>5</v>
      </c>
      <c r="AC22" s="9" t="s">
        <v>6</v>
      </c>
      <c r="AD22" s="9" t="s">
        <v>19</v>
      </c>
      <c r="AE22" s="101">
        <v>0</v>
      </c>
      <c r="AF22" s="101">
        <v>4514852321.551939</v>
      </c>
      <c r="AG22" s="101">
        <v>160072510.48012301</v>
      </c>
      <c r="AH22" s="101">
        <v>149370577.48605689</v>
      </c>
      <c r="AI22" s="101">
        <v>4824295409.5181189</v>
      </c>
      <c r="AJ22" s="101">
        <v>0</v>
      </c>
      <c r="AK22" s="9" t="s">
        <v>5</v>
      </c>
      <c r="AL22" s="9" t="s">
        <v>6</v>
      </c>
      <c r="AM22" s="9" t="s">
        <v>19</v>
      </c>
      <c r="AN22" s="101">
        <v>25101769187.833759</v>
      </c>
      <c r="AO22" s="101">
        <v>3316345274.8633351</v>
      </c>
      <c r="AP22" s="101">
        <v>562567087.15286887</v>
      </c>
      <c r="AQ22" s="101">
        <v>28980681549.84996</v>
      </c>
      <c r="AR22" s="101">
        <v>0</v>
      </c>
    </row>
    <row r="23" spans="1:44" x14ac:dyDescent="0.3">
      <c r="A23" s="35"/>
      <c r="B23" s="45"/>
      <c r="C23" s="46" t="s">
        <v>34</v>
      </c>
      <c r="D23" s="47"/>
      <c r="E23" s="48">
        <f t="shared" si="1"/>
        <v>67333.240243623659</v>
      </c>
      <c r="F23" s="95">
        <f t="shared" si="4"/>
        <v>2641.8862122834948</v>
      </c>
      <c r="G23" s="50">
        <f t="shared" si="5"/>
        <v>0</v>
      </c>
      <c r="H23" s="50">
        <f t="shared" si="6"/>
        <v>2396.26345559738</v>
      </c>
      <c r="I23" s="50">
        <f t="shared" si="7"/>
        <v>103.623759349032</v>
      </c>
      <c r="J23" s="50">
        <f t="shared" si="8"/>
        <v>141.99899733708318</v>
      </c>
      <c r="K23" s="50"/>
      <c r="L23" s="51"/>
      <c r="M23" s="52"/>
      <c r="N23" s="49">
        <f t="shared" si="9"/>
        <v>64691.354031340161</v>
      </c>
      <c r="O23" s="93">
        <f t="shared" si="10"/>
        <v>62554.342729879405</v>
      </c>
      <c r="P23" s="93">
        <f t="shared" si="3"/>
        <v>751.94752627684102</v>
      </c>
      <c r="Q23" s="93">
        <f t="shared" si="11"/>
        <v>63306.290256156244</v>
      </c>
      <c r="R23" s="93">
        <f t="shared" si="12"/>
        <v>1385.063775183914</v>
      </c>
      <c r="S23" s="51"/>
      <c r="T23" s="53"/>
      <c r="W23" s="5" t="s">
        <v>37</v>
      </c>
      <c r="X23" s="5" t="s">
        <v>38</v>
      </c>
      <c r="Y23" s="3" t="s">
        <v>17</v>
      </c>
      <c r="AB23" s="9" t="s">
        <v>5</v>
      </c>
      <c r="AC23" s="9" t="s">
        <v>6</v>
      </c>
      <c r="AD23" s="9" t="s">
        <v>15</v>
      </c>
      <c r="AE23" s="101">
        <v>0</v>
      </c>
      <c r="AF23" s="101">
        <v>929681411.94824946</v>
      </c>
      <c r="AG23" s="101">
        <v>40203043.066054352</v>
      </c>
      <c r="AH23" s="101">
        <v>30479377.28642318</v>
      </c>
      <c r="AI23" s="101">
        <v>1000363832.300727</v>
      </c>
      <c r="AJ23" s="101">
        <v>0</v>
      </c>
      <c r="AK23" s="9" t="s">
        <v>5</v>
      </c>
      <c r="AL23" s="9" t="s">
        <v>6</v>
      </c>
      <c r="AM23" s="9" t="s">
        <v>15</v>
      </c>
      <c r="AN23" s="101">
        <v>1026409516.5577869</v>
      </c>
      <c r="AO23" s="101">
        <v>291734047.98504132</v>
      </c>
      <c r="AP23" s="101">
        <v>34808687.231845751</v>
      </c>
      <c r="AQ23" s="101">
        <v>1352952251.7746739</v>
      </c>
      <c r="AR23" s="101">
        <v>0</v>
      </c>
    </row>
    <row r="24" spans="1:44" x14ac:dyDescent="0.3">
      <c r="A24" s="35"/>
      <c r="B24" s="55"/>
      <c r="C24" s="56" t="s">
        <v>35</v>
      </c>
      <c r="D24" s="57"/>
      <c r="E24" s="58">
        <f t="shared" si="1"/>
        <v>420259508.76528728</v>
      </c>
      <c r="F24" s="96">
        <f t="shared" si="4"/>
        <v>103129227.65311208</v>
      </c>
      <c r="G24" s="60">
        <f t="shared" si="5"/>
        <v>0</v>
      </c>
      <c r="H24" s="60">
        <f t="shared" si="6"/>
        <v>89128605.357955739</v>
      </c>
      <c r="I24" s="60">
        <f t="shared" si="7"/>
        <v>7873922.625030566</v>
      </c>
      <c r="J24" s="60">
        <f t="shared" si="8"/>
        <v>6126699.6701257853</v>
      </c>
      <c r="K24" s="60"/>
      <c r="L24" s="61"/>
      <c r="M24" s="62"/>
      <c r="N24" s="59">
        <f t="shared" si="9"/>
        <v>317130281.11217523</v>
      </c>
      <c r="O24" s="94">
        <f t="shared" si="10"/>
        <v>157942358.38895902</v>
      </c>
      <c r="P24" s="94">
        <f t="shared" si="3"/>
        <v>139855990.04125962</v>
      </c>
      <c r="Q24" s="94">
        <f t="shared" si="11"/>
        <v>297798348.43021864</v>
      </c>
      <c r="R24" s="94">
        <f t="shared" si="12"/>
        <v>19331932.681956619</v>
      </c>
      <c r="S24" s="61"/>
      <c r="T24" s="63"/>
      <c r="W24" s="6" t="s">
        <v>37</v>
      </c>
      <c r="X24" s="6" t="s">
        <v>39</v>
      </c>
      <c r="Y24" s="4" t="s">
        <v>40</v>
      </c>
      <c r="AB24" s="9" t="s">
        <v>5</v>
      </c>
      <c r="AC24" s="9" t="s">
        <v>6</v>
      </c>
      <c r="AD24" s="9" t="s">
        <v>16</v>
      </c>
      <c r="AE24" s="101">
        <v>2857390.0485069528</v>
      </c>
      <c r="AF24" s="101">
        <v>56759267705.852013</v>
      </c>
      <c r="AG24" s="101">
        <v>2454491672.7915578</v>
      </c>
      <c r="AH24" s="101">
        <v>1880076334.2025909</v>
      </c>
      <c r="AI24" s="101">
        <v>61090978322.797638</v>
      </c>
      <c r="AJ24" s="101">
        <v>0</v>
      </c>
      <c r="AK24" s="9" t="s">
        <v>5</v>
      </c>
      <c r="AL24" s="9" t="s">
        <v>6</v>
      </c>
      <c r="AM24" s="9" t="s">
        <v>16</v>
      </c>
      <c r="AN24" s="101">
        <v>59132136257.557457</v>
      </c>
      <c r="AO24" s="101">
        <v>17810472305.237431</v>
      </c>
      <c r="AP24" s="101">
        <v>2048746023.003675</v>
      </c>
      <c r="AQ24" s="101">
        <v>78991354585.798569</v>
      </c>
      <c r="AR24" s="101">
        <v>0</v>
      </c>
    </row>
    <row r="25" spans="1:44" x14ac:dyDescent="0.3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AB25" s="9" t="s">
        <v>5</v>
      </c>
      <c r="AC25" s="9" t="s">
        <v>6</v>
      </c>
      <c r="AD25" s="9" t="s">
        <v>17</v>
      </c>
      <c r="AE25" s="101">
        <v>0</v>
      </c>
      <c r="AF25" s="101">
        <v>2396263.4555973802</v>
      </c>
      <c r="AG25" s="101">
        <v>103623.759349032</v>
      </c>
      <c r="AH25" s="101">
        <v>141998.99733708319</v>
      </c>
      <c r="AI25" s="101">
        <v>2641886.2122834949</v>
      </c>
      <c r="AJ25" s="101">
        <v>0</v>
      </c>
      <c r="AK25" s="9" t="s">
        <v>5</v>
      </c>
      <c r="AL25" s="9" t="s">
        <v>6</v>
      </c>
      <c r="AM25" s="9" t="s">
        <v>17</v>
      </c>
      <c r="AN25" s="101">
        <v>62554342.729879402</v>
      </c>
      <c r="AO25" s="101">
        <v>751947.52627684106</v>
      </c>
      <c r="AP25" s="101">
        <v>1385063.775183914</v>
      </c>
      <c r="AQ25" s="101">
        <v>64691354.031340152</v>
      </c>
      <c r="AR25" s="101">
        <v>0</v>
      </c>
    </row>
    <row r="26" spans="1:44" x14ac:dyDescent="0.3">
      <c r="A26" s="64"/>
      <c r="B26" s="65" t="s">
        <v>78</v>
      </c>
      <c r="C26" s="64"/>
      <c r="D26" s="64"/>
      <c r="E26" s="64"/>
      <c r="F26" s="64"/>
      <c r="G26" s="11"/>
      <c r="H26" s="11"/>
      <c r="I26" s="11"/>
      <c r="J26" s="11"/>
      <c r="K26" s="64"/>
      <c r="L26" s="64"/>
      <c r="M26" s="64"/>
      <c r="N26" s="64"/>
      <c r="O26" s="64"/>
      <c r="P26" s="64"/>
      <c r="Q26" s="64"/>
      <c r="R26" s="64"/>
      <c r="S26" s="64"/>
      <c r="T26" s="64"/>
      <c r="AB26" s="9" t="s">
        <v>5</v>
      </c>
      <c r="AC26" s="9" t="s">
        <v>7</v>
      </c>
      <c r="AD26" s="9" t="s">
        <v>18</v>
      </c>
      <c r="AE26" s="101">
        <v>0</v>
      </c>
      <c r="AF26" s="101">
        <v>89128605357.955734</v>
      </c>
      <c r="AG26" s="101">
        <v>7873922625.0305662</v>
      </c>
      <c r="AH26" s="101">
        <v>6126699670.1257849</v>
      </c>
      <c r="AI26" s="101">
        <v>103129227653.11211</v>
      </c>
      <c r="AJ26" s="101">
        <v>0</v>
      </c>
      <c r="AK26" s="9" t="s">
        <v>5</v>
      </c>
      <c r="AL26" s="9" t="s">
        <v>7</v>
      </c>
      <c r="AM26" s="9" t="s">
        <v>18</v>
      </c>
      <c r="AN26" s="101">
        <v>157942358388.95901</v>
      </c>
      <c r="AO26" s="101">
        <v>139855990041.25961</v>
      </c>
      <c r="AP26" s="101">
        <v>19331932681.956619</v>
      </c>
      <c r="AQ26" s="101">
        <v>317130281112.17517</v>
      </c>
      <c r="AR26" s="101">
        <v>0</v>
      </c>
    </row>
    <row r="27" spans="1:44" x14ac:dyDescent="0.3">
      <c r="A27" s="64"/>
      <c r="B27" s="64" t="s">
        <v>79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AE27"/>
      <c r="AF27"/>
      <c r="AG27"/>
      <c r="AH27"/>
      <c r="AI27"/>
      <c r="AJ27"/>
    </row>
    <row r="28" spans="1:44" x14ac:dyDescent="0.3">
      <c r="A28" s="64"/>
      <c r="B28" s="64" t="s">
        <v>80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R28" s="64"/>
      <c r="S28" s="64"/>
      <c r="T28" s="64"/>
      <c r="AE28"/>
      <c r="AF28"/>
      <c r="AG28"/>
      <c r="AH28"/>
      <c r="AI28"/>
      <c r="AJ28"/>
    </row>
    <row r="29" spans="1:44" x14ac:dyDescent="0.3">
      <c r="AE29"/>
      <c r="AF29"/>
      <c r="AG29"/>
      <c r="AH29"/>
      <c r="AI29"/>
      <c r="AJ29"/>
    </row>
    <row r="30" spans="1:44" x14ac:dyDescent="0.3">
      <c r="G30" s="375"/>
      <c r="AE30"/>
      <c r="AF30"/>
      <c r="AG30"/>
      <c r="AH30"/>
      <c r="AI30"/>
      <c r="AJ30"/>
    </row>
    <row r="31" spans="1:44" x14ac:dyDescent="0.3">
      <c r="AE31"/>
      <c r="AF31"/>
      <c r="AG31"/>
      <c r="AH31"/>
      <c r="AI31"/>
      <c r="AJ31"/>
    </row>
    <row r="32" spans="1:44" x14ac:dyDescent="0.3">
      <c r="B32" s="12" t="s">
        <v>81</v>
      </c>
      <c r="C32" s="13"/>
      <c r="D32" s="35"/>
      <c r="E32" s="35"/>
      <c r="F32" s="35"/>
      <c r="G32" s="35"/>
      <c r="H32" s="35"/>
      <c r="I32" s="35"/>
      <c r="J32" s="35"/>
      <c r="K32" s="54"/>
      <c r="L32" s="54"/>
      <c r="M32" s="54"/>
      <c r="AE32"/>
      <c r="AF32"/>
      <c r="AG32"/>
      <c r="AH32"/>
      <c r="AI32"/>
      <c r="AJ32"/>
    </row>
    <row r="33" spans="2:44" x14ac:dyDescent="0.3">
      <c r="B33" s="66"/>
      <c r="C33" s="98"/>
      <c r="D33" s="97" t="s">
        <v>82</v>
      </c>
      <c r="E33" s="67"/>
      <c r="F33" s="68"/>
      <c r="G33" s="67" t="s">
        <v>83</v>
      </c>
      <c r="H33" s="67"/>
      <c r="I33" s="67"/>
      <c r="J33" s="67"/>
      <c r="K33" s="69"/>
      <c r="L33" s="69"/>
      <c r="M33" s="25"/>
      <c r="AE33"/>
      <c r="AF33"/>
      <c r="AG33"/>
      <c r="AH33"/>
      <c r="AI33"/>
      <c r="AJ33"/>
    </row>
    <row r="34" spans="2:44" x14ac:dyDescent="0.3">
      <c r="B34" s="20" t="s">
        <v>84</v>
      </c>
      <c r="C34" s="99"/>
      <c r="D34" s="2"/>
      <c r="E34" s="1" t="s">
        <v>85</v>
      </c>
      <c r="F34" s="2"/>
      <c r="G34" s="70" t="s">
        <v>86</v>
      </c>
      <c r="H34" s="70"/>
      <c r="I34" s="71"/>
      <c r="J34" s="69" t="s">
        <v>87</v>
      </c>
      <c r="K34" s="70"/>
      <c r="L34" s="71"/>
      <c r="M34" s="72" t="s">
        <v>88</v>
      </c>
      <c r="AE34"/>
      <c r="AF34"/>
      <c r="AG34"/>
      <c r="AH34"/>
      <c r="AI34"/>
      <c r="AJ34"/>
    </row>
    <row r="35" spans="2:44" x14ac:dyDescent="0.3">
      <c r="B35" s="73"/>
      <c r="C35" s="100"/>
      <c r="D35" s="75"/>
      <c r="E35" s="74"/>
      <c r="G35" s="76"/>
      <c r="H35" s="77" t="s">
        <v>89</v>
      </c>
      <c r="I35" s="78" t="s">
        <v>90</v>
      </c>
      <c r="J35" s="79"/>
      <c r="K35" s="77" t="s">
        <v>91</v>
      </c>
      <c r="L35" s="78" t="s">
        <v>90</v>
      </c>
      <c r="M35" s="80"/>
      <c r="AB35" s="335" t="s">
        <v>47</v>
      </c>
      <c r="AC35" s="335"/>
      <c r="AD35" s="335"/>
      <c r="AE35" s="335"/>
      <c r="AF35" s="335"/>
      <c r="AG35" s="335"/>
      <c r="AH35" s="335"/>
      <c r="AI35" s="335"/>
      <c r="AJ35" s="335"/>
      <c r="AK35" s="335"/>
      <c r="AL35" s="335"/>
      <c r="AM35" s="335"/>
      <c r="AN35" s="335"/>
      <c r="AO35" s="335"/>
      <c r="AP35" s="335"/>
      <c r="AQ35" s="335"/>
      <c r="AR35" s="335"/>
    </row>
    <row r="36" spans="2:44" x14ac:dyDescent="0.3">
      <c r="B36" s="36" t="s">
        <v>72</v>
      </c>
      <c r="C36" s="37"/>
      <c r="D36" s="38"/>
      <c r="E36" s="39">
        <f>SUM(E37:E55)</f>
        <v>520000387.05699748</v>
      </c>
      <c r="F36" s="40"/>
      <c r="G36" s="81">
        <f t="shared" ref="G36:M36" si="13">SUM(G37:G55)</f>
        <v>151269814.73912734</v>
      </c>
      <c r="H36" s="83">
        <f t="shared" si="13"/>
        <v>0</v>
      </c>
      <c r="I36" s="84">
        <f t="shared" si="13"/>
        <v>0</v>
      </c>
      <c r="J36" s="82">
        <f t="shared" si="13"/>
        <v>369036356.02760607</v>
      </c>
      <c r="K36" s="83">
        <f t="shared" ref="K36:L36" si="14">SUM(K37:K55)</f>
        <v>0</v>
      </c>
      <c r="L36" s="84">
        <f t="shared" si="14"/>
        <v>0</v>
      </c>
      <c r="M36" s="85">
        <f t="shared" si="13"/>
        <v>305783.70973591495</v>
      </c>
      <c r="W36" s="7" t="s">
        <v>0</v>
      </c>
      <c r="X36" s="7" t="s">
        <v>1</v>
      </c>
      <c r="Y36" s="8" t="s">
        <v>2</v>
      </c>
      <c r="AB36" s="335" t="s">
        <v>45</v>
      </c>
      <c r="AC36" s="335"/>
      <c r="AD36" s="335"/>
      <c r="AE36" s="335"/>
      <c r="AF36" s="335"/>
      <c r="AG36" s="335"/>
      <c r="AH36" s="335"/>
      <c r="AI36" s="335"/>
      <c r="AJ36" s="335"/>
      <c r="AK36" s="335" t="s">
        <v>46</v>
      </c>
      <c r="AL36" s="335"/>
      <c r="AM36" s="335"/>
      <c r="AN36" s="335"/>
      <c r="AO36" s="335"/>
      <c r="AP36" s="335"/>
      <c r="AQ36" s="335"/>
      <c r="AR36" s="335"/>
    </row>
    <row r="37" spans="2:44" x14ac:dyDescent="0.3">
      <c r="B37" s="45"/>
      <c r="C37" s="46" t="s">
        <v>36</v>
      </c>
      <c r="D37" s="47"/>
      <c r="E37" s="86">
        <f t="shared" ref="E37:E55" si="15">+SUM(G37,J37)-M37</f>
        <v>8829600.3840330094</v>
      </c>
      <c r="F37" s="49"/>
      <c r="G37" s="87">
        <f>SUMIFS(AI:AI,$AB:$AB,$W37,$AC:$AC,$X37,$AD:$AD,$Y37)/1000+H37-I37</f>
        <v>3550280.246820298</v>
      </c>
      <c r="H37" s="50"/>
      <c r="I37" s="88"/>
      <c r="J37" s="52">
        <f>SUMIFS(AQ:AQ,$AK:$AK,$W37,$AL:$AL,$X37,$AM:$AM,$Y37)/1000+K37-L37</f>
        <v>5283524.1236242978</v>
      </c>
      <c r="K37" s="50"/>
      <c r="L37" s="88"/>
      <c r="M37" s="53">
        <f>SUMIFS(AJ:AJ,$AB:$AB,$W37,$AC:$AC,$X37,$AD:$AD,$Y37)/1000+SUMIFS(AR:AR,$AK:$AK,$W37,$AL:$AL,$X37,$AM:$AM,$Y37)/1000</f>
        <v>4203.9864115870387</v>
      </c>
      <c r="W37" s="5" t="s">
        <v>42</v>
      </c>
      <c r="X37" s="5" t="s">
        <v>38</v>
      </c>
      <c r="Y37" s="3" t="s">
        <v>8</v>
      </c>
      <c r="AB37" s="10" t="s">
        <v>0</v>
      </c>
      <c r="AC37" s="10" t="s">
        <v>1</v>
      </c>
      <c r="AD37" s="10" t="s">
        <v>2</v>
      </c>
      <c r="AE37" s="10" t="s">
        <v>97</v>
      </c>
      <c r="AF37" s="10" t="s">
        <v>98</v>
      </c>
      <c r="AG37" s="10" t="s">
        <v>99</v>
      </c>
      <c r="AH37" s="10" t="s">
        <v>100</v>
      </c>
      <c r="AI37" s="10" t="s">
        <v>3</v>
      </c>
      <c r="AJ37" s="10" t="s">
        <v>101</v>
      </c>
      <c r="AK37" s="10" t="s">
        <v>0</v>
      </c>
      <c r="AL37" s="10" t="s">
        <v>1</v>
      </c>
      <c r="AM37" s="10" t="s">
        <v>2</v>
      </c>
      <c r="AN37" s="10" t="s">
        <v>102</v>
      </c>
      <c r="AO37" s="10" t="s">
        <v>103</v>
      </c>
      <c r="AP37" s="10" t="s">
        <v>104</v>
      </c>
      <c r="AQ37" s="10" t="s">
        <v>43</v>
      </c>
      <c r="AR37" s="10" t="s">
        <v>105</v>
      </c>
    </row>
    <row r="38" spans="2:44" x14ac:dyDescent="0.3">
      <c r="B38" s="45"/>
      <c r="C38" s="46" t="s">
        <v>23</v>
      </c>
      <c r="D38" s="47"/>
      <c r="E38" s="86">
        <f t="shared" si="15"/>
        <v>26650054.596502423</v>
      </c>
      <c r="F38" s="49"/>
      <c r="G38" s="87">
        <f t="shared" ref="G38:G55" si="16">SUMIFS(AI:AI,$AB:$AB,$W38,$AC:$AC,$X38,$AD:$AD,$Y38)/1000+H38-I38</f>
        <v>7771828.2292292705</v>
      </c>
      <c r="H38" s="50"/>
      <c r="I38" s="88"/>
      <c r="J38" s="52">
        <f t="shared" ref="J38:J55" si="17">SUMIFS(AQ:AQ,$AK:$AK,$W38,$AL:$AL,$X38,$AM:$AM,$Y38)/1000+K38-L38</f>
        <v>18888740.65126596</v>
      </c>
      <c r="K38" s="50"/>
      <c r="L38" s="88"/>
      <c r="M38" s="53">
        <f t="shared" ref="M38:M55" si="18">SUMIFS(AJ:AJ,$AB:$AB,$W38,$AC:$AC,$X38,$AD:$AD,$Y38)/1000+SUMIFS(AR:AR,$AK:$AK,$W38,$AL:$AL,$X38,$AM:$AM,$Y38)/1000</f>
        <v>10514.283992808965</v>
      </c>
      <c r="W38" s="5" t="s">
        <v>4</v>
      </c>
      <c r="X38" s="5" t="s">
        <v>38</v>
      </c>
      <c r="Y38" s="3" t="s">
        <v>9</v>
      </c>
      <c r="AB38" s="9"/>
      <c r="AC38" s="9"/>
      <c r="AD38" s="9"/>
      <c r="AE38" s="101"/>
      <c r="AF38" s="101"/>
      <c r="AG38" s="101"/>
      <c r="AH38" s="101"/>
      <c r="AI38" s="101"/>
      <c r="AJ38" s="101"/>
      <c r="AK38" s="9"/>
      <c r="AL38" s="9"/>
      <c r="AM38" s="9"/>
      <c r="AN38" s="101"/>
      <c r="AO38" s="101"/>
      <c r="AP38" s="101"/>
      <c r="AQ38" s="101"/>
      <c r="AR38" s="101"/>
    </row>
    <row r="39" spans="2:44" x14ac:dyDescent="0.3">
      <c r="B39" s="45"/>
      <c r="C39" s="46" t="s">
        <v>24</v>
      </c>
      <c r="D39" s="47"/>
      <c r="E39" s="86">
        <f t="shared" si="15"/>
        <v>101639227.81468432</v>
      </c>
      <c r="F39" s="49"/>
      <c r="G39" s="87">
        <f t="shared" si="16"/>
        <v>32174494.584457569</v>
      </c>
      <c r="H39" s="50"/>
      <c r="I39" s="88"/>
      <c r="J39" s="52">
        <f t="shared" si="17"/>
        <v>69521329.888232201</v>
      </c>
      <c r="K39" s="50"/>
      <c r="L39" s="88"/>
      <c r="M39" s="53">
        <f t="shared" si="18"/>
        <v>56596.658005459838</v>
      </c>
      <c r="W39" s="5" t="s">
        <v>4</v>
      </c>
      <c r="X39" s="5" t="s">
        <v>38</v>
      </c>
      <c r="Y39" s="3" t="s">
        <v>10</v>
      </c>
      <c r="AB39" s="9"/>
      <c r="AC39" s="9"/>
      <c r="AD39" s="9"/>
      <c r="AE39" s="101"/>
      <c r="AF39" s="101"/>
      <c r="AG39" s="101"/>
      <c r="AH39" s="101"/>
      <c r="AI39" s="101"/>
      <c r="AJ39" s="101"/>
      <c r="AK39" s="9"/>
      <c r="AL39" s="9"/>
      <c r="AM39" s="9"/>
      <c r="AN39" s="101"/>
      <c r="AO39" s="101"/>
      <c r="AP39" s="101"/>
      <c r="AQ39" s="101"/>
      <c r="AR39" s="101"/>
    </row>
    <row r="40" spans="2:44" x14ac:dyDescent="0.3">
      <c r="B40" s="45"/>
      <c r="C40" s="46" t="s">
        <v>73</v>
      </c>
      <c r="D40" s="47"/>
      <c r="E40" s="86">
        <f t="shared" si="15"/>
        <v>99252633.071240887</v>
      </c>
      <c r="F40" s="49"/>
      <c r="G40" s="87">
        <f t="shared" si="16"/>
        <v>11108653.90743682</v>
      </c>
      <c r="H40" s="50"/>
      <c r="I40" s="88"/>
      <c r="J40" s="52">
        <f t="shared" si="17"/>
        <v>88218596.329343304</v>
      </c>
      <c r="K40" s="50"/>
      <c r="L40" s="88"/>
      <c r="M40" s="53">
        <f t="shared" si="18"/>
        <v>74617.165539231457</v>
      </c>
      <c r="W40" s="5" t="s">
        <v>4</v>
      </c>
      <c r="X40" s="5" t="s">
        <v>38</v>
      </c>
      <c r="Y40" s="3" t="s">
        <v>11</v>
      </c>
      <c r="AB40" s="9"/>
      <c r="AC40" s="9"/>
      <c r="AD40" s="9"/>
      <c r="AE40" s="101"/>
      <c r="AF40" s="101"/>
      <c r="AG40" s="101"/>
      <c r="AH40" s="101"/>
      <c r="AI40" s="101"/>
      <c r="AJ40" s="101"/>
      <c r="AK40" s="9"/>
      <c r="AL40" s="9"/>
      <c r="AM40" s="9"/>
      <c r="AN40" s="101"/>
      <c r="AO40" s="101"/>
      <c r="AP40" s="101"/>
      <c r="AQ40" s="101"/>
      <c r="AR40" s="101"/>
    </row>
    <row r="41" spans="2:44" x14ac:dyDescent="0.3">
      <c r="B41" s="45"/>
      <c r="C41" s="46" t="s">
        <v>74</v>
      </c>
      <c r="D41" s="47"/>
      <c r="E41" s="86">
        <f t="shared" si="15"/>
        <v>6022510.7788168881</v>
      </c>
      <c r="F41" s="49"/>
      <c r="G41" s="87">
        <f t="shared" si="16"/>
        <v>944604.47776574793</v>
      </c>
      <c r="H41" s="50"/>
      <c r="I41" s="88"/>
      <c r="J41" s="52">
        <f t="shared" si="17"/>
        <v>5080258.8242150713</v>
      </c>
      <c r="K41" s="50"/>
      <c r="L41" s="88"/>
      <c r="M41" s="53">
        <f t="shared" si="18"/>
        <v>2352.5231639315252</v>
      </c>
      <c r="W41" s="5" t="s">
        <v>4</v>
      </c>
      <c r="X41" s="5" t="s">
        <v>38</v>
      </c>
      <c r="Y41" s="3" t="s">
        <v>12</v>
      </c>
      <c r="AB41" s="9"/>
      <c r="AC41" s="9"/>
      <c r="AD41" s="9"/>
      <c r="AE41" s="101"/>
      <c r="AF41" s="101"/>
      <c r="AG41" s="101"/>
      <c r="AH41" s="101"/>
      <c r="AI41" s="101"/>
      <c r="AJ41" s="101"/>
      <c r="AK41" s="9"/>
      <c r="AL41" s="9"/>
      <c r="AM41" s="9"/>
      <c r="AN41" s="101"/>
      <c r="AO41" s="101"/>
      <c r="AP41" s="101"/>
      <c r="AQ41" s="101"/>
      <c r="AR41" s="101"/>
    </row>
    <row r="42" spans="2:44" x14ac:dyDescent="0.3">
      <c r="B42" s="45"/>
      <c r="C42" s="46" t="s">
        <v>75</v>
      </c>
      <c r="D42" s="47"/>
      <c r="E42" s="86">
        <f t="shared" si="15"/>
        <v>58497022.873682342</v>
      </c>
      <c r="F42" s="49"/>
      <c r="G42" s="87">
        <f t="shared" si="16"/>
        <v>17968980.615918942</v>
      </c>
      <c r="H42" s="50"/>
      <c r="I42" s="88"/>
      <c r="J42" s="52">
        <f t="shared" si="17"/>
        <v>40568015.588123336</v>
      </c>
      <c r="K42" s="50"/>
      <c r="L42" s="88"/>
      <c r="M42" s="53">
        <f t="shared" si="18"/>
        <v>39973.330359938678</v>
      </c>
      <c r="W42" s="5" t="s">
        <v>4</v>
      </c>
      <c r="X42" s="5" t="s">
        <v>38</v>
      </c>
      <c r="Y42" s="3" t="s">
        <v>13</v>
      </c>
      <c r="AB42" s="9"/>
      <c r="AC42" s="9"/>
      <c r="AD42" s="9"/>
      <c r="AE42" s="101"/>
      <c r="AF42" s="101"/>
      <c r="AG42" s="101"/>
      <c r="AH42" s="101"/>
      <c r="AI42" s="101"/>
      <c r="AJ42" s="101"/>
      <c r="AK42" s="9"/>
      <c r="AL42" s="9"/>
      <c r="AM42" s="9"/>
      <c r="AN42" s="101"/>
      <c r="AO42" s="101"/>
      <c r="AP42" s="101"/>
      <c r="AQ42" s="101"/>
      <c r="AR42" s="101"/>
    </row>
    <row r="43" spans="2:44" x14ac:dyDescent="0.3">
      <c r="B43" s="45"/>
      <c r="C43" s="46" t="s">
        <v>25</v>
      </c>
      <c r="D43" s="47"/>
      <c r="E43" s="86">
        <f t="shared" si="15"/>
        <v>41851016.035478488</v>
      </c>
      <c r="F43" s="49"/>
      <c r="G43" s="87">
        <f t="shared" si="16"/>
        <v>23547371.283443063</v>
      </c>
      <c r="H43" s="50"/>
      <c r="I43" s="88"/>
      <c r="J43" s="52">
        <f t="shared" si="17"/>
        <v>18326526.072878819</v>
      </c>
      <c r="K43" s="50"/>
      <c r="L43" s="88"/>
      <c r="M43" s="53">
        <f t="shared" si="18"/>
        <v>22881.320843399459</v>
      </c>
      <c r="W43" s="5" t="s">
        <v>4</v>
      </c>
      <c r="X43" s="5" t="s">
        <v>38</v>
      </c>
      <c r="Y43" s="3" t="s">
        <v>14</v>
      </c>
      <c r="AB43" s="9"/>
      <c r="AC43" s="9"/>
      <c r="AD43" s="9"/>
      <c r="AE43" s="101"/>
      <c r="AF43" s="101"/>
      <c r="AG43" s="101"/>
      <c r="AH43" s="101"/>
      <c r="AI43" s="101"/>
      <c r="AJ43" s="101"/>
      <c r="AK43" s="9"/>
      <c r="AL43" s="9"/>
      <c r="AM43" s="9"/>
      <c r="AN43" s="101"/>
      <c r="AO43" s="101"/>
      <c r="AP43" s="101"/>
      <c r="AQ43" s="101"/>
      <c r="AR43" s="101"/>
    </row>
    <row r="44" spans="2:44" x14ac:dyDescent="0.3">
      <c r="B44" s="45"/>
      <c r="C44" s="46" t="s">
        <v>76</v>
      </c>
      <c r="D44" s="47"/>
      <c r="E44" s="86">
        <f t="shared" si="15"/>
        <v>0</v>
      </c>
      <c r="F44" s="49"/>
      <c r="G44" s="87">
        <f t="shared" si="16"/>
        <v>0</v>
      </c>
      <c r="H44" s="50"/>
      <c r="I44" s="88"/>
      <c r="J44" s="52">
        <f t="shared" si="17"/>
        <v>0</v>
      </c>
      <c r="K44" s="50"/>
      <c r="L44" s="88"/>
      <c r="M44" s="53">
        <f t="shared" si="18"/>
        <v>0</v>
      </c>
      <c r="W44" s="5" t="s">
        <v>4</v>
      </c>
      <c r="X44" s="5" t="s">
        <v>38</v>
      </c>
      <c r="Y44" s="3" t="s">
        <v>41</v>
      </c>
      <c r="AB44" s="9"/>
      <c r="AC44" s="9"/>
      <c r="AD44" s="9"/>
      <c r="AE44" s="101"/>
      <c r="AF44" s="101"/>
      <c r="AG44" s="101"/>
      <c r="AH44" s="101"/>
      <c r="AI44" s="101"/>
      <c r="AJ44" s="101"/>
      <c r="AK44" s="9"/>
      <c r="AL44" s="9"/>
      <c r="AM44" s="9"/>
      <c r="AN44" s="101"/>
      <c r="AO44" s="101"/>
      <c r="AP44" s="101"/>
      <c r="AQ44" s="101"/>
      <c r="AR44" s="101"/>
    </row>
    <row r="45" spans="2:44" x14ac:dyDescent="0.3">
      <c r="B45" s="45"/>
      <c r="C45" s="46" t="s">
        <v>77</v>
      </c>
      <c r="D45" s="47"/>
      <c r="E45" s="86">
        <f t="shared" si="15"/>
        <v>1160852.9193071323</v>
      </c>
      <c r="F45" s="49"/>
      <c r="G45" s="87">
        <f t="shared" si="16"/>
        <v>79289.677485545748</v>
      </c>
      <c r="H45" s="50"/>
      <c r="I45" s="88"/>
      <c r="J45" s="52">
        <f t="shared" si="17"/>
        <v>1082111.816866176</v>
      </c>
      <c r="K45" s="50"/>
      <c r="L45" s="88"/>
      <c r="M45" s="53">
        <f t="shared" si="18"/>
        <v>548.57504458964422</v>
      </c>
      <c r="W45" s="5" t="s">
        <v>4</v>
      </c>
      <c r="X45" s="5" t="s">
        <v>38</v>
      </c>
      <c r="Y45" s="3" t="s">
        <v>15</v>
      </c>
      <c r="AB45" s="9"/>
      <c r="AC45" s="9"/>
      <c r="AD45" s="9"/>
      <c r="AE45" s="101"/>
      <c r="AF45" s="101"/>
      <c r="AG45" s="101"/>
      <c r="AH45" s="101"/>
      <c r="AI45" s="101"/>
      <c r="AJ45" s="101"/>
      <c r="AK45" s="9"/>
      <c r="AL45" s="9"/>
      <c r="AM45" s="9"/>
      <c r="AN45" s="101"/>
      <c r="AO45" s="101"/>
      <c r="AP45" s="101"/>
      <c r="AQ45" s="101"/>
      <c r="AR45" s="101"/>
    </row>
    <row r="46" spans="2:44" x14ac:dyDescent="0.3">
      <c r="B46" s="45"/>
      <c r="C46" s="46" t="s">
        <v>26</v>
      </c>
      <c r="D46" s="47"/>
      <c r="E46" s="86">
        <f t="shared" si="15"/>
        <v>65725901.696303889</v>
      </c>
      <c r="F46" s="49"/>
      <c r="G46" s="87">
        <f t="shared" si="16"/>
        <v>33843469.407872222</v>
      </c>
      <c r="H46" s="50"/>
      <c r="I46" s="88"/>
      <c r="J46" s="52">
        <f t="shared" si="17"/>
        <v>31906897.052061852</v>
      </c>
      <c r="K46" s="50"/>
      <c r="L46" s="88"/>
      <c r="M46" s="53">
        <f t="shared" si="18"/>
        <v>24464.763630180169</v>
      </c>
      <c r="W46" s="5" t="s">
        <v>4</v>
      </c>
      <c r="X46" s="5" t="s">
        <v>38</v>
      </c>
      <c r="Y46" s="3" t="s">
        <v>16</v>
      </c>
      <c r="AB46" s="9"/>
      <c r="AC46" s="9"/>
      <c r="AD46" s="9"/>
      <c r="AE46" s="101"/>
      <c r="AF46" s="101"/>
      <c r="AG46" s="101"/>
      <c r="AH46" s="101"/>
      <c r="AI46" s="101"/>
      <c r="AJ46" s="101"/>
      <c r="AK46" s="9"/>
      <c r="AL46" s="9"/>
      <c r="AM46" s="9"/>
      <c r="AN46" s="101"/>
      <c r="AO46" s="101"/>
      <c r="AP46" s="101"/>
      <c r="AQ46" s="101"/>
      <c r="AR46" s="101"/>
    </row>
    <row r="47" spans="2:44" x14ac:dyDescent="0.3">
      <c r="B47" s="45"/>
      <c r="C47" s="46" t="s">
        <v>27</v>
      </c>
      <c r="D47" s="47"/>
      <c r="E47" s="86">
        <f t="shared" si="15"/>
        <v>0</v>
      </c>
      <c r="F47" s="49"/>
      <c r="G47" s="87">
        <f t="shared" si="16"/>
        <v>0</v>
      </c>
      <c r="H47" s="50"/>
      <c r="I47" s="88"/>
      <c r="J47" s="52">
        <f t="shared" si="17"/>
        <v>0</v>
      </c>
      <c r="K47" s="50"/>
      <c r="L47" s="88"/>
      <c r="M47" s="53">
        <f t="shared" si="18"/>
        <v>0</v>
      </c>
      <c r="W47" s="5" t="s">
        <v>4</v>
      </c>
      <c r="X47" s="5" t="s">
        <v>38</v>
      </c>
      <c r="Y47" s="3" t="s">
        <v>48</v>
      </c>
      <c r="AB47" s="9"/>
      <c r="AC47" s="9"/>
      <c r="AD47" s="9"/>
      <c r="AE47" s="101"/>
      <c r="AF47" s="101"/>
      <c r="AG47" s="101"/>
      <c r="AH47" s="101"/>
      <c r="AI47" s="101"/>
      <c r="AJ47" s="101"/>
      <c r="AK47" s="9"/>
      <c r="AL47" s="9"/>
      <c r="AM47" s="9"/>
      <c r="AN47" s="101"/>
      <c r="AO47" s="101"/>
      <c r="AP47" s="101"/>
      <c r="AQ47" s="101"/>
      <c r="AR47" s="101"/>
    </row>
    <row r="48" spans="2:44" x14ac:dyDescent="0.3">
      <c r="B48" s="45"/>
      <c r="C48" s="46" t="s">
        <v>28</v>
      </c>
      <c r="D48" s="47"/>
      <c r="E48" s="86">
        <f t="shared" si="15"/>
        <v>0</v>
      </c>
      <c r="F48" s="49"/>
      <c r="G48" s="87">
        <f t="shared" si="16"/>
        <v>0</v>
      </c>
      <c r="H48" s="50"/>
      <c r="I48" s="88"/>
      <c r="J48" s="52">
        <f t="shared" si="17"/>
        <v>0</v>
      </c>
      <c r="K48" s="50"/>
      <c r="L48" s="88"/>
      <c r="M48" s="53">
        <f t="shared" si="18"/>
        <v>0</v>
      </c>
      <c r="W48" s="5" t="s">
        <v>4</v>
      </c>
      <c r="X48" s="5" t="s">
        <v>38</v>
      </c>
      <c r="Y48" s="3" t="s">
        <v>49</v>
      </c>
      <c r="AB48" s="9"/>
      <c r="AC48" s="9"/>
      <c r="AD48" s="9"/>
      <c r="AE48" s="101"/>
      <c r="AF48" s="101"/>
      <c r="AG48" s="101"/>
      <c r="AH48" s="101"/>
      <c r="AI48" s="101"/>
      <c r="AJ48" s="101"/>
      <c r="AK48" s="9"/>
      <c r="AL48" s="9"/>
      <c r="AM48" s="9"/>
      <c r="AN48" s="101"/>
      <c r="AO48" s="101"/>
      <c r="AP48" s="101"/>
      <c r="AQ48" s="101"/>
      <c r="AR48" s="101"/>
    </row>
    <row r="49" spans="2:44" x14ac:dyDescent="0.3">
      <c r="B49" s="45"/>
      <c r="C49" s="46" t="s">
        <v>29</v>
      </c>
      <c r="D49" s="47"/>
      <c r="E49" s="86">
        <f t="shared" si="15"/>
        <v>0</v>
      </c>
      <c r="F49" s="49"/>
      <c r="G49" s="87">
        <f t="shared" si="16"/>
        <v>0</v>
      </c>
      <c r="H49" s="50"/>
      <c r="I49" s="88"/>
      <c r="J49" s="52">
        <f t="shared" si="17"/>
        <v>0</v>
      </c>
      <c r="K49" s="50"/>
      <c r="L49" s="88"/>
      <c r="M49" s="53">
        <f t="shared" si="18"/>
        <v>0</v>
      </c>
      <c r="W49" s="5" t="s">
        <v>4</v>
      </c>
      <c r="X49" s="5" t="s">
        <v>38</v>
      </c>
      <c r="Y49" s="3" t="s">
        <v>50</v>
      </c>
      <c r="AB49" s="9"/>
      <c r="AC49" s="9"/>
      <c r="AD49" s="9"/>
      <c r="AE49" s="101"/>
      <c r="AF49" s="101"/>
      <c r="AG49" s="101"/>
      <c r="AH49" s="101"/>
      <c r="AI49" s="101"/>
      <c r="AJ49" s="101"/>
      <c r="AK49" s="9"/>
      <c r="AL49" s="9"/>
      <c r="AM49" s="9"/>
      <c r="AN49" s="101"/>
      <c r="AO49" s="101"/>
      <c r="AP49" s="101"/>
      <c r="AQ49" s="101"/>
      <c r="AR49" s="101"/>
    </row>
    <row r="50" spans="2:44" x14ac:dyDescent="0.3">
      <c r="B50" s="45"/>
      <c r="C50" s="46" t="s">
        <v>30</v>
      </c>
      <c r="D50" s="47"/>
      <c r="E50" s="86">
        <f t="shared" si="15"/>
        <v>0</v>
      </c>
      <c r="F50" s="49"/>
      <c r="G50" s="87">
        <f t="shared" si="16"/>
        <v>0</v>
      </c>
      <c r="H50" s="50"/>
      <c r="I50" s="88"/>
      <c r="J50" s="52">
        <f t="shared" si="17"/>
        <v>0</v>
      </c>
      <c r="K50" s="50"/>
      <c r="L50" s="88"/>
      <c r="M50" s="53">
        <f t="shared" si="18"/>
        <v>0</v>
      </c>
      <c r="W50" s="5" t="s">
        <v>4</v>
      </c>
      <c r="X50" s="5" t="s">
        <v>38</v>
      </c>
      <c r="Y50" s="3" t="s">
        <v>51</v>
      </c>
      <c r="AB50" s="9"/>
      <c r="AC50" s="9"/>
      <c r="AD50" s="9"/>
      <c r="AE50" s="101"/>
      <c r="AF50" s="101"/>
      <c r="AG50" s="101"/>
      <c r="AH50" s="101"/>
      <c r="AI50" s="101"/>
      <c r="AJ50" s="101"/>
      <c r="AK50" s="9"/>
      <c r="AL50" s="9"/>
      <c r="AM50" s="9"/>
      <c r="AN50" s="9"/>
      <c r="AO50" s="9"/>
      <c r="AP50" s="9"/>
      <c r="AQ50" s="9"/>
      <c r="AR50" s="9"/>
    </row>
    <row r="51" spans="2:44" x14ac:dyDescent="0.3">
      <c r="B51" s="45"/>
      <c r="C51" s="46" t="s">
        <v>31</v>
      </c>
      <c r="D51" s="47"/>
      <c r="E51" s="86">
        <f t="shared" si="15"/>
        <v>0</v>
      </c>
      <c r="F51" s="49"/>
      <c r="G51" s="87">
        <f t="shared" si="16"/>
        <v>0</v>
      </c>
      <c r="H51" s="50"/>
      <c r="I51" s="88"/>
      <c r="J51" s="52">
        <f t="shared" si="17"/>
        <v>0</v>
      </c>
      <c r="K51" s="50"/>
      <c r="L51" s="88"/>
      <c r="M51" s="53">
        <f t="shared" si="18"/>
        <v>0</v>
      </c>
      <c r="W51" s="5" t="s">
        <v>4</v>
      </c>
      <c r="X51" s="5" t="s">
        <v>38</v>
      </c>
      <c r="Y51" s="3" t="s">
        <v>52</v>
      </c>
      <c r="AB51" s="9"/>
      <c r="AC51" s="9"/>
      <c r="AD51" s="9"/>
      <c r="AE51" s="101"/>
      <c r="AF51" s="101"/>
      <c r="AG51" s="101"/>
      <c r="AH51" s="101"/>
      <c r="AI51" s="101"/>
      <c r="AJ51" s="101"/>
      <c r="AK51" s="9"/>
      <c r="AL51" s="9"/>
      <c r="AM51" s="9"/>
      <c r="AN51" s="9"/>
      <c r="AO51" s="9"/>
      <c r="AP51" s="9"/>
      <c r="AQ51" s="9"/>
      <c r="AR51" s="9"/>
    </row>
    <row r="52" spans="2:44" x14ac:dyDescent="0.3">
      <c r="B52" s="45"/>
      <c r="C52" s="46" t="s">
        <v>32</v>
      </c>
      <c r="D52" s="47"/>
      <c r="E52" s="86">
        <f t="shared" si="15"/>
        <v>0</v>
      </c>
      <c r="F52" s="49"/>
      <c r="G52" s="87">
        <f t="shared" si="16"/>
        <v>0</v>
      </c>
      <c r="H52" s="50"/>
      <c r="I52" s="88"/>
      <c r="J52" s="52">
        <f t="shared" si="17"/>
        <v>0</v>
      </c>
      <c r="K52" s="50"/>
      <c r="L52" s="88"/>
      <c r="M52" s="53">
        <f t="shared" si="18"/>
        <v>0</v>
      </c>
      <c r="W52" s="5" t="s">
        <v>4</v>
      </c>
      <c r="X52" s="5" t="s">
        <v>38</v>
      </c>
      <c r="Y52" s="3" t="s">
        <v>53</v>
      </c>
    </row>
    <row r="53" spans="2:44" x14ac:dyDescent="0.3">
      <c r="B53" s="45"/>
      <c r="C53" s="46" t="s">
        <v>33</v>
      </c>
      <c r="D53" s="47"/>
      <c r="E53" s="86">
        <f t="shared" si="15"/>
        <v>0</v>
      </c>
      <c r="F53" s="49"/>
      <c r="G53" s="87">
        <f t="shared" si="16"/>
        <v>0</v>
      </c>
      <c r="H53" s="50"/>
      <c r="I53" s="88"/>
      <c r="J53" s="52">
        <f t="shared" si="17"/>
        <v>0</v>
      </c>
      <c r="K53" s="50"/>
      <c r="L53" s="88"/>
      <c r="M53" s="53">
        <f t="shared" si="18"/>
        <v>0</v>
      </c>
      <c r="W53" s="5" t="s">
        <v>4</v>
      </c>
      <c r="X53" s="5" t="s">
        <v>38</v>
      </c>
      <c r="Y53" s="3" t="s">
        <v>54</v>
      </c>
    </row>
    <row r="54" spans="2:44" x14ac:dyDescent="0.3">
      <c r="B54" s="45"/>
      <c r="C54" s="46" t="s">
        <v>34</v>
      </c>
      <c r="D54" s="47"/>
      <c r="E54" s="86">
        <f t="shared" si="15"/>
        <v>60944.960841548214</v>
      </c>
      <c r="F54" s="49"/>
      <c r="G54" s="87">
        <f t="shared" si="16"/>
        <v>0</v>
      </c>
      <c r="H54" s="50"/>
      <c r="I54" s="88"/>
      <c r="J54" s="52">
        <f t="shared" si="17"/>
        <v>60973.728833395253</v>
      </c>
      <c r="K54" s="50"/>
      <c r="L54" s="88"/>
      <c r="M54" s="53">
        <f t="shared" si="18"/>
        <v>28.767991847035852</v>
      </c>
      <c r="W54" s="5" t="s">
        <v>4</v>
      </c>
      <c r="X54" s="5" t="s">
        <v>38</v>
      </c>
      <c r="Y54" s="3" t="s">
        <v>17</v>
      </c>
    </row>
    <row r="55" spans="2:44" x14ac:dyDescent="0.3">
      <c r="B55" s="55"/>
      <c r="C55" s="56" t="s">
        <v>35</v>
      </c>
      <c r="D55" s="57"/>
      <c r="E55" s="89">
        <f t="shared" si="15"/>
        <v>110310621.92610662</v>
      </c>
      <c r="F55" s="59"/>
      <c r="G55" s="90">
        <f t="shared" si="16"/>
        <v>20280842.308697879</v>
      </c>
      <c r="H55" s="60"/>
      <c r="I55" s="91"/>
      <c r="J55" s="62">
        <f t="shared" si="17"/>
        <v>90099381.952161685</v>
      </c>
      <c r="K55" s="60"/>
      <c r="L55" s="91"/>
      <c r="M55" s="63">
        <f t="shared" si="18"/>
        <v>69602.334752941111</v>
      </c>
      <c r="W55" s="6" t="s">
        <v>4</v>
      </c>
      <c r="X55" s="6" t="s">
        <v>39</v>
      </c>
      <c r="Y55" s="4" t="s">
        <v>40</v>
      </c>
    </row>
    <row r="56" spans="2:44" x14ac:dyDescent="0.3">
      <c r="B56" s="64"/>
      <c r="C56" s="64"/>
      <c r="D56" s="64"/>
      <c r="E56" s="64"/>
      <c r="F56" s="64"/>
      <c r="G56" s="64"/>
      <c r="H56" s="64"/>
      <c r="I56" s="11"/>
      <c r="J56" s="35"/>
      <c r="K56" s="64"/>
      <c r="L56" s="64"/>
      <c r="M56" s="64"/>
    </row>
    <row r="57" spans="2:44" x14ac:dyDescent="0.3">
      <c r="B57" s="65" t="s">
        <v>78</v>
      </c>
      <c r="C57" s="64"/>
      <c r="D57" s="64"/>
      <c r="E57" s="64"/>
      <c r="F57" s="64"/>
      <c r="G57" s="64"/>
      <c r="H57" s="64"/>
      <c r="I57" s="11"/>
      <c r="J57" s="35"/>
      <c r="K57" s="11"/>
      <c r="L57" s="11"/>
      <c r="M57" s="11"/>
    </row>
    <row r="58" spans="2:44" x14ac:dyDescent="0.3">
      <c r="B58" s="92" t="s">
        <v>92</v>
      </c>
      <c r="C58" s="64"/>
      <c r="D58" s="64"/>
      <c r="E58" s="64"/>
      <c r="F58" s="64"/>
      <c r="G58" s="64"/>
      <c r="H58" s="64"/>
      <c r="I58" s="11"/>
      <c r="J58" s="35"/>
      <c r="K58" s="11"/>
      <c r="L58" s="11"/>
      <c r="M58" s="11"/>
    </row>
    <row r="59" spans="2:44" x14ac:dyDescent="0.3">
      <c r="B59" s="64" t="s">
        <v>93</v>
      </c>
      <c r="C59" s="64"/>
      <c r="D59" s="64"/>
      <c r="E59" s="64"/>
      <c r="F59" s="64"/>
      <c r="G59" s="64"/>
      <c r="H59" s="64"/>
      <c r="I59" s="11"/>
      <c r="J59" s="35"/>
      <c r="K59" s="64"/>
      <c r="L59" s="64"/>
      <c r="M59" s="64"/>
    </row>
    <row r="60" spans="2:44" x14ac:dyDescent="0.3">
      <c r="B60" s="64" t="s">
        <v>94</v>
      </c>
      <c r="C60" s="64"/>
      <c r="D60" s="64"/>
      <c r="E60" s="64"/>
      <c r="F60" s="64"/>
      <c r="G60" s="64"/>
      <c r="H60" s="64"/>
      <c r="I60" s="11"/>
      <c r="J60" s="35"/>
      <c r="K60" s="64"/>
      <c r="L60" s="64"/>
      <c r="M60" s="64"/>
    </row>
    <row r="61" spans="2:44" x14ac:dyDescent="0.3">
      <c r="B61" s="92" t="s">
        <v>95</v>
      </c>
      <c r="C61" s="92"/>
      <c r="D61" s="92"/>
      <c r="E61" s="92"/>
      <c r="F61" s="92"/>
      <c r="G61" s="92"/>
      <c r="H61" s="64"/>
      <c r="I61" s="11"/>
      <c r="J61" s="35"/>
      <c r="K61" s="64"/>
      <c r="L61" s="64"/>
      <c r="M61" s="64"/>
    </row>
    <row r="62" spans="2:44" x14ac:dyDescent="0.3">
      <c r="B62" s="92" t="s">
        <v>96</v>
      </c>
      <c r="C62" s="92"/>
      <c r="D62" s="92"/>
      <c r="E62" s="92"/>
      <c r="F62" s="92"/>
      <c r="G62" s="92"/>
      <c r="H62" s="64"/>
      <c r="I62" s="11"/>
      <c r="J62" s="35"/>
      <c r="K62" s="64"/>
      <c r="L62" s="64"/>
      <c r="M62" s="64"/>
    </row>
  </sheetData>
  <mergeCells count="6">
    <mergeCell ref="AB2:AJ2"/>
    <mergeCell ref="AK2:AR2"/>
    <mergeCell ref="AB1:AR1"/>
    <mergeCell ref="AB35:AR35"/>
    <mergeCell ref="AB36:AJ36"/>
    <mergeCell ref="AK36:AR3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3"/>
  <sheetViews>
    <sheetView topLeftCell="AD1" zoomScale="85" zoomScaleNormal="85" workbookViewId="0">
      <selection activeCell="BC1" sqref="BC1"/>
    </sheetView>
  </sheetViews>
  <sheetFormatPr defaultRowHeight="16.5" x14ac:dyDescent="0.3"/>
  <cols>
    <col min="1" max="1" width="3.625" customWidth="1"/>
    <col min="2" max="2" width="30.375" customWidth="1"/>
    <col min="3" max="10" width="17.125" customWidth="1"/>
    <col min="11" max="18" width="17.875" customWidth="1"/>
    <col min="20" max="20" width="9.5" bestFit="1" customWidth="1"/>
    <col min="24" max="24" width="13.25" bestFit="1" customWidth="1"/>
    <col min="25" max="25" width="16.75" bestFit="1" customWidth="1"/>
    <col min="27" max="27" width="13.625" bestFit="1" customWidth="1"/>
    <col min="28" max="28" width="12.5" bestFit="1" customWidth="1"/>
    <col min="29" max="29" width="16" bestFit="1" customWidth="1"/>
    <col min="30" max="30" width="13.25" bestFit="1" customWidth="1"/>
    <col min="31" max="31" width="16.75" bestFit="1" customWidth="1"/>
    <col min="33" max="33" width="13.625" bestFit="1" customWidth="1"/>
    <col min="34" max="34" width="12.5" bestFit="1" customWidth="1"/>
    <col min="35" max="35" width="16.75" bestFit="1" customWidth="1"/>
  </cols>
  <sheetData>
    <row r="1" spans="1:35" x14ac:dyDescent="0.3">
      <c r="A1" s="11"/>
      <c r="B1" s="10" t="s">
        <v>106</v>
      </c>
      <c r="C1" s="10" t="s">
        <v>0</v>
      </c>
      <c r="D1" s="193" t="s">
        <v>38</v>
      </c>
      <c r="E1" s="194" t="s">
        <v>39</v>
      </c>
      <c r="F1" s="195" t="s">
        <v>42</v>
      </c>
      <c r="G1" s="196"/>
      <c r="H1" s="193" t="s">
        <v>39</v>
      </c>
      <c r="I1" s="195" t="s">
        <v>42</v>
      </c>
      <c r="J1" s="198"/>
      <c r="K1" s="198"/>
      <c r="L1" s="193" t="s">
        <v>38</v>
      </c>
      <c r="M1" s="194" t="s">
        <v>39</v>
      </c>
      <c r="N1" s="199" t="s">
        <v>42</v>
      </c>
      <c r="O1" s="194" t="s">
        <v>39</v>
      </c>
      <c r="P1" s="195" t="s">
        <v>42</v>
      </c>
      <c r="R1" s="123"/>
      <c r="X1" s="336" t="s">
        <v>44</v>
      </c>
      <c r="Y1" s="337"/>
      <c r="Z1" s="337"/>
      <c r="AA1" s="337"/>
      <c r="AB1" s="337"/>
      <c r="AC1" s="337"/>
      <c r="AD1" s="337"/>
      <c r="AE1" s="337"/>
      <c r="AF1" s="337"/>
      <c r="AG1" s="337"/>
      <c r="AH1" s="337"/>
      <c r="AI1" s="338"/>
    </row>
    <row r="2" spans="1:35" x14ac:dyDescent="0.3">
      <c r="A2" s="11"/>
      <c r="B2" s="193" t="s">
        <v>38</v>
      </c>
      <c r="C2" s="10" t="s">
        <v>197</v>
      </c>
      <c r="D2" s="193" t="s">
        <v>39</v>
      </c>
      <c r="E2" s="194" t="s">
        <v>39</v>
      </c>
      <c r="F2" s="200" t="s">
        <v>39</v>
      </c>
      <c r="G2" s="122"/>
      <c r="H2" s="197" t="s">
        <v>198</v>
      </c>
      <c r="I2" s="195" t="s">
        <v>39</v>
      </c>
      <c r="J2" s="11"/>
      <c r="K2" s="11"/>
      <c r="L2" s="193" t="s">
        <v>39</v>
      </c>
      <c r="M2" s="194" t="s">
        <v>39</v>
      </c>
      <c r="N2" s="199" t="s">
        <v>39</v>
      </c>
      <c r="O2" s="194" t="s">
        <v>39</v>
      </c>
      <c r="P2" s="195" t="s">
        <v>39</v>
      </c>
      <c r="Q2" s="116"/>
      <c r="R2" s="123"/>
      <c r="X2" s="336" t="s">
        <v>199</v>
      </c>
      <c r="Y2" s="337"/>
      <c r="Z2" s="337"/>
      <c r="AA2" s="337"/>
      <c r="AB2" s="337"/>
      <c r="AC2" s="338"/>
      <c r="AD2" s="336" t="s">
        <v>46</v>
      </c>
      <c r="AE2" s="337"/>
      <c r="AF2" s="337"/>
      <c r="AG2" s="337"/>
      <c r="AH2" s="337"/>
      <c r="AI2" s="338"/>
    </row>
    <row r="3" spans="1:35" x14ac:dyDescent="0.3">
      <c r="A3" s="11"/>
      <c r="C3" s="10" t="s">
        <v>108</v>
      </c>
      <c r="D3" s="193" t="s">
        <v>193</v>
      </c>
      <c r="E3" s="199" t="s">
        <v>194</v>
      </c>
      <c r="F3" s="195" t="s">
        <v>194</v>
      </c>
      <c r="G3" s="196"/>
      <c r="H3" s="197" t="s">
        <v>196</v>
      </c>
      <c r="I3" s="195" t="s">
        <v>195</v>
      </c>
      <c r="J3" s="198"/>
      <c r="K3" s="198"/>
      <c r="L3" s="193" t="s">
        <v>40</v>
      </c>
      <c r="M3" s="194" t="s">
        <v>194</v>
      </c>
      <c r="N3" s="199" t="s">
        <v>194</v>
      </c>
      <c r="O3" s="194" t="s">
        <v>196</v>
      </c>
      <c r="P3" s="195" t="s">
        <v>196</v>
      </c>
      <c r="Q3" s="116"/>
      <c r="R3" s="123"/>
      <c r="X3" s="10" t="s">
        <v>0</v>
      </c>
      <c r="Y3" s="10" t="s">
        <v>106</v>
      </c>
      <c r="Z3" s="10" t="s">
        <v>2</v>
      </c>
      <c r="AA3" s="10" t="s">
        <v>107</v>
      </c>
      <c r="AB3" s="10" t="s">
        <v>108</v>
      </c>
      <c r="AC3" s="10" t="s">
        <v>200</v>
      </c>
      <c r="AD3" s="10" t="s">
        <v>0</v>
      </c>
      <c r="AE3" s="10" t="s">
        <v>106</v>
      </c>
      <c r="AF3" s="10" t="s">
        <v>2</v>
      </c>
      <c r="AG3" s="10" t="s">
        <v>107</v>
      </c>
      <c r="AH3" s="10" t="s">
        <v>108</v>
      </c>
      <c r="AI3" s="10" t="s">
        <v>43</v>
      </c>
    </row>
    <row r="4" spans="1:35" x14ac:dyDescent="0.3">
      <c r="A4" s="11"/>
      <c r="B4" s="121"/>
      <c r="R4" s="123"/>
      <c r="X4" s="9" t="s">
        <v>6</v>
      </c>
      <c r="Y4" s="9" t="s">
        <v>6</v>
      </c>
      <c r="Z4" s="9" t="s">
        <v>8</v>
      </c>
      <c r="AA4" s="9" t="s">
        <v>6</v>
      </c>
      <c r="AB4" s="9" t="s">
        <v>18</v>
      </c>
      <c r="AC4" s="101">
        <v>38513628935</v>
      </c>
      <c r="AD4" s="9" t="s">
        <v>6</v>
      </c>
      <c r="AE4" s="9" t="s">
        <v>6</v>
      </c>
      <c r="AF4" s="9" t="s">
        <v>8</v>
      </c>
      <c r="AG4" s="9" t="s">
        <v>6</v>
      </c>
      <c r="AH4" s="9" t="s">
        <v>18</v>
      </c>
      <c r="AI4" s="101">
        <v>16569188354.99744</v>
      </c>
    </row>
    <row r="5" spans="1:35" x14ac:dyDescent="0.3">
      <c r="A5" s="26"/>
      <c r="B5" s="103" t="s">
        <v>119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116"/>
      <c r="P5" s="116"/>
      <c r="Q5" s="104" t="s">
        <v>118</v>
      </c>
      <c r="R5" s="123"/>
      <c r="X5" s="9" t="s">
        <v>6</v>
      </c>
      <c r="Y5" s="9" t="s">
        <v>6</v>
      </c>
      <c r="Z5" s="9" t="s">
        <v>8</v>
      </c>
      <c r="AA5" s="9" t="s">
        <v>7</v>
      </c>
      <c r="AB5" s="9" t="s">
        <v>18</v>
      </c>
      <c r="AC5" s="101">
        <v>3044529577</v>
      </c>
      <c r="AD5" s="9" t="s">
        <v>6</v>
      </c>
      <c r="AE5" s="9" t="s">
        <v>6</v>
      </c>
      <c r="AF5" s="9" t="s">
        <v>8</v>
      </c>
      <c r="AG5" s="9" t="s">
        <v>7</v>
      </c>
      <c r="AH5" s="9" t="s">
        <v>18</v>
      </c>
      <c r="AI5" s="101">
        <v>1475158808.4706261</v>
      </c>
    </row>
    <row r="6" spans="1:35" x14ac:dyDescent="0.3">
      <c r="A6" s="35"/>
      <c r="B6" s="124" t="s">
        <v>120</v>
      </c>
      <c r="C6" s="18" t="s">
        <v>121</v>
      </c>
      <c r="D6" s="107"/>
      <c r="E6" s="107"/>
      <c r="F6" s="107"/>
      <c r="G6" s="107"/>
      <c r="H6" s="107"/>
      <c r="I6" s="107"/>
      <c r="J6" s="108"/>
      <c r="K6" s="17" t="s">
        <v>122</v>
      </c>
      <c r="L6" s="107"/>
      <c r="M6" s="107"/>
      <c r="N6" s="107"/>
      <c r="O6" s="108"/>
      <c r="P6" s="108"/>
      <c r="Q6" s="109"/>
      <c r="R6" s="11"/>
      <c r="X6" s="9" t="s">
        <v>6</v>
      </c>
      <c r="Y6" s="9" t="s">
        <v>6</v>
      </c>
      <c r="Z6" s="9" t="s">
        <v>9</v>
      </c>
      <c r="AA6" s="9" t="s">
        <v>6</v>
      </c>
      <c r="AB6" s="9" t="s">
        <v>18</v>
      </c>
      <c r="AC6" s="101">
        <v>7160516880</v>
      </c>
      <c r="AD6" s="9" t="s">
        <v>6</v>
      </c>
      <c r="AE6" s="9" t="s">
        <v>6</v>
      </c>
      <c r="AF6" s="9" t="s">
        <v>9</v>
      </c>
      <c r="AG6" s="9" t="s">
        <v>6</v>
      </c>
      <c r="AH6" s="9" t="s">
        <v>18</v>
      </c>
      <c r="AI6" s="101">
        <v>2954677497.7396989</v>
      </c>
    </row>
    <row r="7" spans="1:35" x14ac:dyDescent="0.3">
      <c r="A7" s="35"/>
      <c r="B7" s="125"/>
      <c r="C7" s="126" t="s">
        <v>123</v>
      </c>
      <c r="D7" s="23" t="s">
        <v>124</v>
      </c>
      <c r="E7" s="24"/>
      <c r="F7" s="25"/>
      <c r="G7" s="127" t="s">
        <v>125</v>
      </c>
      <c r="H7" s="339" t="s">
        <v>126</v>
      </c>
      <c r="I7" s="340"/>
      <c r="J7" s="128"/>
      <c r="K7" s="105" t="s">
        <v>123</v>
      </c>
      <c r="L7" s="23" t="s">
        <v>124</v>
      </c>
      <c r="M7" s="24"/>
      <c r="N7" s="25"/>
      <c r="O7" s="339" t="s">
        <v>126</v>
      </c>
      <c r="P7" s="340"/>
      <c r="Q7" s="129"/>
      <c r="R7" s="11"/>
      <c r="X7" s="9" t="s">
        <v>6</v>
      </c>
      <c r="Y7" s="9" t="s">
        <v>6</v>
      </c>
      <c r="Z7" s="9" t="s">
        <v>9</v>
      </c>
      <c r="AA7" s="9" t="s">
        <v>7</v>
      </c>
      <c r="AB7" s="9" t="s">
        <v>18</v>
      </c>
      <c r="AC7" s="101">
        <v>25188187772</v>
      </c>
      <c r="AD7" s="9" t="s">
        <v>6</v>
      </c>
      <c r="AE7" s="9" t="s">
        <v>6</v>
      </c>
      <c r="AF7" s="9" t="s">
        <v>9</v>
      </c>
      <c r="AG7" s="9" t="s">
        <v>7</v>
      </c>
      <c r="AH7" s="9" t="s">
        <v>18</v>
      </c>
      <c r="AI7" s="101">
        <v>29039742914.01355</v>
      </c>
    </row>
    <row r="8" spans="1:35" x14ac:dyDescent="0.3">
      <c r="A8" s="35"/>
      <c r="B8" s="130"/>
      <c r="C8" s="131" t="s">
        <v>127</v>
      </c>
      <c r="D8" s="132" t="s">
        <v>128</v>
      </c>
      <c r="E8" s="133" t="s">
        <v>129</v>
      </c>
      <c r="F8" s="134" t="s">
        <v>130</v>
      </c>
      <c r="G8" s="135" t="s">
        <v>131</v>
      </c>
      <c r="H8" s="136" t="s">
        <v>132</v>
      </c>
      <c r="I8" s="137" t="s">
        <v>133</v>
      </c>
      <c r="J8" s="138" t="s">
        <v>134</v>
      </c>
      <c r="K8" s="139" t="s">
        <v>135</v>
      </c>
      <c r="L8" s="140" t="s">
        <v>136</v>
      </c>
      <c r="M8" s="141" t="s">
        <v>137</v>
      </c>
      <c r="N8" s="142" t="s">
        <v>138</v>
      </c>
      <c r="O8" s="136" t="s">
        <v>139</v>
      </c>
      <c r="P8" s="137" t="s">
        <v>140</v>
      </c>
      <c r="Q8" s="143" t="s">
        <v>141</v>
      </c>
      <c r="R8" s="11"/>
      <c r="T8" s="102" t="s">
        <v>2</v>
      </c>
      <c r="X8" s="9" t="s">
        <v>6</v>
      </c>
      <c r="Y8" s="9" t="s">
        <v>6</v>
      </c>
      <c r="Z8" s="9" t="s">
        <v>10</v>
      </c>
      <c r="AA8" s="9" t="s">
        <v>6</v>
      </c>
      <c r="AB8" s="9" t="s">
        <v>18</v>
      </c>
      <c r="AC8" s="101">
        <v>131394923252</v>
      </c>
      <c r="AD8" s="9" t="s">
        <v>6</v>
      </c>
      <c r="AE8" s="9" t="s">
        <v>6</v>
      </c>
      <c r="AF8" s="9" t="s">
        <v>10</v>
      </c>
      <c r="AG8" s="9" t="s">
        <v>6</v>
      </c>
      <c r="AH8" s="9" t="s">
        <v>18</v>
      </c>
      <c r="AI8" s="101">
        <v>90237660711.812027</v>
      </c>
    </row>
    <row r="9" spans="1:35" x14ac:dyDescent="0.3">
      <c r="A9" s="35"/>
      <c r="B9" s="144" t="s">
        <v>110</v>
      </c>
      <c r="C9" s="145">
        <f t="shared" ref="C9:C25" si="0">N35</f>
        <v>35094663.981575131</v>
      </c>
      <c r="D9" s="118">
        <f t="shared" ref="D9:F25" si="1">(SUMIFS($AC:$AC,$X:$X,D$1,$Y:$Y,$B$2,$Z:$Z,$T9,$AA:$AA,D$2,$AB:$AB,D$3))/1000</f>
        <v>3044529.577</v>
      </c>
      <c r="E9" s="146">
        <f t="shared" si="1"/>
        <v>0</v>
      </c>
      <c r="F9" s="147">
        <f t="shared" si="1"/>
        <v>391060.61</v>
      </c>
      <c r="G9" s="148">
        <f t="shared" ref="G9:G25" si="2">IF(ISERR((C9+D9+E9-F9)/(K35+L35+D9+E9))=TRUE,0,MIN(MAX((C9+D9+E9-F9)/(K35+L35+D9+E9),0%),100%))</f>
        <v>0.90832063546981467</v>
      </c>
      <c r="H9" s="118">
        <f t="shared" ref="H9:I25" si="3">(SUMIFS($AC:$AC,$X:$X,H$1,$Y:$Y,$B$2,$Z:$Z,$T9,$AA:$AA,H$2,$AB:$AB,H$3))/1000</f>
        <v>0</v>
      </c>
      <c r="I9" s="147">
        <f t="shared" si="3"/>
        <v>1625128.5730000001</v>
      </c>
      <c r="J9" s="112">
        <f t="shared" ref="J9:J25" si="4">MAX(C9+D9+E9-F9+H9*1.5-I9*1.5,0)</f>
        <v>35310440.089075133</v>
      </c>
      <c r="K9" s="111">
        <f t="shared" ref="K9:K25" si="5">R35</f>
        <v>15098294.132382382</v>
      </c>
      <c r="L9" s="149">
        <f t="shared" ref="L9:P18" si="6">(SUMIFS($AI:$AI,$AD:$AD,L$1,$AE:$AE,$B$2,$AF:$AF,$T9,$AG:$AG,L$2,$AH:$AH,L$3))/1000</f>
        <v>1475158.8084706261</v>
      </c>
      <c r="M9" s="146">
        <f t="shared" si="6"/>
        <v>0</v>
      </c>
      <c r="N9" s="147">
        <f t="shared" si="6"/>
        <v>2210460.0528284824</v>
      </c>
      <c r="O9" s="118">
        <f t="shared" si="6"/>
        <v>0</v>
      </c>
      <c r="P9" s="147">
        <f t="shared" si="6"/>
        <v>0</v>
      </c>
      <c r="Q9" s="150">
        <f t="shared" ref="Q9:Q25" si="7">MAX(K9+L9+M9-N9+O9*1.5-P9*1.5,0)</f>
        <v>14362992.888024524</v>
      </c>
      <c r="R9" s="64"/>
      <c r="T9" s="191" t="s">
        <v>8</v>
      </c>
      <c r="X9" s="9" t="s">
        <v>6</v>
      </c>
      <c r="Y9" s="9" t="s">
        <v>6</v>
      </c>
      <c r="Z9" s="9" t="s">
        <v>10</v>
      </c>
      <c r="AA9" s="9" t="s">
        <v>7</v>
      </c>
      <c r="AB9" s="9" t="s">
        <v>18</v>
      </c>
      <c r="AC9" s="101">
        <v>63747833248</v>
      </c>
      <c r="AD9" s="9" t="s">
        <v>6</v>
      </c>
      <c r="AE9" s="9" t="s">
        <v>6</v>
      </c>
      <c r="AF9" s="9" t="s">
        <v>10</v>
      </c>
      <c r="AG9" s="9" t="s">
        <v>7</v>
      </c>
      <c r="AH9" s="9" t="s">
        <v>18</v>
      </c>
      <c r="AI9" s="101">
        <v>39044801699.863113</v>
      </c>
    </row>
    <row r="10" spans="1:35" x14ac:dyDescent="0.3">
      <c r="A10" s="35"/>
      <c r="B10" s="151" t="s">
        <v>142</v>
      </c>
      <c r="C10" s="145">
        <f t="shared" si="0"/>
        <v>5594151.0296885716</v>
      </c>
      <c r="D10" s="118">
        <f t="shared" si="1"/>
        <v>25188187.772</v>
      </c>
      <c r="E10" s="146">
        <f t="shared" si="1"/>
        <v>263059.598</v>
      </c>
      <c r="F10" s="147">
        <f t="shared" si="1"/>
        <v>15089753.819</v>
      </c>
      <c r="G10" s="148">
        <f t="shared" si="2"/>
        <v>0.48926039261088339</v>
      </c>
      <c r="H10" s="118">
        <f t="shared" si="3"/>
        <v>0</v>
      </c>
      <c r="I10" s="147">
        <f t="shared" si="3"/>
        <v>918516.46</v>
      </c>
      <c r="J10" s="112">
        <f t="shared" si="4"/>
        <v>14577869.890688572</v>
      </c>
      <c r="K10" s="111">
        <f t="shared" si="5"/>
        <v>2308340.6468246728</v>
      </c>
      <c r="L10" s="149">
        <f t="shared" si="6"/>
        <v>29039742.91401355</v>
      </c>
      <c r="M10" s="146">
        <f t="shared" si="6"/>
        <v>303466.57731274597</v>
      </c>
      <c r="N10" s="147">
        <f t="shared" si="6"/>
        <v>18002644.643096872</v>
      </c>
      <c r="O10" s="118">
        <f t="shared" si="6"/>
        <v>0</v>
      </c>
      <c r="P10" s="147">
        <f t="shared" si="6"/>
        <v>0</v>
      </c>
      <c r="Q10" s="150">
        <f t="shared" si="7"/>
        <v>13648905.495054096</v>
      </c>
      <c r="R10" s="64"/>
      <c r="T10" s="191" t="s">
        <v>9</v>
      </c>
      <c r="X10" s="9" t="s">
        <v>6</v>
      </c>
      <c r="Y10" s="9" t="s">
        <v>6</v>
      </c>
      <c r="Z10" s="9" t="s">
        <v>11</v>
      </c>
      <c r="AA10" s="9" t="s">
        <v>7</v>
      </c>
      <c r="AB10" s="9" t="s">
        <v>18</v>
      </c>
      <c r="AC10" s="101">
        <v>101273033853</v>
      </c>
      <c r="AD10" s="9" t="s">
        <v>6</v>
      </c>
      <c r="AE10" s="9" t="s">
        <v>6</v>
      </c>
      <c r="AF10" s="9" t="s">
        <v>11</v>
      </c>
      <c r="AG10" s="9" t="s">
        <v>7</v>
      </c>
      <c r="AH10" s="9" t="s">
        <v>18</v>
      </c>
      <c r="AI10" s="101">
        <v>98817217175.24292</v>
      </c>
    </row>
    <row r="11" spans="1:35" x14ac:dyDescent="0.3">
      <c r="A11" s="35"/>
      <c r="B11" s="151" t="s">
        <v>143</v>
      </c>
      <c r="C11" s="145">
        <f t="shared" si="0"/>
        <v>118298192.20657161</v>
      </c>
      <c r="D11" s="118">
        <f t="shared" si="1"/>
        <v>63747833.248000003</v>
      </c>
      <c r="E11" s="146">
        <f t="shared" si="1"/>
        <v>907587.82799999998</v>
      </c>
      <c r="F11" s="147">
        <f t="shared" si="1"/>
        <v>56708381.648000002</v>
      </c>
      <c r="G11" s="148">
        <f t="shared" si="2"/>
        <v>0.64394292224939087</v>
      </c>
      <c r="H11" s="118">
        <f t="shared" si="3"/>
        <v>40651.080999999998</v>
      </c>
      <c r="I11" s="147">
        <f t="shared" si="3"/>
        <v>6488192.9620000003</v>
      </c>
      <c r="J11" s="112">
        <f t="shared" si="4"/>
        <v>116573918.81307161</v>
      </c>
      <c r="K11" s="111">
        <f t="shared" si="5"/>
        <v>81243261.664562434</v>
      </c>
      <c r="L11" s="149">
        <f t="shared" si="6"/>
        <v>39044801.699863113</v>
      </c>
      <c r="M11" s="146">
        <f t="shared" si="6"/>
        <v>370925.2767802637</v>
      </c>
      <c r="N11" s="147">
        <f t="shared" si="6"/>
        <v>50499587.990728393</v>
      </c>
      <c r="O11" s="118">
        <f t="shared" si="6"/>
        <v>865.73879023137704</v>
      </c>
      <c r="P11" s="147">
        <f t="shared" si="6"/>
        <v>24630.674248757732</v>
      </c>
      <c r="Q11" s="150">
        <f t="shared" si="7"/>
        <v>70123753.247289628</v>
      </c>
      <c r="R11" s="64"/>
      <c r="T11" s="191" t="s">
        <v>10</v>
      </c>
      <c r="X11" s="9" t="s">
        <v>6</v>
      </c>
      <c r="Y11" s="9" t="s">
        <v>6</v>
      </c>
      <c r="Z11" s="9" t="s">
        <v>12</v>
      </c>
      <c r="AA11" s="9" t="s">
        <v>6</v>
      </c>
      <c r="AB11" s="9" t="s">
        <v>18</v>
      </c>
      <c r="AC11" s="101">
        <v>15068702649</v>
      </c>
      <c r="AD11" s="9" t="s">
        <v>6</v>
      </c>
      <c r="AE11" s="9" t="s">
        <v>6</v>
      </c>
      <c r="AF11" s="9" t="s">
        <v>12</v>
      </c>
      <c r="AG11" s="9" t="s">
        <v>6</v>
      </c>
      <c r="AH11" s="9" t="s">
        <v>18</v>
      </c>
      <c r="AI11" s="101">
        <v>22004334571.11058</v>
      </c>
    </row>
    <row r="12" spans="1:35" x14ac:dyDescent="0.3">
      <c r="A12" s="35"/>
      <c r="B12" s="151" t="s">
        <v>144</v>
      </c>
      <c r="C12" s="145">
        <f t="shared" si="0"/>
        <v>0</v>
      </c>
      <c r="D12" s="118">
        <f t="shared" si="1"/>
        <v>101273033.853</v>
      </c>
      <c r="E12" s="146">
        <f t="shared" si="1"/>
        <v>4623956.176</v>
      </c>
      <c r="F12" s="147">
        <f t="shared" si="1"/>
        <v>81797923.197999999</v>
      </c>
      <c r="G12" s="148">
        <f t="shared" si="2"/>
        <v>0.22757083864612626</v>
      </c>
      <c r="H12" s="118">
        <f t="shared" si="3"/>
        <v>0</v>
      </c>
      <c r="I12" s="147">
        <f t="shared" si="3"/>
        <v>2415547.5529999998</v>
      </c>
      <c r="J12" s="112">
        <f t="shared" si="4"/>
        <v>20475745.501499999</v>
      </c>
      <c r="K12" s="111">
        <f t="shared" si="5"/>
        <v>0</v>
      </c>
      <c r="L12" s="149">
        <f t="shared" si="6"/>
        <v>98817217.175242916</v>
      </c>
      <c r="M12" s="146">
        <f t="shared" si="6"/>
        <v>3017716.566416739</v>
      </c>
      <c r="N12" s="147">
        <f t="shared" si="6"/>
        <v>88147338.377659693</v>
      </c>
      <c r="O12" s="118">
        <f t="shared" si="6"/>
        <v>0</v>
      </c>
      <c r="P12" s="147">
        <f t="shared" si="6"/>
        <v>2134.1308234765679</v>
      </c>
      <c r="Q12" s="150">
        <f t="shared" si="7"/>
        <v>13684394.167764748</v>
      </c>
      <c r="R12" s="64"/>
      <c r="T12" s="191" t="s">
        <v>11</v>
      </c>
      <c r="X12" s="9" t="s">
        <v>6</v>
      </c>
      <c r="Y12" s="9" t="s">
        <v>6</v>
      </c>
      <c r="Z12" s="9" t="s">
        <v>12</v>
      </c>
      <c r="AA12" s="9" t="s">
        <v>7</v>
      </c>
      <c r="AB12" s="9" t="s">
        <v>18</v>
      </c>
      <c r="AC12" s="101">
        <v>0</v>
      </c>
      <c r="AD12" s="9" t="s">
        <v>6</v>
      </c>
      <c r="AE12" s="9" t="s">
        <v>6</v>
      </c>
      <c r="AF12" s="9" t="s">
        <v>12</v>
      </c>
      <c r="AG12" s="9" t="s">
        <v>7</v>
      </c>
      <c r="AH12" s="9" t="s">
        <v>18</v>
      </c>
      <c r="AI12" s="101">
        <v>848770366.42116117</v>
      </c>
    </row>
    <row r="13" spans="1:35" x14ac:dyDescent="0.3">
      <c r="A13" s="35"/>
      <c r="B13" s="151" t="s">
        <v>145</v>
      </c>
      <c r="C13" s="145">
        <f t="shared" si="0"/>
        <v>12981987.253877552</v>
      </c>
      <c r="D13" s="118">
        <f t="shared" si="1"/>
        <v>0</v>
      </c>
      <c r="E13" s="146">
        <f t="shared" si="1"/>
        <v>1738108.754</v>
      </c>
      <c r="F13" s="147">
        <f t="shared" si="1"/>
        <v>-39607.917000000001</v>
      </c>
      <c r="G13" s="148">
        <f t="shared" si="2"/>
        <v>0.87819774798228289</v>
      </c>
      <c r="H13" s="118">
        <f t="shared" si="3"/>
        <v>0</v>
      </c>
      <c r="I13" s="147">
        <f t="shared" si="3"/>
        <v>29025.116000000002</v>
      </c>
      <c r="J13" s="112">
        <f t="shared" si="4"/>
        <v>14716166.250877552</v>
      </c>
      <c r="K13" s="111">
        <f t="shared" si="5"/>
        <v>18957172.198973075</v>
      </c>
      <c r="L13" s="149">
        <f t="shared" si="6"/>
        <v>848770.36642116122</v>
      </c>
      <c r="M13" s="146">
        <f t="shared" si="6"/>
        <v>2733577.0647213804</v>
      </c>
      <c r="N13" s="147">
        <f t="shared" si="6"/>
        <v>831397.44610937219</v>
      </c>
      <c r="O13" s="118">
        <f t="shared" si="6"/>
        <v>0</v>
      </c>
      <c r="P13" s="147">
        <f t="shared" si="6"/>
        <v>0</v>
      </c>
      <c r="Q13" s="150">
        <f t="shared" si="7"/>
        <v>21708122.184006244</v>
      </c>
      <c r="R13" s="64"/>
      <c r="T13" s="191" t="s">
        <v>12</v>
      </c>
      <c r="X13" s="9" t="s">
        <v>6</v>
      </c>
      <c r="Y13" s="9" t="s">
        <v>6</v>
      </c>
      <c r="Z13" s="9" t="s">
        <v>13</v>
      </c>
      <c r="AA13" s="9" t="s">
        <v>6</v>
      </c>
      <c r="AB13" s="9" t="s">
        <v>18</v>
      </c>
      <c r="AC13" s="101">
        <v>35087873530</v>
      </c>
      <c r="AD13" s="9" t="s">
        <v>6</v>
      </c>
      <c r="AE13" s="9" t="s">
        <v>6</v>
      </c>
      <c r="AF13" s="9" t="s">
        <v>13</v>
      </c>
      <c r="AG13" s="9" t="s">
        <v>6</v>
      </c>
      <c r="AH13" s="9" t="s">
        <v>18</v>
      </c>
      <c r="AI13" s="101">
        <v>18071039947.7103</v>
      </c>
    </row>
    <row r="14" spans="1:35" x14ac:dyDescent="0.3">
      <c r="A14" s="35"/>
      <c r="B14" s="151" t="s">
        <v>111</v>
      </c>
      <c r="C14" s="145">
        <f t="shared" si="0"/>
        <v>29517139.562545296</v>
      </c>
      <c r="D14" s="118">
        <f t="shared" si="1"/>
        <v>112145237.226</v>
      </c>
      <c r="E14" s="146">
        <f t="shared" si="1"/>
        <v>1052167.567</v>
      </c>
      <c r="F14" s="147">
        <f t="shared" si="1"/>
        <v>64883695.034000002</v>
      </c>
      <c r="G14" s="148">
        <f t="shared" si="2"/>
        <v>0.52487239597724256</v>
      </c>
      <c r="H14" s="118">
        <f t="shared" si="3"/>
        <v>0</v>
      </c>
      <c r="I14" s="147">
        <f t="shared" si="3"/>
        <v>3582239.8229999999</v>
      </c>
      <c r="J14" s="112">
        <f t="shared" si="4"/>
        <v>72457489.587045267</v>
      </c>
      <c r="K14" s="111">
        <f t="shared" si="5"/>
        <v>15201987.311110107</v>
      </c>
      <c r="L14" s="149">
        <f t="shared" si="6"/>
        <v>55895783.748953551</v>
      </c>
      <c r="M14" s="146">
        <f t="shared" si="6"/>
        <v>852095.4301483985</v>
      </c>
      <c r="N14" s="147">
        <f t="shared" si="6"/>
        <v>34202504.254744329</v>
      </c>
      <c r="O14" s="118">
        <f t="shared" si="6"/>
        <v>0</v>
      </c>
      <c r="P14" s="147">
        <f t="shared" si="6"/>
        <v>694530.226795619</v>
      </c>
      <c r="Q14" s="150">
        <f t="shared" si="7"/>
        <v>36705566.895274296</v>
      </c>
      <c r="R14" s="64"/>
      <c r="T14" s="191" t="s">
        <v>13</v>
      </c>
      <c r="X14" s="9" t="s">
        <v>6</v>
      </c>
      <c r="Y14" s="9" t="s">
        <v>6</v>
      </c>
      <c r="Z14" s="9" t="s">
        <v>13</v>
      </c>
      <c r="AA14" s="9" t="s">
        <v>7</v>
      </c>
      <c r="AB14" s="9" t="s">
        <v>18</v>
      </c>
      <c r="AC14" s="101">
        <v>112145237226</v>
      </c>
      <c r="AD14" s="9" t="s">
        <v>6</v>
      </c>
      <c r="AE14" s="9" t="s">
        <v>6</v>
      </c>
      <c r="AF14" s="9" t="s">
        <v>13</v>
      </c>
      <c r="AG14" s="9" t="s">
        <v>7</v>
      </c>
      <c r="AH14" s="9" t="s">
        <v>18</v>
      </c>
      <c r="AI14" s="101">
        <v>55895783748.953552</v>
      </c>
    </row>
    <row r="15" spans="1:35" x14ac:dyDescent="0.3">
      <c r="A15" s="35"/>
      <c r="B15" s="151" t="s">
        <v>146</v>
      </c>
      <c r="C15" s="145">
        <f t="shared" si="0"/>
        <v>0</v>
      </c>
      <c r="D15" s="118">
        <f t="shared" si="1"/>
        <v>105200168.537</v>
      </c>
      <c r="E15" s="146">
        <f t="shared" si="1"/>
        <v>937624.01399999997</v>
      </c>
      <c r="F15" s="147">
        <f t="shared" si="1"/>
        <v>59690954.795999996</v>
      </c>
      <c r="G15" s="148">
        <f t="shared" si="2"/>
        <v>0.25681406032262133</v>
      </c>
      <c r="H15" s="118">
        <f t="shared" si="3"/>
        <v>0</v>
      </c>
      <c r="I15" s="147">
        <f t="shared" si="3"/>
        <v>318358.723</v>
      </c>
      <c r="J15" s="112">
        <f t="shared" si="4"/>
        <v>45969299.670500003</v>
      </c>
      <c r="K15" s="111">
        <f t="shared" si="5"/>
        <v>0</v>
      </c>
      <c r="L15" s="149">
        <f t="shared" si="6"/>
        <v>4633315.8343338203</v>
      </c>
      <c r="M15" s="146">
        <f t="shared" si="6"/>
        <v>11143.080283769001</v>
      </c>
      <c r="N15" s="147">
        <f t="shared" si="6"/>
        <v>17203280.101096209</v>
      </c>
      <c r="O15" s="118">
        <f t="shared" si="6"/>
        <v>0</v>
      </c>
      <c r="P15" s="147">
        <f t="shared" si="6"/>
        <v>0</v>
      </c>
      <c r="Q15" s="150">
        <f t="shared" si="7"/>
        <v>0</v>
      </c>
      <c r="R15" s="64"/>
      <c r="T15" s="191" t="s">
        <v>14</v>
      </c>
      <c r="X15" s="9" t="s">
        <v>6</v>
      </c>
      <c r="Y15" s="9" t="s">
        <v>6</v>
      </c>
      <c r="Z15" s="9" t="s">
        <v>14</v>
      </c>
      <c r="AA15" s="9" t="s">
        <v>6</v>
      </c>
      <c r="AB15" s="9" t="s">
        <v>18</v>
      </c>
      <c r="AC15" s="101">
        <v>74720053381</v>
      </c>
      <c r="AD15" s="9" t="s">
        <v>6</v>
      </c>
      <c r="AE15" s="9" t="s">
        <v>6</v>
      </c>
      <c r="AF15" s="9" t="s">
        <v>14</v>
      </c>
      <c r="AG15" s="9" t="s">
        <v>6</v>
      </c>
      <c r="AH15" s="9" t="s">
        <v>18</v>
      </c>
      <c r="AI15" s="101">
        <v>45509633340.517441</v>
      </c>
    </row>
    <row r="16" spans="1:35" x14ac:dyDescent="0.3">
      <c r="A16" s="35"/>
      <c r="B16" s="151" t="s">
        <v>147</v>
      </c>
      <c r="C16" s="145">
        <f t="shared" si="0"/>
        <v>0</v>
      </c>
      <c r="D16" s="118">
        <f t="shared" si="1"/>
        <v>23784002.675999999</v>
      </c>
      <c r="E16" s="146">
        <f t="shared" si="1"/>
        <v>0</v>
      </c>
      <c r="F16" s="147">
        <f t="shared" si="1"/>
        <v>0</v>
      </c>
      <c r="G16" s="148">
        <f t="shared" si="2"/>
        <v>1</v>
      </c>
      <c r="H16" s="118">
        <f t="shared" si="3"/>
        <v>0</v>
      </c>
      <c r="I16" s="147">
        <f t="shared" si="3"/>
        <v>0</v>
      </c>
      <c r="J16" s="112">
        <f t="shared" si="4"/>
        <v>23784002.675999999</v>
      </c>
      <c r="K16" s="111">
        <f t="shared" si="5"/>
        <v>0</v>
      </c>
      <c r="L16" s="149">
        <f t="shared" si="6"/>
        <v>28980681.549849961</v>
      </c>
      <c r="M16" s="146">
        <f t="shared" si="6"/>
        <v>0</v>
      </c>
      <c r="N16" s="147">
        <f t="shared" si="6"/>
        <v>0</v>
      </c>
      <c r="O16" s="118">
        <f t="shared" si="6"/>
        <v>0</v>
      </c>
      <c r="P16" s="147">
        <f t="shared" si="6"/>
        <v>0</v>
      </c>
      <c r="Q16" s="150">
        <f t="shared" si="7"/>
        <v>28980681.549849961</v>
      </c>
      <c r="R16" s="64"/>
      <c r="T16" s="191" t="s">
        <v>41</v>
      </c>
      <c r="X16" s="9" t="s">
        <v>6</v>
      </c>
      <c r="Y16" s="9" t="s">
        <v>6</v>
      </c>
      <c r="Z16" s="9" t="s">
        <v>14</v>
      </c>
      <c r="AA16" s="9" t="s">
        <v>7</v>
      </c>
      <c r="AB16" s="9" t="s">
        <v>18</v>
      </c>
      <c r="AC16" s="101">
        <v>105200168537</v>
      </c>
      <c r="AD16" s="9" t="s">
        <v>6</v>
      </c>
      <c r="AE16" s="9" t="s">
        <v>6</v>
      </c>
      <c r="AF16" s="9" t="s">
        <v>14</v>
      </c>
      <c r="AG16" s="9" t="s">
        <v>7</v>
      </c>
      <c r="AH16" s="9" t="s">
        <v>18</v>
      </c>
      <c r="AI16" s="101">
        <v>4633315834.3338203</v>
      </c>
    </row>
    <row r="17" spans="1:35" x14ac:dyDescent="0.3">
      <c r="A17" s="35"/>
      <c r="B17" s="151" t="s">
        <v>112</v>
      </c>
      <c r="C17" s="145">
        <f t="shared" si="0"/>
        <v>0</v>
      </c>
      <c r="D17" s="118">
        <f t="shared" si="1"/>
        <v>0</v>
      </c>
      <c r="E17" s="146">
        <f t="shared" si="1"/>
        <v>17494819.201000001</v>
      </c>
      <c r="F17" s="147">
        <f t="shared" si="1"/>
        <v>6015494.8619999997</v>
      </c>
      <c r="G17" s="148">
        <f t="shared" si="2"/>
        <v>0.65615564282846917</v>
      </c>
      <c r="H17" s="118">
        <f t="shared" si="3"/>
        <v>-2445.2379999999998</v>
      </c>
      <c r="I17" s="147">
        <f t="shared" si="3"/>
        <v>1190909.8689999999</v>
      </c>
      <c r="J17" s="112">
        <f t="shared" si="4"/>
        <v>9689291.6785000004</v>
      </c>
      <c r="K17" s="111">
        <f t="shared" si="5"/>
        <v>0</v>
      </c>
      <c r="L17" s="149">
        <f t="shared" si="6"/>
        <v>0</v>
      </c>
      <c r="M17" s="146">
        <f t="shared" si="6"/>
        <v>1352952.251774674</v>
      </c>
      <c r="N17" s="147">
        <f t="shared" si="6"/>
        <v>1065806.487933943</v>
      </c>
      <c r="O17" s="118">
        <f t="shared" si="6"/>
        <v>0</v>
      </c>
      <c r="P17" s="147">
        <f t="shared" si="6"/>
        <v>15794.778166832899</v>
      </c>
      <c r="Q17" s="150">
        <f t="shared" si="7"/>
        <v>263453.59659048164</v>
      </c>
      <c r="R17" s="64"/>
      <c r="T17" s="191" t="s">
        <v>15</v>
      </c>
      <c r="X17" s="9" t="s">
        <v>6</v>
      </c>
      <c r="Y17" s="9" t="s">
        <v>6</v>
      </c>
      <c r="Z17" s="9" t="s">
        <v>19</v>
      </c>
      <c r="AA17" s="9" t="s">
        <v>7</v>
      </c>
      <c r="AB17" s="9" t="s">
        <v>18</v>
      </c>
      <c r="AC17" s="101">
        <v>23784002676</v>
      </c>
      <c r="AD17" s="9" t="s">
        <v>6</v>
      </c>
      <c r="AE17" s="9" t="s">
        <v>6</v>
      </c>
      <c r="AF17" s="9" t="s">
        <v>19</v>
      </c>
      <c r="AG17" s="9" t="s">
        <v>7</v>
      </c>
      <c r="AH17" s="9" t="s">
        <v>18</v>
      </c>
      <c r="AI17" s="101">
        <v>28980681549.84996</v>
      </c>
    </row>
    <row r="18" spans="1:35" x14ac:dyDescent="0.3">
      <c r="A18" s="35"/>
      <c r="B18" s="151" t="s">
        <v>113</v>
      </c>
      <c r="C18" s="145">
        <f t="shared" si="0"/>
        <v>0</v>
      </c>
      <c r="D18" s="118">
        <f t="shared" si="1"/>
        <v>196965503.03999999</v>
      </c>
      <c r="E18" s="146">
        <f t="shared" si="1"/>
        <v>3444447.514</v>
      </c>
      <c r="F18" s="147">
        <f t="shared" si="1"/>
        <v>73819058.949000001</v>
      </c>
      <c r="G18" s="148">
        <f t="shared" si="2"/>
        <v>0.63165971178107927</v>
      </c>
      <c r="H18" s="118">
        <f t="shared" si="3"/>
        <v>0</v>
      </c>
      <c r="I18" s="147">
        <f t="shared" si="3"/>
        <v>27000.169000000002</v>
      </c>
      <c r="J18" s="112">
        <f t="shared" si="4"/>
        <v>126550391.35149999</v>
      </c>
      <c r="K18" s="111">
        <f t="shared" si="5"/>
        <v>0</v>
      </c>
      <c r="L18" s="149">
        <f t="shared" si="6"/>
        <v>78385464.304198891</v>
      </c>
      <c r="M18" s="146">
        <f t="shared" si="6"/>
        <v>605890.28159966739</v>
      </c>
      <c r="N18" s="147">
        <f t="shared" si="6"/>
        <v>31894919.77309088</v>
      </c>
      <c r="O18" s="118">
        <f t="shared" si="6"/>
        <v>0</v>
      </c>
      <c r="P18" s="147">
        <f t="shared" si="6"/>
        <v>0</v>
      </c>
      <c r="Q18" s="150">
        <f t="shared" si="7"/>
        <v>47096434.812707677</v>
      </c>
      <c r="R18" s="64"/>
      <c r="T18" s="191" t="s">
        <v>16</v>
      </c>
      <c r="X18" s="9" t="s">
        <v>6</v>
      </c>
      <c r="Y18" s="9" t="s">
        <v>6</v>
      </c>
      <c r="Z18" s="9" t="s">
        <v>16</v>
      </c>
      <c r="AA18" s="9" t="s">
        <v>7</v>
      </c>
      <c r="AB18" s="9" t="s">
        <v>18</v>
      </c>
      <c r="AC18" s="101">
        <v>196965503040</v>
      </c>
      <c r="AD18" s="9" t="s">
        <v>6</v>
      </c>
      <c r="AE18" s="9" t="s">
        <v>6</v>
      </c>
      <c r="AF18" s="9" t="s">
        <v>16</v>
      </c>
      <c r="AG18" s="9" t="s">
        <v>7</v>
      </c>
      <c r="AH18" s="9" t="s">
        <v>18</v>
      </c>
      <c r="AI18" s="101">
        <v>78385464304.198898</v>
      </c>
    </row>
    <row r="19" spans="1:35" x14ac:dyDescent="0.3">
      <c r="A19" s="35"/>
      <c r="B19" s="151" t="s">
        <v>114</v>
      </c>
      <c r="C19" s="145">
        <f t="shared" si="0"/>
        <v>0</v>
      </c>
      <c r="D19" s="118">
        <f t="shared" si="1"/>
        <v>0</v>
      </c>
      <c r="E19" s="146">
        <f t="shared" si="1"/>
        <v>0</v>
      </c>
      <c r="F19" s="147">
        <f t="shared" si="1"/>
        <v>0</v>
      </c>
      <c r="G19" s="148">
        <f t="shared" si="2"/>
        <v>0</v>
      </c>
      <c r="H19" s="118">
        <f t="shared" si="3"/>
        <v>0</v>
      </c>
      <c r="I19" s="147">
        <f t="shared" si="3"/>
        <v>0</v>
      </c>
      <c r="J19" s="112">
        <f t="shared" si="4"/>
        <v>0</v>
      </c>
      <c r="K19" s="111">
        <f t="shared" si="5"/>
        <v>0</v>
      </c>
      <c r="L19" s="149">
        <f t="shared" ref="L19:P25" si="8">(SUMIFS($AI:$AI,$AD:$AD,L$1,$AE:$AE,$B$2,$AF:$AF,$T19,$AG:$AG,L$2,$AH:$AH,L$3))/1000</f>
        <v>0</v>
      </c>
      <c r="M19" s="146">
        <f t="shared" si="8"/>
        <v>0</v>
      </c>
      <c r="N19" s="147">
        <f t="shared" si="8"/>
        <v>0</v>
      </c>
      <c r="O19" s="118">
        <f t="shared" si="8"/>
        <v>0</v>
      </c>
      <c r="P19" s="147">
        <f t="shared" si="8"/>
        <v>0</v>
      </c>
      <c r="Q19" s="150">
        <f t="shared" si="7"/>
        <v>0</v>
      </c>
      <c r="R19" s="64"/>
      <c r="T19" s="191" t="s">
        <v>48</v>
      </c>
      <c r="X19" s="9" t="s">
        <v>6</v>
      </c>
      <c r="Y19" s="9" t="s">
        <v>6</v>
      </c>
      <c r="Z19" s="9" t="s">
        <v>17</v>
      </c>
      <c r="AA19" s="9" t="s">
        <v>7</v>
      </c>
      <c r="AB19" s="9" t="s">
        <v>18</v>
      </c>
      <c r="AC19" s="101">
        <v>97337886</v>
      </c>
      <c r="AD19" s="9" t="s">
        <v>6</v>
      </c>
      <c r="AE19" s="9" t="s">
        <v>6</v>
      </c>
      <c r="AF19" s="9" t="s">
        <v>17</v>
      </c>
      <c r="AG19" s="9" t="s">
        <v>7</v>
      </c>
      <c r="AH19" s="9" t="s">
        <v>18</v>
      </c>
      <c r="AI19" s="101">
        <v>63906889.367048293</v>
      </c>
    </row>
    <row r="20" spans="1:35" x14ac:dyDescent="0.3">
      <c r="A20" s="35"/>
      <c r="B20" s="151" t="s">
        <v>148</v>
      </c>
      <c r="C20" s="145">
        <f t="shared" si="0"/>
        <v>0</v>
      </c>
      <c r="D20" s="118">
        <f t="shared" si="1"/>
        <v>0</v>
      </c>
      <c r="E20" s="146">
        <f t="shared" si="1"/>
        <v>0</v>
      </c>
      <c r="F20" s="147">
        <f t="shared" si="1"/>
        <v>0</v>
      </c>
      <c r="G20" s="148">
        <f t="shared" si="2"/>
        <v>0</v>
      </c>
      <c r="H20" s="118">
        <f t="shared" si="3"/>
        <v>0</v>
      </c>
      <c r="I20" s="147">
        <f t="shared" si="3"/>
        <v>0</v>
      </c>
      <c r="J20" s="112">
        <f t="shared" si="4"/>
        <v>0</v>
      </c>
      <c r="K20" s="111">
        <f t="shared" si="5"/>
        <v>0</v>
      </c>
      <c r="L20" s="149">
        <f t="shared" si="8"/>
        <v>0</v>
      </c>
      <c r="M20" s="146">
        <f t="shared" si="8"/>
        <v>0</v>
      </c>
      <c r="N20" s="147">
        <f t="shared" si="8"/>
        <v>0</v>
      </c>
      <c r="O20" s="118">
        <f t="shared" si="8"/>
        <v>0</v>
      </c>
      <c r="P20" s="147">
        <f t="shared" si="8"/>
        <v>0</v>
      </c>
      <c r="Q20" s="150">
        <f t="shared" si="7"/>
        <v>0</v>
      </c>
      <c r="R20" s="64"/>
      <c r="T20" s="191" t="s">
        <v>49</v>
      </c>
      <c r="X20" s="9" t="s">
        <v>6</v>
      </c>
      <c r="Y20" s="9" t="s">
        <v>5</v>
      </c>
      <c r="Z20" s="9" t="s">
        <v>8</v>
      </c>
      <c r="AA20" s="9" t="s">
        <v>7</v>
      </c>
      <c r="AB20" s="9" t="s">
        <v>18</v>
      </c>
      <c r="AC20" s="101">
        <v>33808545940</v>
      </c>
      <c r="AD20" s="9" t="s">
        <v>6</v>
      </c>
      <c r="AE20" s="9" t="s">
        <v>5</v>
      </c>
      <c r="AF20" s="9" t="s">
        <v>8</v>
      </c>
      <c r="AG20" s="9" t="s">
        <v>7</v>
      </c>
      <c r="AH20" s="9" t="s">
        <v>18</v>
      </c>
      <c r="AI20" s="101">
        <v>22451163058.635509</v>
      </c>
    </row>
    <row r="21" spans="1:35" x14ac:dyDescent="0.3">
      <c r="A21" s="35"/>
      <c r="B21" s="151" t="s">
        <v>115</v>
      </c>
      <c r="C21" s="145">
        <f t="shared" si="0"/>
        <v>0</v>
      </c>
      <c r="D21" s="118">
        <f t="shared" si="1"/>
        <v>0</v>
      </c>
      <c r="E21" s="146">
        <f t="shared" si="1"/>
        <v>0</v>
      </c>
      <c r="F21" s="147">
        <f t="shared" si="1"/>
        <v>0</v>
      </c>
      <c r="G21" s="148">
        <f t="shared" si="2"/>
        <v>0</v>
      </c>
      <c r="H21" s="118">
        <f t="shared" si="3"/>
        <v>0</v>
      </c>
      <c r="I21" s="147">
        <f t="shared" si="3"/>
        <v>0</v>
      </c>
      <c r="J21" s="112">
        <f t="shared" si="4"/>
        <v>0</v>
      </c>
      <c r="K21" s="111">
        <f t="shared" si="5"/>
        <v>0</v>
      </c>
      <c r="L21" s="149">
        <f t="shared" si="8"/>
        <v>0</v>
      </c>
      <c r="M21" s="146">
        <f t="shared" si="8"/>
        <v>0</v>
      </c>
      <c r="N21" s="147">
        <f t="shared" si="8"/>
        <v>0</v>
      </c>
      <c r="O21" s="118">
        <f t="shared" si="8"/>
        <v>0</v>
      </c>
      <c r="P21" s="147">
        <f t="shared" si="8"/>
        <v>0</v>
      </c>
      <c r="Q21" s="150">
        <f t="shared" si="7"/>
        <v>0</v>
      </c>
      <c r="R21" s="64"/>
      <c r="T21" s="191" t="s">
        <v>50</v>
      </c>
      <c r="X21" s="9" t="s">
        <v>6</v>
      </c>
      <c r="Y21" s="9" t="s">
        <v>5</v>
      </c>
      <c r="Z21" s="9" t="s">
        <v>9</v>
      </c>
      <c r="AA21" s="9" t="s">
        <v>7</v>
      </c>
      <c r="AB21" s="9" t="s">
        <v>18</v>
      </c>
      <c r="AC21" s="101">
        <v>5151621971</v>
      </c>
      <c r="AD21" s="9" t="s">
        <v>6</v>
      </c>
      <c r="AE21" s="9" t="s">
        <v>5</v>
      </c>
      <c r="AF21" s="9" t="s">
        <v>9</v>
      </c>
      <c r="AG21" s="9" t="s">
        <v>7</v>
      </c>
      <c r="AH21" s="9" t="s">
        <v>18</v>
      </c>
      <c r="AI21" s="101">
        <v>1870775073.3718669</v>
      </c>
    </row>
    <row r="22" spans="1:35" x14ac:dyDescent="0.3">
      <c r="A22" s="35"/>
      <c r="B22" s="151" t="s">
        <v>149</v>
      </c>
      <c r="C22" s="145">
        <f t="shared" si="0"/>
        <v>0</v>
      </c>
      <c r="D22" s="118">
        <f t="shared" si="1"/>
        <v>0</v>
      </c>
      <c r="E22" s="146">
        <f t="shared" si="1"/>
        <v>0</v>
      </c>
      <c r="F22" s="147">
        <f t="shared" si="1"/>
        <v>0</v>
      </c>
      <c r="G22" s="148">
        <f t="shared" si="2"/>
        <v>0</v>
      </c>
      <c r="H22" s="118">
        <f t="shared" si="3"/>
        <v>0</v>
      </c>
      <c r="I22" s="147">
        <f t="shared" si="3"/>
        <v>0</v>
      </c>
      <c r="J22" s="112">
        <f t="shared" si="4"/>
        <v>0</v>
      </c>
      <c r="K22" s="111">
        <f t="shared" si="5"/>
        <v>0</v>
      </c>
      <c r="L22" s="149">
        <f t="shared" si="8"/>
        <v>0</v>
      </c>
      <c r="M22" s="146">
        <f t="shared" si="8"/>
        <v>0</v>
      </c>
      <c r="N22" s="147">
        <f t="shared" si="8"/>
        <v>0</v>
      </c>
      <c r="O22" s="118">
        <f t="shared" si="8"/>
        <v>0</v>
      </c>
      <c r="P22" s="147">
        <f t="shared" si="8"/>
        <v>0</v>
      </c>
      <c r="Q22" s="150">
        <f t="shared" si="7"/>
        <v>0</v>
      </c>
      <c r="R22" s="64"/>
      <c r="T22" s="191" t="s">
        <v>51</v>
      </c>
      <c r="X22" s="9" t="s">
        <v>6</v>
      </c>
      <c r="Y22" s="9" t="s">
        <v>5</v>
      </c>
      <c r="Z22" s="9" t="s">
        <v>10</v>
      </c>
      <c r="AA22" s="9" t="s">
        <v>7</v>
      </c>
      <c r="AB22" s="9" t="s">
        <v>18</v>
      </c>
      <c r="AC22" s="101">
        <v>199511567484</v>
      </c>
      <c r="AD22" s="9" t="s">
        <v>6</v>
      </c>
      <c r="AE22" s="9" t="s">
        <v>5</v>
      </c>
      <c r="AF22" s="9" t="s">
        <v>10</v>
      </c>
      <c r="AG22" s="9" t="s">
        <v>7</v>
      </c>
      <c r="AH22" s="9" t="s">
        <v>18</v>
      </c>
      <c r="AI22" s="101">
        <v>135520444945.6218</v>
      </c>
    </row>
    <row r="23" spans="1:35" x14ac:dyDescent="0.3">
      <c r="A23" s="35"/>
      <c r="B23" s="151" t="s">
        <v>116</v>
      </c>
      <c r="C23" s="145">
        <f t="shared" si="0"/>
        <v>0</v>
      </c>
      <c r="D23" s="118">
        <f t="shared" si="1"/>
        <v>0</v>
      </c>
      <c r="E23" s="146">
        <f t="shared" si="1"/>
        <v>0</v>
      </c>
      <c r="F23" s="147">
        <f t="shared" si="1"/>
        <v>0</v>
      </c>
      <c r="G23" s="148">
        <f t="shared" si="2"/>
        <v>0</v>
      </c>
      <c r="H23" s="118">
        <f t="shared" si="3"/>
        <v>0</v>
      </c>
      <c r="I23" s="147">
        <f t="shared" si="3"/>
        <v>0</v>
      </c>
      <c r="J23" s="112">
        <f t="shared" si="4"/>
        <v>0</v>
      </c>
      <c r="K23" s="111">
        <f t="shared" si="5"/>
        <v>0</v>
      </c>
      <c r="L23" s="149">
        <f t="shared" si="8"/>
        <v>0</v>
      </c>
      <c r="M23" s="146">
        <f t="shared" si="8"/>
        <v>0</v>
      </c>
      <c r="N23" s="147">
        <f t="shared" si="8"/>
        <v>0</v>
      </c>
      <c r="O23" s="118">
        <f t="shared" si="8"/>
        <v>0</v>
      </c>
      <c r="P23" s="147">
        <f t="shared" si="8"/>
        <v>0</v>
      </c>
      <c r="Q23" s="150">
        <f t="shared" si="7"/>
        <v>0</v>
      </c>
      <c r="R23" s="64"/>
      <c r="T23" s="191" t="s">
        <v>52</v>
      </c>
      <c r="X23" s="9" t="s">
        <v>6</v>
      </c>
      <c r="Y23" s="9" t="s">
        <v>5</v>
      </c>
      <c r="Z23" s="9" t="s">
        <v>11</v>
      </c>
      <c r="AA23" s="9" t="s">
        <v>7</v>
      </c>
      <c r="AB23" s="9" t="s">
        <v>18</v>
      </c>
      <c r="AC23" s="101">
        <v>434867296</v>
      </c>
      <c r="AD23" s="9" t="s">
        <v>6</v>
      </c>
      <c r="AE23" s="9" t="s">
        <v>5</v>
      </c>
      <c r="AF23" s="9" t="s">
        <v>11</v>
      </c>
      <c r="AG23" s="9" t="s">
        <v>7</v>
      </c>
      <c r="AH23" s="9" t="s">
        <v>18</v>
      </c>
      <c r="AI23" s="101">
        <v>91119403.851241082</v>
      </c>
    </row>
    <row r="24" spans="1:35" x14ac:dyDescent="0.3">
      <c r="A24" s="35"/>
      <c r="B24" s="151" t="s">
        <v>150</v>
      </c>
      <c r="C24" s="145">
        <f t="shared" si="0"/>
        <v>0</v>
      </c>
      <c r="D24" s="118">
        <f t="shared" si="1"/>
        <v>0</v>
      </c>
      <c r="E24" s="146">
        <f t="shared" si="1"/>
        <v>0</v>
      </c>
      <c r="F24" s="147">
        <f t="shared" si="1"/>
        <v>0</v>
      </c>
      <c r="G24" s="148">
        <f t="shared" si="2"/>
        <v>0</v>
      </c>
      <c r="H24" s="118">
        <f t="shared" si="3"/>
        <v>0</v>
      </c>
      <c r="I24" s="147">
        <f t="shared" si="3"/>
        <v>0</v>
      </c>
      <c r="J24" s="112">
        <f t="shared" si="4"/>
        <v>0</v>
      </c>
      <c r="K24" s="111">
        <f t="shared" si="5"/>
        <v>0</v>
      </c>
      <c r="L24" s="149">
        <f t="shared" si="8"/>
        <v>0</v>
      </c>
      <c r="M24" s="146">
        <f t="shared" si="8"/>
        <v>0</v>
      </c>
      <c r="N24" s="147">
        <f t="shared" si="8"/>
        <v>0</v>
      </c>
      <c r="O24" s="118">
        <f t="shared" si="8"/>
        <v>0</v>
      </c>
      <c r="P24" s="147">
        <f t="shared" si="8"/>
        <v>0</v>
      </c>
      <c r="Q24" s="150">
        <f t="shared" si="7"/>
        <v>0</v>
      </c>
      <c r="R24" s="64"/>
      <c r="T24" s="191" t="s">
        <v>53</v>
      </c>
      <c r="X24" s="9" t="s">
        <v>6</v>
      </c>
      <c r="Y24" s="9" t="s">
        <v>5</v>
      </c>
      <c r="Z24" s="9" t="s">
        <v>12</v>
      </c>
      <c r="AA24" s="9" t="s">
        <v>7</v>
      </c>
      <c r="AB24" s="9" t="s">
        <v>18</v>
      </c>
      <c r="AC24" s="101">
        <v>8514596540</v>
      </c>
      <c r="AD24" s="9" t="s">
        <v>6</v>
      </c>
      <c r="AE24" s="9" t="s">
        <v>5</v>
      </c>
      <c r="AF24" s="9" t="s">
        <v>12</v>
      </c>
      <c r="AG24" s="9" t="s">
        <v>7</v>
      </c>
      <c r="AH24" s="9" t="s">
        <v>18</v>
      </c>
      <c r="AI24" s="101">
        <v>4961115118.6780109</v>
      </c>
    </row>
    <row r="25" spans="1:35" x14ac:dyDescent="0.3">
      <c r="A25" s="35"/>
      <c r="B25" s="130" t="s">
        <v>117</v>
      </c>
      <c r="C25" s="152">
        <f t="shared" si="0"/>
        <v>0</v>
      </c>
      <c r="D25" s="119">
        <f t="shared" si="1"/>
        <v>0</v>
      </c>
      <c r="E25" s="153">
        <f t="shared" si="1"/>
        <v>0</v>
      </c>
      <c r="F25" s="154">
        <f t="shared" si="1"/>
        <v>0</v>
      </c>
      <c r="G25" s="155">
        <f t="shared" si="2"/>
        <v>0</v>
      </c>
      <c r="H25" s="119">
        <f t="shared" si="3"/>
        <v>0</v>
      </c>
      <c r="I25" s="154">
        <f t="shared" si="3"/>
        <v>0</v>
      </c>
      <c r="J25" s="114">
        <f t="shared" si="4"/>
        <v>0</v>
      </c>
      <c r="K25" s="113">
        <f t="shared" si="5"/>
        <v>0</v>
      </c>
      <c r="L25" s="156">
        <f t="shared" si="8"/>
        <v>0</v>
      </c>
      <c r="M25" s="153">
        <f t="shared" si="8"/>
        <v>0</v>
      </c>
      <c r="N25" s="154">
        <f t="shared" si="8"/>
        <v>0</v>
      </c>
      <c r="O25" s="119">
        <f t="shared" si="8"/>
        <v>0</v>
      </c>
      <c r="P25" s="154">
        <f t="shared" si="8"/>
        <v>0</v>
      </c>
      <c r="Q25" s="157">
        <f t="shared" si="7"/>
        <v>0</v>
      </c>
      <c r="R25" s="64"/>
      <c r="T25" s="192" t="s">
        <v>54</v>
      </c>
      <c r="X25" s="9" t="s">
        <v>6</v>
      </c>
      <c r="Y25" s="9" t="s">
        <v>5</v>
      </c>
      <c r="Z25" s="9" t="s">
        <v>13</v>
      </c>
      <c r="AA25" s="9" t="s">
        <v>7</v>
      </c>
      <c r="AB25" s="9" t="s">
        <v>18</v>
      </c>
      <c r="AC25" s="101">
        <v>27921740293</v>
      </c>
      <c r="AD25" s="9" t="s">
        <v>6</v>
      </c>
      <c r="AE25" s="9" t="s">
        <v>5</v>
      </c>
      <c r="AF25" s="9" t="s">
        <v>13</v>
      </c>
      <c r="AG25" s="9" t="s">
        <v>7</v>
      </c>
      <c r="AH25" s="9" t="s">
        <v>18</v>
      </c>
      <c r="AI25" s="101">
        <v>55119826172.633301</v>
      </c>
    </row>
    <row r="26" spans="1:35" x14ac:dyDescent="0.3">
      <c r="A26" s="64"/>
      <c r="B26" s="1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116"/>
      <c r="P26" s="64"/>
      <c r="Q26" s="64"/>
      <c r="R26" s="64"/>
      <c r="X26" s="9" t="s">
        <v>6</v>
      </c>
      <c r="Y26" s="9" t="s">
        <v>5</v>
      </c>
      <c r="Z26" s="9" t="s">
        <v>14</v>
      </c>
      <c r="AA26" s="9" t="s">
        <v>7</v>
      </c>
      <c r="AB26" s="9" t="s">
        <v>18</v>
      </c>
      <c r="AC26" s="101">
        <v>122439467</v>
      </c>
      <c r="AD26" s="9" t="s">
        <v>6</v>
      </c>
      <c r="AE26" s="9" t="s">
        <v>5</v>
      </c>
      <c r="AF26" s="9" t="s">
        <v>14</v>
      </c>
      <c r="AG26" s="9" t="s">
        <v>7</v>
      </c>
      <c r="AH26" s="9" t="s">
        <v>18</v>
      </c>
      <c r="AI26" s="101">
        <v>35834089.555731758</v>
      </c>
    </row>
    <row r="27" spans="1:35" x14ac:dyDescent="0.3">
      <c r="A27" s="64"/>
      <c r="B27" s="14"/>
      <c r="G27" s="122"/>
      <c r="H27" s="122"/>
      <c r="I27" s="122"/>
      <c r="J27" s="10" t="s">
        <v>0</v>
      </c>
      <c r="K27" s="193" t="s">
        <v>38</v>
      </c>
      <c r="L27" s="194" t="s">
        <v>39</v>
      </c>
      <c r="M27" s="195" t="s">
        <v>42</v>
      </c>
      <c r="O27" s="193" t="s">
        <v>38</v>
      </c>
      <c r="P27" s="194" t="s">
        <v>39</v>
      </c>
      <c r="Q27" s="195" t="s">
        <v>42</v>
      </c>
      <c r="R27" s="159"/>
      <c r="X27" s="9" t="s">
        <v>6</v>
      </c>
      <c r="Y27" s="9" t="s">
        <v>5</v>
      </c>
      <c r="Z27" s="9" t="s">
        <v>16</v>
      </c>
      <c r="AA27" s="9" t="s">
        <v>7</v>
      </c>
      <c r="AB27" s="9" t="s">
        <v>18</v>
      </c>
      <c r="AC27" s="101">
        <v>25926130</v>
      </c>
      <c r="AD27" s="9" t="s">
        <v>6</v>
      </c>
      <c r="AE27" s="9" t="s">
        <v>5</v>
      </c>
      <c r="AF27" s="9" t="s">
        <v>16</v>
      </c>
      <c r="AG27" s="9" t="s">
        <v>7</v>
      </c>
      <c r="AH27" s="9" t="s">
        <v>18</v>
      </c>
      <c r="AI27" s="101">
        <v>9372627.9235463254</v>
      </c>
    </row>
    <row r="28" spans="1:35" x14ac:dyDescent="0.3">
      <c r="A28" s="64"/>
      <c r="B28" s="14"/>
      <c r="G28" s="122"/>
      <c r="H28" s="122"/>
      <c r="I28" s="122"/>
      <c r="J28" s="10" t="s">
        <v>197</v>
      </c>
      <c r="K28" s="193" t="s">
        <v>38</v>
      </c>
      <c r="L28" s="194" t="s">
        <v>6</v>
      </c>
      <c r="M28" s="200" t="s">
        <v>6</v>
      </c>
      <c r="O28" s="193" t="s">
        <v>6</v>
      </c>
      <c r="P28" s="194" t="s">
        <v>6</v>
      </c>
      <c r="Q28" s="195" t="s">
        <v>6</v>
      </c>
      <c r="R28" s="159"/>
      <c r="X28" s="9" t="s">
        <v>6</v>
      </c>
      <c r="Y28" s="9" t="s">
        <v>5</v>
      </c>
      <c r="Z28" s="9" t="s">
        <v>17</v>
      </c>
      <c r="AA28" s="9" t="s">
        <v>7</v>
      </c>
      <c r="AB28" s="9" t="s">
        <v>18</v>
      </c>
      <c r="AC28" s="101">
        <v>606858341</v>
      </c>
      <c r="AD28" s="9" t="s">
        <v>6</v>
      </c>
      <c r="AE28" s="9" t="s">
        <v>5</v>
      </c>
      <c r="AF28" s="9" t="s">
        <v>17</v>
      </c>
      <c r="AG28" s="9" t="s">
        <v>7</v>
      </c>
      <c r="AH28" s="9" t="s">
        <v>18</v>
      </c>
      <c r="AI28" s="101">
        <v>327049430.37201262</v>
      </c>
    </row>
    <row r="29" spans="1:35" x14ac:dyDescent="0.3">
      <c r="A29" s="64"/>
      <c r="B29" s="14"/>
      <c r="G29" s="122"/>
      <c r="H29" s="122"/>
      <c r="I29" s="122"/>
      <c r="J29" s="10" t="s">
        <v>108</v>
      </c>
      <c r="K29" s="193" t="s">
        <v>193</v>
      </c>
      <c r="L29" s="199" t="s">
        <v>194</v>
      </c>
      <c r="M29" s="195" t="s">
        <v>194</v>
      </c>
      <c r="O29" s="193" t="s">
        <v>40</v>
      </c>
      <c r="P29" s="194" t="s">
        <v>194</v>
      </c>
      <c r="Q29" s="195" t="s">
        <v>194</v>
      </c>
      <c r="R29" s="159"/>
      <c r="X29" s="9" t="s">
        <v>7</v>
      </c>
      <c r="Y29" s="9" t="s">
        <v>6</v>
      </c>
      <c r="Z29" s="9" t="s">
        <v>9</v>
      </c>
      <c r="AA29" s="9" t="s">
        <v>7</v>
      </c>
      <c r="AB29" s="9" t="s">
        <v>368</v>
      </c>
      <c r="AC29" s="101">
        <v>263059598</v>
      </c>
      <c r="AD29" s="9" t="s">
        <v>6</v>
      </c>
      <c r="AE29" s="9" t="s">
        <v>367</v>
      </c>
      <c r="AF29" s="9" t="s">
        <v>8</v>
      </c>
      <c r="AG29" s="9" t="s">
        <v>7</v>
      </c>
      <c r="AH29" s="9" t="s">
        <v>18</v>
      </c>
      <c r="AI29" s="101">
        <v>1823900352.3412769</v>
      </c>
    </row>
    <row r="30" spans="1:35" x14ac:dyDescent="0.3">
      <c r="A30" s="64"/>
      <c r="B30" s="14"/>
      <c r="C30" s="64"/>
      <c r="D30" s="64"/>
      <c r="E30" s="64"/>
      <c r="F30" s="64"/>
      <c r="G30" s="64"/>
      <c r="H30" s="64"/>
      <c r="I30" s="64"/>
      <c r="R30" s="159"/>
      <c r="X30" s="9" t="s">
        <v>7</v>
      </c>
      <c r="Y30" s="9" t="s">
        <v>6</v>
      </c>
      <c r="Z30" s="9" t="s">
        <v>10</v>
      </c>
      <c r="AA30" s="9" t="s">
        <v>7</v>
      </c>
      <c r="AB30" s="9" t="s">
        <v>369</v>
      </c>
      <c r="AC30" s="101">
        <v>40651081</v>
      </c>
      <c r="AD30" s="9" t="s">
        <v>6</v>
      </c>
      <c r="AE30" s="9" t="s">
        <v>367</v>
      </c>
      <c r="AF30" s="9" t="s">
        <v>9</v>
      </c>
      <c r="AG30" s="9" t="s">
        <v>7</v>
      </c>
      <c r="AH30" s="9" t="s">
        <v>18</v>
      </c>
      <c r="AI30" s="101">
        <v>226693234.8621254</v>
      </c>
    </row>
    <row r="31" spans="1:35" x14ac:dyDescent="0.3">
      <c r="A31" s="64"/>
      <c r="B31" s="103" t="s">
        <v>151</v>
      </c>
      <c r="C31" s="117"/>
      <c r="D31" s="117"/>
      <c r="E31" s="117"/>
      <c r="F31" s="117"/>
      <c r="G31" s="117"/>
      <c r="H31" s="117"/>
      <c r="I31" s="117"/>
      <c r="J31" s="117"/>
      <c r="K31" s="64"/>
      <c r="L31" s="64"/>
      <c r="M31" s="64"/>
      <c r="N31" s="64"/>
      <c r="O31" s="116"/>
      <c r="P31" s="116"/>
      <c r="Q31" s="116"/>
      <c r="R31" s="104" t="s">
        <v>109</v>
      </c>
      <c r="X31" s="9" t="s">
        <v>7</v>
      </c>
      <c r="Y31" s="9" t="s">
        <v>6</v>
      </c>
      <c r="Z31" s="9" t="s">
        <v>10</v>
      </c>
      <c r="AA31" s="9" t="s">
        <v>7</v>
      </c>
      <c r="AB31" s="9" t="s">
        <v>368</v>
      </c>
      <c r="AC31" s="101">
        <v>907587828</v>
      </c>
      <c r="AD31" s="9" t="s">
        <v>6</v>
      </c>
      <c r="AE31" s="9" t="s">
        <v>367</v>
      </c>
      <c r="AF31" s="9" t="s">
        <v>10</v>
      </c>
      <c r="AG31" s="9" t="s">
        <v>7</v>
      </c>
      <c r="AH31" s="9" t="s">
        <v>18</v>
      </c>
      <c r="AI31" s="101">
        <v>21571634699.69722</v>
      </c>
    </row>
    <row r="32" spans="1:35" x14ac:dyDescent="0.3">
      <c r="A32" s="64"/>
      <c r="B32" s="124"/>
      <c r="C32" s="17" t="s">
        <v>152</v>
      </c>
      <c r="D32" s="107"/>
      <c r="E32" s="107"/>
      <c r="F32" s="107"/>
      <c r="G32" s="160"/>
      <c r="H32" s="108"/>
      <c r="I32" s="161"/>
      <c r="J32" s="109"/>
      <c r="K32" s="23" t="s">
        <v>153</v>
      </c>
      <c r="L32" s="24"/>
      <c r="M32" s="24"/>
      <c r="N32" s="25"/>
      <c r="O32" s="23" t="s">
        <v>154</v>
      </c>
      <c r="P32" s="24"/>
      <c r="Q32" s="24"/>
      <c r="R32" s="25"/>
      <c r="X32" s="9" t="s">
        <v>7</v>
      </c>
      <c r="Y32" s="9" t="s">
        <v>6</v>
      </c>
      <c r="Z32" s="9" t="s">
        <v>11</v>
      </c>
      <c r="AA32" s="9" t="s">
        <v>7</v>
      </c>
      <c r="AB32" s="9" t="s">
        <v>368</v>
      </c>
      <c r="AC32" s="101">
        <v>4623956176</v>
      </c>
      <c r="AD32" s="9" t="s">
        <v>6</v>
      </c>
      <c r="AE32" s="9" t="s">
        <v>367</v>
      </c>
      <c r="AF32" s="9" t="s">
        <v>12</v>
      </c>
      <c r="AG32" s="9" t="s">
        <v>7</v>
      </c>
      <c r="AH32" s="9" t="s">
        <v>18</v>
      </c>
      <c r="AI32" s="101">
        <v>1995740514.5750451</v>
      </c>
    </row>
    <row r="33" spans="2:35" x14ac:dyDescent="0.3">
      <c r="B33" s="125" t="s">
        <v>155</v>
      </c>
      <c r="C33" s="17" t="s">
        <v>156</v>
      </c>
      <c r="D33" s="18"/>
      <c r="E33" s="18"/>
      <c r="F33" s="162"/>
      <c r="G33" s="18" t="s">
        <v>157</v>
      </c>
      <c r="H33" s="18"/>
      <c r="I33" s="162"/>
      <c r="J33" s="163" t="s">
        <v>158</v>
      </c>
      <c r="K33" s="106" t="s">
        <v>159</v>
      </c>
      <c r="L33" s="107"/>
      <c r="M33" s="109"/>
      <c r="N33" s="164" t="s">
        <v>160</v>
      </c>
      <c r="O33" s="106" t="s">
        <v>161</v>
      </c>
      <c r="P33" s="107"/>
      <c r="Q33" s="109"/>
      <c r="R33" s="165" t="s">
        <v>162</v>
      </c>
      <c r="X33" s="9" t="s">
        <v>7</v>
      </c>
      <c r="Y33" s="9" t="s">
        <v>6</v>
      </c>
      <c r="Z33" s="9" t="s">
        <v>12</v>
      </c>
      <c r="AA33" s="9" t="s">
        <v>7</v>
      </c>
      <c r="AB33" s="9" t="s">
        <v>368</v>
      </c>
      <c r="AC33" s="101">
        <v>1738108754</v>
      </c>
      <c r="AD33" s="9" t="s">
        <v>6</v>
      </c>
      <c r="AE33" s="9" t="s">
        <v>367</v>
      </c>
      <c r="AF33" s="9" t="s">
        <v>13</v>
      </c>
      <c r="AG33" s="9" t="s">
        <v>7</v>
      </c>
      <c r="AH33" s="9" t="s">
        <v>18</v>
      </c>
      <c r="AI33" s="101">
        <v>785877083.5681566</v>
      </c>
    </row>
    <row r="34" spans="2:35" ht="27" x14ac:dyDescent="0.3">
      <c r="B34" s="130"/>
      <c r="C34" s="166" t="s">
        <v>163</v>
      </c>
      <c r="D34" s="167" t="s">
        <v>164</v>
      </c>
      <c r="E34" s="168" t="s">
        <v>165</v>
      </c>
      <c r="F34" s="115" t="s">
        <v>166</v>
      </c>
      <c r="G34" s="169" t="s">
        <v>167</v>
      </c>
      <c r="H34" s="170" t="s">
        <v>168</v>
      </c>
      <c r="I34" s="115" t="s">
        <v>169</v>
      </c>
      <c r="J34" s="115" t="s">
        <v>170</v>
      </c>
      <c r="K34" s="110" t="s">
        <v>171</v>
      </c>
      <c r="L34" s="171" t="s">
        <v>172</v>
      </c>
      <c r="M34" s="172" t="s">
        <v>173</v>
      </c>
      <c r="N34" s="143"/>
      <c r="O34" s="166" t="s">
        <v>174</v>
      </c>
      <c r="P34" s="167" t="s">
        <v>175</v>
      </c>
      <c r="Q34" s="169" t="s">
        <v>176</v>
      </c>
      <c r="R34" s="143"/>
      <c r="T34" s="102" t="s">
        <v>2</v>
      </c>
      <c r="X34" s="9" t="s">
        <v>7</v>
      </c>
      <c r="Y34" s="9" t="s">
        <v>6</v>
      </c>
      <c r="Z34" s="9" t="s">
        <v>13</v>
      </c>
      <c r="AA34" s="9" t="s">
        <v>7</v>
      </c>
      <c r="AB34" s="9" t="s">
        <v>368</v>
      </c>
      <c r="AC34" s="101">
        <v>1052167567</v>
      </c>
      <c r="AD34" s="9" t="s">
        <v>6</v>
      </c>
      <c r="AE34" s="9" t="s">
        <v>367</v>
      </c>
      <c r="AF34" s="9" t="s">
        <v>17</v>
      </c>
      <c r="AG34" s="9" t="s">
        <v>7</v>
      </c>
      <c r="AH34" s="9" t="s">
        <v>18</v>
      </c>
      <c r="AI34" s="101">
        <v>193306539.5414263</v>
      </c>
    </row>
    <row r="35" spans="2:35" x14ac:dyDescent="0.3">
      <c r="B35" s="144" t="s">
        <v>110</v>
      </c>
      <c r="C35" s="173">
        <f>SUMIFS(보유리스크율_위험계수적용법!AC:AC,보유리스크율_위험계수적용법!$C:$C,보험가격준비금위험!$T35)</f>
        <v>33347407.404032923</v>
      </c>
      <c r="D35" s="174">
        <f>SUMIFS(보유리스크율_위험계수적용법!AD:AD,보유리스크율_위험계수적용법!$C:$C,보험가격준비금위험!$T35)</f>
        <v>26877936.590479232</v>
      </c>
      <c r="E35" s="175">
        <f>SUMIFS(보유리스크율_위험계수적용법!AE:AE,보유리스크율_위험계수적용법!$C:$C,보험가격준비금위험!$T35)</f>
        <v>0</v>
      </c>
      <c r="F35" s="176">
        <f t="shared" ref="F35:F51" si="9">IF(ISERR((D35-E35)/C35)=TRUE,0,(D35-E35)/C35)</f>
        <v>0.80599778761897711</v>
      </c>
      <c r="G35" s="177">
        <f>SUMIFS(보유리스크율_손해율분포법!W:W,보유리스크율_손해율분포법!$C:$C,보험가격준비금위험!$T35)</f>
        <v>1249076.7771842238</v>
      </c>
      <c r="H35" s="178">
        <f>SUMIFS(보유리스크율_손해율분포법!X:X,보유리스크율_손해율분포법!$C:$C,보험가격준비금위험!$T35)</f>
        <v>1138192.6604852439</v>
      </c>
      <c r="I35" s="176">
        <f t="shared" ref="I35:I51" si="10">IF(ISERR(H35/G35)=TRUE,0,(H35/G35))</f>
        <v>0.91122714093768975</v>
      </c>
      <c r="J35" s="179">
        <f t="shared" ref="J35:J51" si="11">MAX(MIN(MAX(F35,I35),100%),0%)</f>
        <v>0.91122714093768975</v>
      </c>
      <c r="K35" s="173">
        <f t="shared" ref="K35:M51" si="12">(SUMIFS($AC:$AC,$X:$X,K$27,$Y:$Y,$B$2,$Z:$Z,$T35,$AA:$AA,K$28,$AB:$AB,K$29))/1000</f>
        <v>38513628.935000002</v>
      </c>
      <c r="L35" s="174">
        <f t="shared" si="12"/>
        <v>0</v>
      </c>
      <c r="M35" s="180">
        <f t="shared" si="12"/>
        <v>7471860.3090000004</v>
      </c>
      <c r="N35" s="181">
        <f t="shared" ref="N35:N51" si="13">(K35+L35)*$J35</f>
        <v>35094663.981575131</v>
      </c>
      <c r="O35" s="173">
        <f t="shared" ref="O35:Q51" si="14">(SUMIFS($AI:$AI,$AD:$AD,O$27,$AE:$AE,$B$2,$AF:$AF,$T35,$AG:$AG,O$28,$AH:$AH,O$29))/1000</f>
        <v>16569188.354997441</v>
      </c>
      <c r="P35" s="174">
        <f t="shared" si="14"/>
        <v>0</v>
      </c>
      <c r="Q35" s="180">
        <f t="shared" si="14"/>
        <v>3070654.9461210999</v>
      </c>
      <c r="R35" s="181">
        <f t="shared" ref="R35:R51" si="15">(O35+P35)*$J35</f>
        <v>15098294.132382382</v>
      </c>
      <c r="T35" s="191" t="s">
        <v>8</v>
      </c>
      <c r="X35" s="9" t="s">
        <v>7</v>
      </c>
      <c r="Y35" s="9" t="s">
        <v>6</v>
      </c>
      <c r="Z35" s="9" t="s">
        <v>14</v>
      </c>
      <c r="AA35" s="9" t="s">
        <v>7</v>
      </c>
      <c r="AB35" s="9" t="s">
        <v>368</v>
      </c>
      <c r="AC35" s="101">
        <v>937624014</v>
      </c>
      <c r="AD35" s="9" t="s">
        <v>7</v>
      </c>
      <c r="AE35" s="9" t="s">
        <v>6</v>
      </c>
      <c r="AF35" s="9" t="s">
        <v>8</v>
      </c>
      <c r="AG35" s="9" t="s">
        <v>7</v>
      </c>
      <c r="AH35" s="9" t="s">
        <v>368</v>
      </c>
      <c r="AI35" s="101">
        <v>0</v>
      </c>
    </row>
    <row r="36" spans="2:35" x14ac:dyDescent="0.3">
      <c r="B36" s="151" t="s">
        <v>177</v>
      </c>
      <c r="C36" s="118">
        <f>SUMIFS(보유리스크율_위험계수적용법!AC:AC,보유리스크율_위험계수적용법!$C:$C,보험가격준비금위험!$T36)</f>
        <v>5556102.2657537125</v>
      </c>
      <c r="D36" s="146">
        <f>SUMIFS(보유리스크율_위험계수적용법!AD:AD,보유리스크율_위험계수적용법!$C:$C,보험가격준비금위험!$T36)</f>
        <v>3869016.7038144604</v>
      </c>
      <c r="E36" s="147">
        <f>SUMIFS(보유리스크율_위험계수적용법!AE:AE,보유리스크율_위험계수적용법!$C:$C,보험가격준비금위험!$T36)</f>
        <v>-471686.03202227649</v>
      </c>
      <c r="F36" s="182">
        <f t="shared" si="9"/>
        <v>0.78124961136724136</v>
      </c>
      <c r="G36" s="158">
        <f>SUMIFS(보유리스크율_손해율분포법!W:W,보유리스크율_손해율분포법!$C:$C,보험가격준비금위험!$T36)</f>
        <v>253400.15360782659</v>
      </c>
      <c r="H36" s="183">
        <f>SUMIFS(보유리스크율_손해율분포법!X:X,보유리스크율_손해율분포법!$C:$C,보험가격준비금위험!$T36)</f>
        <v>192486.18380534614</v>
      </c>
      <c r="I36" s="182">
        <f t="shared" si="10"/>
        <v>0.75961352455707809</v>
      </c>
      <c r="J36" s="184">
        <f t="shared" si="11"/>
        <v>0.78124961136724136</v>
      </c>
      <c r="K36" s="118">
        <f t="shared" si="12"/>
        <v>7160516.8799999999</v>
      </c>
      <c r="L36" s="146">
        <f t="shared" si="12"/>
        <v>0</v>
      </c>
      <c r="M36" s="185">
        <f t="shared" si="12"/>
        <v>2374463.21</v>
      </c>
      <c r="N36" s="186">
        <f t="shared" si="13"/>
        <v>5594151.0296885716</v>
      </c>
      <c r="O36" s="118">
        <f t="shared" si="14"/>
        <v>2954677.4977396987</v>
      </c>
      <c r="P36" s="146">
        <f t="shared" si="14"/>
        <v>0</v>
      </c>
      <c r="Q36" s="185">
        <f t="shared" si="14"/>
        <v>878750.9320957181</v>
      </c>
      <c r="R36" s="186">
        <f t="shared" si="15"/>
        <v>2308340.6468246728</v>
      </c>
      <c r="T36" s="191" t="s">
        <v>9</v>
      </c>
      <c r="X36" s="9" t="s">
        <v>7</v>
      </c>
      <c r="Y36" s="9" t="s">
        <v>6</v>
      </c>
      <c r="Z36" s="9" t="s">
        <v>15</v>
      </c>
      <c r="AA36" s="9" t="s">
        <v>7</v>
      </c>
      <c r="AB36" s="9" t="s">
        <v>369</v>
      </c>
      <c r="AC36" s="101">
        <v>-2445238</v>
      </c>
      <c r="AD36" s="9" t="s">
        <v>7</v>
      </c>
      <c r="AE36" s="9" t="s">
        <v>6</v>
      </c>
      <c r="AF36" s="9" t="s">
        <v>9</v>
      </c>
      <c r="AG36" s="9" t="s">
        <v>7</v>
      </c>
      <c r="AH36" s="9" t="s">
        <v>368</v>
      </c>
      <c r="AI36" s="101">
        <v>303466577.31274599</v>
      </c>
    </row>
    <row r="37" spans="2:35" x14ac:dyDescent="0.3">
      <c r="B37" s="151" t="s">
        <v>178</v>
      </c>
      <c r="C37" s="118">
        <f>SUMIFS(보유리스크율_위험계수적용법!AC:AC,보유리스크율_위험계수적용법!$C:$C,보험가격준비금위험!$T37)</f>
        <v>199803111.64824405</v>
      </c>
      <c r="D37" s="146">
        <f>SUMIFS(보유리스크율_위험계수적용법!AD:AD,보유리스크율_위험계수적용법!$C:$C,보험가격준비금위험!$T37)</f>
        <v>166959534.59799901</v>
      </c>
      <c r="E37" s="147">
        <f>SUMIFS(보유리스크율_위험계수적용법!AE:AE,보유리스크율_위험계수적용법!$C:$C,보험가격준비금위험!$T37)</f>
        <v>-2122654.0896951831</v>
      </c>
      <c r="F37" s="182">
        <f t="shared" si="9"/>
        <v>0.84624402139124622</v>
      </c>
      <c r="G37" s="158">
        <f>SUMIFS(보유리스크율_손해율분포법!W:W,보유리스크율_손해율분포법!$C:$C,보험가격준비금위험!$T37)</f>
        <v>7256837.1190408291</v>
      </c>
      <c r="H37" s="183">
        <f>SUMIFS(보유리스크율_손해율분포법!X:X,보유리스크율_손해율분포법!$C:$C,보험가격준비금위험!$T37)</f>
        <v>6533515.0786125092</v>
      </c>
      <c r="I37" s="182">
        <f t="shared" si="10"/>
        <v>0.9003254408824426</v>
      </c>
      <c r="J37" s="184">
        <f t="shared" si="11"/>
        <v>0.9003254408824426</v>
      </c>
      <c r="K37" s="118">
        <f t="shared" si="12"/>
        <v>131394923.252</v>
      </c>
      <c r="L37" s="146">
        <f t="shared" si="12"/>
        <v>0</v>
      </c>
      <c r="M37" s="185">
        <f t="shared" si="12"/>
        <v>33949507.542000003</v>
      </c>
      <c r="N37" s="186">
        <f t="shared" si="13"/>
        <v>118298192.20657161</v>
      </c>
      <c r="O37" s="118">
        <f t="shared" si="14"/>
        <v>90237660.711812034</v>
      </c>
      <c r="P37" s="146">
        <f t="shared" si="14"/>
        <v>0</v>
      </c>
      <c r="Q37" s="185">
        <f t="shared" si="14"/>
        <v>18955370.22138663</v>
      </c>
      <c r="R37" s="186">
        <f t="shared" si="15"/>
        <v>81243261.664562434</v>
      </c>
      <c r="T37" s="191" t="s">
        <v>10</v>
      </c>
      <c r="X37" s="9" t="s">
        <v>7</v>
      </c>
      <c r="Y37" s="9" t="s">
        <v>6</v>
      </c>
      <c r="Z37" s="9" t="s">
        <v>15</v>
      </c>
      <c r="AA37" s="9" t="s">
        <v>7</v>
      </c>
      <c r="AB37" s="9" t="s">
        <v>368</v>
      </c>
      <c r="AC37" s="101">
        <v>17494819201</v>
      </c>
      <c r="AD37" s="9" t="s">
        <v>7</v>
      </c>
      <c r="AE37" s="9" t="s">
        <v>6</v>
      </c>
      <c r="AF37" s="9" t="s">
        <v>10</v>
      </c>
      <c r="AG37" s="9" t="s">
        <v>7</v>
      </c>
      <c r="AH37" s="9" t="s">
        <v>369</v>
      </c>
      <c r="AI37" s="101">
        <v>865738.790231377</v>
      </c>
    </row>
    <row r="38" spans="2:35" x14ac:dyDescent="0.3">
      <c r="B38" s="151" t="s">
        <v>179</v>
      </c>
      <c r="C38" s="118">
        <f>SUMIFS(보유리스크율_위험계수적용법!AC:AC,보유리스크율_위험계수적용법!$C:$C,보험가격준비금위험!$T38)</f>
        <v>0</v>
      </c>
      <c r="D38" s="146">
        <f>SUMIFS(보유리스크율_위험계수적용법!AD:AD,보유리스크율_위험계수적용법!$C:$C,보험가격준비금위험!$T38)</f>
        <v>0</v>
      </c>
      <c r="E38" s="147">
        <f>SUMIFS(보유리스크율_위험계수적용법!AE:AE,보유리스크율_위험계수적용법!$C:$C,보험가격준비금위험!$T38)</f>
        <v>0</v>
      </c>
      <c r="F38" s="182">
        <f t="shared" si="9"/>
        <v>0</v>
      </c>
      <c r="G38" s="158">
        <f>SUMIFS(보유리스크율_손해율분포법!W:W,보유리스크율_손해율분포법!$C:$C,보험가격준비금위험!$T38)</f>
        <v>0</v>
      </c>
      <c r="H38" s="183">
        <f>SUMIFS(보유리스크율_손해율분포법!X:X,보유리스크율_손해율분포법!$C:$C,보험가격준비금위험!$T38)</f>
        <v>0</v>
      </c>
      <c r="I38" s="182">
        <f t="shared" si="10"/>
        <v>0</v>
      </c>
      <c r="J38" s="184">
        <f t="shared" si="11"/>
        <v>0</v>
      </c>
      <c r="K38" s="118">
        <f t="shared" si="12"/>
        <v>0</v>
      </c>
      <c r="L38" s="146">
        <f t="shared" si="12"/>
        <v>0</v>
      </c>
      <c r="M38" s="185">
        <f t="shared" si="12"/>
        <v>0</v>
      </c>
      <c r="N38" s="186">
        <f t="shared" si="13"/>
        <v>0</v>
      </c>
      <c r="O38" s="118">
        <f t="shared" si="14"/>
        <v>0</v>
      </c>
      <c r="P38" s="146">
        <f t="shared" si="14"/>
        <v>0</v>
      </c>
      <c r="Q38" s="185">
        <f t="shared" si="14"/>
        <v>0</v>
      </c>
      <c r="R38" s="186">
        <f t="shared" si="15"/>
        <v>0</v>
      </c>
      <c r="T38" s="191" t="s">
        <v>11</v>
      </c>
      <c r="X38" s="9" t="s">
        <v>7</v>
      </c>
      <c r="Y38" s="9" t="s">
        <v>6</v>
      </c>
      <c r="Z38" s="9" t="s">
        <v>16</v>
      </c>
      <c r="AA38" s="9" t="s">
        <v>7</v>
      </c>
      <c r="AB38" s="9" t="s">
        <v>368</v>
      </c>
      <c r="AC38" s="101">
        <v>3444447514</v>
      </c>
      <c r="AD38" s="9" t="s">
        <v>7</v>
      </c>
      <c r="AE38" s="9" t="s">
        <v>6</v>
      </c>
      <c r="AF38" s="9" t="s">
        <v>10</v>
      </c>
      <c r="AG38" s="9" t="s">
        <v>7</v>
      </c>
      <c r="AH38" s="9" t="s">
        <v>368</v>
      </c>
      <c r="AI38" s="101">
        <v>370925276.78026372</v>
      </c>
    </row>
    <row r="39" spans="2:35" x14ac:dyDescent="0.3">
      <c r="B39" s="151" t="s">
        <v>180</v>
      </c>
      <c r="C39" s="118">
        <f>SUMIFS(보유리스크율_위험계수적용법!AC:AC,보유리스크율_위험계수적용법!$C:$C,보험가격준비금위험!$T39)</f>
        <v>9197381.3841448501</v>
      </c>
      <c r="D39" s="146">
        <f>SUMIFS(보유리스크율_위험계수적용법!AD:AD,보유리스크율_위험계수적용법!$C:$C,보험가격준비금위험!$T39)</f>
        <v>7373419.8363040462</v>
      </c>
      <c r="E39" s="147">
        <f>SUMIFS(보유리스크율_위험계수적용법!AE:AE,보유리스크율_위험계수적용법!$C:$C,보험가격준비금위험!$T39)</f>
        <v>-51786.162151721037</v>
      </c>
      <c r="F39" s="182">
        <f t="shared" si="9"/>
        <v>0.80731739702084182</v>
      </c>
      <c r="G39" s="158">
        <f>SUMIFS(보유리스크율_손해율분포법!W:W,보유리스크율_손해율분포법!$C:$C,보험가격준비금위험!$T39)</f>
        <v>267877.30932709732</v>
      </c>
      <c r="H39" s="183">
        <f>SUMIFS(보유리스크율_손해율분포법!X:X,보유리스크율_손해율분포법!$C:$C,보험가격준비금위험!$T39)</f>
        <v>230781.63371404595</v>
      </c>
      <c r="I39" s="182">
        <f t="shared" si="10"/>
        <v>0.86151990362216568</v>
      </c>
      <c r="J39" s="184">
        <f t="shared" si="11"/>
        <v>0.86151990362216568</v>
      </c>
      <c r="K39" s="118">
        <f t="shared" si="12"/>
        <v>15068702.649</v>
      </c>
      <c r="L39" s="146">
        <f t="shared" si="12"/>
        <v>0</v>
      </c>
      <c r="M39" s="185">
        <f t="shared" si="12"/>
        <v>2990696.9819999998</v>
      </c>
      <c r="N39" s="186">
        <f t="shared" si="13"/>
        <v>12981987.253877552</v>
      </c>
      <c r="O39" s="118">
        <f t="shared" si="14"/>
        <v>22004334.57111058</v>
      </c>
      <c r="P39" s="146">
        <f t="shared" si="14"/>
        <v>0</v>
      </c>
      <c r="Q39" s="185">
        <f t="shared" si="14"/>
        <v>4246883.6012325631</v>
      </c>
      <c r="R39" s="186">
        <f t="shared" si="15"/>
        <v>18957172.198973075</v>
      </c>
      <c r="T39" s="191" t="s">
        <v>12</v>
      </c>
      <c r="X39" s="9" t="s">
        <v>7</v>
      </c>
      <c r="Y39" s="9" t="s">
        <v>6</v>
      </c>
      <c r="Z39" s="9" t="s">
        <v>17</v>
      </c>
      <c r="AA39" s="9" t="s">
        <v>7</v>
      </c>
      <c r="AB39" s="9" t="s">
        <v>368</v>
      </c>
      <c r="AC39" s="101">
        <v>1400180</v>
      </c>
      <c r="AD39" s="9" t="s">
        <v>7</v>
      </c>
      <c r="AE39" s="9" t="s">
        <v>6</v>
      </c>
      <c r="AF39" s="9" t="s">
        <v>11</v>
      </c>
      <c r="AG39" s="9" t="s">
        <v>7</v>
      </c>
      <c r="AH39" s="9" t="s">
        <v>368</v>
      </c>
      <c r="AI39" s="101">
        <v>3017716566.416739</v>
      </c>
    </row>
    <row r="40" spans="2:35" x14ac:dyDescent="0.3">
      <c r="B40" s="151" t="s">
        <v>181</v>
      </c>
      <c r="C40" s="118">
        <f>SUMIFS(보유리스크율_위험계수적용법!AC:AC,보유리스크율_위험계수적용법!$C:$C,보험가격준비금위험!$T40)</f>
        <v>14570100.55991957</v>
      </c>
      <c r="D40" s="146">
        <f>SUMIFS(보유리스크율_위험계수적용법!AD:AD,보유리스크율_위험계수적용법!$C:$C,보험가격준비금위험!$T40)</f>
        <v>10482601.243756648</v>
      </c>
      <c r="E40" s="147">
        <f>SUMIFS(보유리스크율_위험계수적용법!AE:AE,보유리스크율_위험계수적용법!$C:$C,보험가격준비금위험!$T40)</f>
        <v>-1774274.0923835998</v>
      </c>
      <c r="F40" s="182">
        <f t="shared" si="9"/>
        <v>0.84123477979673666</v>
      </c>
      <c r="G40" s="158">
        <f>SUMIFS(보유리스크율_손해율분포법!W:W,보유리스크율_손해율분포법!$C:$C,보험가격준비금위험!$T40)</f>
        <v>575802.54853256885</v>
      </c>
      <c r="H40" s="183">
        <f>SUMIFS(보유리스크율_손해율분포법!X:X,보유리스크율_손해율분포법!$C:$C,보험가격준비금위험!$T40)</f>
        <v>460938.37878529512</v>
      </c>
      <c r="I40" s="182">
        <f t="shared" si="10"/>
        <v>0.800514655518624</v>
      </c>
      <c r="J40" s="184">
        <f t="shared" si="11"/>
        <v>0.84123477979673666</v>
      </c>
      <c r="K40" s="118">
        <f t="shared" si="12"/>
        <v>35087873.530000001</v>
      </c>
      <c r="L40" s="146">
        <f t="shared" si="12"/>
        <v>0</v>
      </c>
      <c r="M40" s="185">
        <f t="shared" si="12"/>
        <v>9820068.7630000003</v>
      </c>
      <c r="N40" s="186">
        <f t="shared" si="13"/>
        <v>29517139.562545296</v>
      </c>
      <c r="O40" s="118">
        <f t="shared" si="14"/>
        <v>18071039.947710302</v>
      </c>
      <c r="P40" s="146">
        <f t="shared" si="14"/>
        <v>0</v>
      </c>
      <c r="Q40" s="185">
        <f t="shared" si="14"/>
        <v>5632695.9343828578</v>
      </c>
      <c r="R40" s="186">
        <f t="shared" si="15"/>
        <v>15201987.311110107</v>
      </c>
      <c r="T40" s="191" t="s">
        <v>13</v>
      </c>
      <c r="X40" s="9" t="s">
        <v>7</v>
      </c>
      <c r="Y40" s="9" t="s">
        <v>7</v>
      </c>
      <c r="Z40" s="9" t="s">
        <v>9</v>
      </c>
      <c r="AA40" s="9" t="s">
        <v>7</v>
      </c>
      <c r="AB40" s="9" t="s">
        <v>368</v>
      </c>
      <c r="AC40" s="101">
        <v>37895352</v>
      </c>
      <c r="AD40" s="9" t="s">
        <v>7</v>
      </c>
      <c r="AE40" s="9" t="s">
        <v>6</v>
      </c>
      <c r="AF40" s="9" t="s">
        <v>12</v>
      </c>
      <c r="AG40" s="9" t="s">
        <v>7</v>
      </c>
      <c r="AH40" s="9" t="s">
        <v>368</v>
      </c>
      <c r="AI40" s="101">
        <v>2733577064.7213802</v>
      </c>
    </row>
    <row r="41" spans="2:35" x14ac:dyDescent="0.3">
      <c r="B41" s="151" t="s">
        <v>182</v>
      </c>
      <c r="C41" s="118">
        <f>SUMIFS(보유리스크율_위험계수적용법!AC:AC,보유리스크율_위험계수적용법!$C:$C,보험가격준비금위험!$T41)</f>
        <v>0</v>
      </c>
      <c r="D41" s="146">
        <f>SUMIFS(보유리스크율_위험계수적용법!AD:AD,보유리스크율_위험계수적용법!$C:$C,보험가격준비금위험!$T41)</f>
        <v>0</v>
      </c>
      <c r="E41" s="147">
        <f>SUMIFS(보유리스크율_위험계수적용법!AE:AE,보유리스크율_위험계수적용법!$C:$C,보험가격준비금위험!$T41)</f>
        <v>0</v>
      </c>
      <c r="F41" s="182">
        <f t="shared" si="9"/>
        <v>0</v>
      </c>
      <c r="G41" s="158">
        <f>SUMIFS(보유리스크율_손해율분포법!W:W,보유리스크율_손해율분포법!$C:$C,보험가격준비금위험!$T41)</f>
        <v>0</v>
      </c>
      <c r="H41" s="183">
        <f>SUMIFS(보유리스크율_손해율분포법!X:X,보유리스크율_손해율분포법!$C:$C,보험가격준비금위험!$T41)</f>
        <v>0</v>
      </c>
      <c r="I41" s="182">
        <f t="shared" si="10"/>
        <v>0</v>
      </c>
      <c r="J41" s="184">
        <f t="shared" si="11"/>
        <v>0</v>
      </c>
      <c r="K41" s="118">
        <f t="shared" si="12"/>
        <v>74720053.380999997</v>
      </c>
      <c r="L41" s="146">
        <f t="shared" si="12"/>
        <v>0</v>
      </c>
      <c r="M41" s="185">
        <f t="shared" si="12"/>
        <v>1960821.294</v>
      </c>
      <c r="N41" s="186">
        <f t="shared" si="13"/>
        <v>0</v>
      </c>
      <c r="O41" s="118">
        <f t="shared" si="14"/>
        <v>45509633.340517439</v>
      </c>
      <c r="P41" s="146">
        <f t="shared" si="14"/>
        <v>0</v>
      </c>
      <c r="Q41" s="185">
        <f t="shared" si="14"/>
        <v>1113006.1104259761</v>
      </c>
      <c r="R41" s="186">
        <f t="shared" si="15"/>
        <v>0</v>
      </c>
      <c r="T41" s="191" t="s">
        <v>14</v>
      </c>
      <c r="X41" s="9" t="s">
        <v>7</v>
      </c>
      <c r="Y41" s="9" t="s">
        <v>7</v>
      </c>
      <c r="Z41" s="9" t="s">
        <v>10</v>
      </c>
      <c r="AA41" s="9" t="s">
        <v>7</v>
      </c>
      <c r="AB41" s="9" t="s">
        <v>369</v>
      </c>
      <c r="AC41" s="101">
        <v>1860481091</v>
      </c>
      <c r="AD41" s="9" t="s">
        <v>7</v>
      </c>
      <c r="AE41" s="9" t="s">
        <v>6</v>
      </c>
      <c r="AF41" s="9" t="s">
        <v>13</v>
      </c>
      <c r="AG41" s="9" t="s">
        <v>7</v>
      </c>
      <c r="AH41" s="9" t="s">
        <v>368</v>
      </c>
      <c r="AI41" s="101">
        <v>852095430.14839852</v>
      </c>
    </row>
    <row r="42" spans="2:35" x14ac:dyDescent="0.3">
      <c r="B42" s="151" t="s">
        <v>183</v>
      </c>
      <c r="C42" s="118">
        <f>SUMIFS(보유리스크율_위험계수적용법!AC:AC,보유리스크율_위험계수적용법!$C:$C,보험가격준비금위험!$T42)</f>
        <v>0</v>
      </c>
      <c r="D42" s="146">
        <f>SUMIFS(보유리스크율_위험계수적용법!AD:AD,보유리스크율_위험계수적용법!$C:$C,보험가격준비금위험!$T42)</f>
        <v>0</v>
      </c>
      <c r="E42" s="147">
        <f>SUMIFS(보유리스크율_위험계수적용법!AE:AE,보유리스크율_위험계수적용법!$C:$C,보험가격준비금위험!$T42)</f>
        <v>0</v>
      </c>
      <c r="F42" s="182">
        <f t="shared" si="9"/>
        <v>0</v>
      </c>
      <c r="G42" s="158">
        <f>SUMIFS(보유리스크율_손해율분포법!W:W,보유리스크율_손해율분포법!$C:$C,보험가격준비금위험!$T42)</f>
        <v>0</v>
      </c>
      <c r="H42" s="183">
        <f>SUMIFS(보유리스크율_손해율분포법!X:X,보유리스크율_손해율분포법!$C:$C,보험가격준비금위험!$T42)</f>
        <v>0</v>
      </c>
      <c r="I42" s="182">
        <f t="shared" si="10"/>
        <v>0</v>
      </c>
      <c r="J42" s="184">
        <f t="shared" si="11"/>
        <v>0</v>
      </c>
      <c r="K42" s="118">
        <f t="shared" si="12"/>
        <v>0</v>
      </c>
      <c r="L42" s="146">
        <f t="shared" si="12"/>
        <v>0</v>
      </c>
      <c r="M42" s="185">
        <f t="shared" si="12"/>
        <v>0</v>
      </c>
      <c r="N42" s="186">
        <f t="shared" si="13"/>
        <v>0</v>
      </c>
      <c r="O42" s="118">
        <f t="shared" si="14"/>
        <v>0</v>
      </c>
      <c r="P42" s="146">
        <f t="shared" si="14"/>
        <v>0</v>
      </c>
      <c r="Q42" s="185">
        <f t="shared" si="14"/>
        <v>0</v>
      </c>
      <c r="R42" s="186">
        <f t="shared" si="15"/>
        <v>0</v>
      </c>
      <c r="T42" s="191" t="s">
        <v>41</v>
      </c>
      <c r="X42" s="9" t="s">
        <v>7</v>
      </c>
      <c r="Y42" s="9" t="s">
        <v>7</v>
      </c>
      <c r="Z42" s="9" t="s">
        <v>10</v>
      </c>
      <c r="AA42" s="9" t="s">
        <v>7</v>
      </c>
      <c r="AB42" s="9" t="s">
        <v>368</v>
      </c>
      <c r="AC42" s="101">
        <v>502633939</v>
      </c>
      <c r="AD42" s="9" t="s">
        <v>7</v>
      </c>
      <c r="AE42" s="9" t="s">
        <v>6</v>
      </c>
      <c r="AF42" s="9" t="s">
        <v>14</v>
      </c>
      <c r="AG42" s="9" t="s">
        <v>7</v>
      </c>
      <c r="AH42" s="9" t="s">
        <v>368</v>
      </c>
      <c r="AI42" s="101">
        <v>11143080.283769</v>
      </c>
    </row>
    <row r="43" spans="2:35" x14ac:dyDescent="0.3">
      <c r="B43" s="151" t="s">
        <v>184</v>
      </c>
      <c r="C43" s="118">
        <f>SUMIFS(보유리스크율_위험계수적용법!AC:AC,보유리스크율_위험계수적용법!$C:$C,보험가격준비금위험!$T43)</f>
        <v>0</v>
      </c>
      <c r="D43" s="146">
        <f>SUMIFS(보유리스크율_위험계수적용법!AD:AD,보유리스크율_위험계수적용법!$C:$C,보험가격준비금위험!$T43)</f>
        <v>0</v>
      </c>
      <c r="E43" s="147">
        <f>SUMIFS(보유리스크율_위험계수적용법!AE:AE,보유리스크율_위험계수적용법!$C:$C,보험가격준비금위험!$T43)</f>
        <v>0</v>
      </c>
      <c r="F43" s="182">
        <f t="shared" si="9"/>
        <v>0</v>
      </c>
      <c r="G43" s="158">
        <f>SUMIFS(보유리스크율_손해율분포법!W:W,보유리스크율_손해율분포법!$C:$C,보험가격준비금위험!$T43)</f>
        <v>0</v>
      </c>
      <c r="H43" s="183">
        <f>SUMIFS(보유리스크율_손해율분포법!X:X,보유리스크율_손해율분포법!$C:$C,보험가격준비금위험!$T43)</f>
        <v>0</v>
      </c>
      <c r="I43" s="182">
        <f t="shared" si="10"/>
        <v>0</v>
      </c>
      <c r="J43" s="184">
        <f t="shared" si="11"/>
        <v>0</v>
      </c>
      <c r="K43" s="118">
        <f t="shared" si="12"/>
        <v>0</v>
      </c>
      <c r="L43" s="146">
        <f t="shared" si="12"/>
        <v>0</v>
      </c>
      <c r="M43" s="185">
        <f t="shared" si="12"/>
        <v>0</v>
      </c>
      <c r="N43" s="186">
        <f t="shared" si="13"/>
        <v>0</v>
      </c>
      <c r="O43" s="118">
        <f t="shared" si="14"/>
        <v>0</v>
      </c>
      <c r="P43" s="146">
        <f t="shared" si="14"/>
        <v>0</v>
      </c>
      <c r="Q43" s="185">
        <f t="shared" si="14"/>
        <v>0</v>
      </c>
      <c r="R43" s="186">
        <f t="shared" si="15"/>
        <v>0</v>
      </c>
      <c r="T43" s="191" t="s">
        <v>15</v>
      </c>
      <c r="X43" s="9" t="s">
        <v>7</v>
      </c>
      <c r="Y43" s="9" t="s">
        <v>5</v>
      </c>
      <c r="Z43" s="9" t="s">
        <v>10</v>
      </c>
      <c r="AA43" s="9" t="s">
        <v>7</v>
      </c>
      <c r="AB43" s="9" t="s">
        <v>369</v>
      </c>
      <c r="AC43" s="101">
        <v>1690194222</v>
      </c>
      <c r="AD43" s="9" t="s">
        <v>7</v>
      </c>
      <c r="AE43" s="9" t="s">
        <v>6</v>
      </c>
      <c r="AF43" s="9" t="s">
        <v>15</v>
      </c>
      <c r="AG43" s="9" t="s">
        <v>7</v>
      </c>
      <c r="AH43" s="9" t="s">
        <v>369</v>
      </c>
      <c r="AI43" s="101">
        <v>0</v>
      </c>
    </row>
    <row r="44" spans="2:35" x14ac:dyDescent="0.3">
      <c r="B44" s="151" t="s">
        <v>185</v>
      </c>
      <c r="C44" s="118">
        <f>SUMIFS(보유리스크율_위험계수적용법!AC:AC,보유리스크율_위험계수적용법!$C:$C,보험가격준비금위험!$T44)</f>
        <v>0</v>
      </c>
      <c r="D44" s="146">
        <f>SUMIFS(보유리스크율_위험계수적용법!AD:AD,보유리스크율_위험계수적용법!$C:$C,보험가격준비금위험!$T44)</f>
        <v>0</v>
      </c>
      <c r="E44" s="147">
        <f>SUMIFS(보유리스크율_위험계수적용법!AE:AE,보유리스크율_위험계수적용법!$C:$C,보험가격준비금위험!$T44)</f>
        <v>0</v>
      </c>
      <c r="F44" s="182">
        <f t="shared" si="9"/>
        <v>0</v>
      </c>
      <c r="G44" s="158">
        <f>SUMIFS(보유리스크율_손해율분포법!W:W,보유리스크율_손해율분포법!$C:$C,보험가격준비금위험!$T44)</f>
        <v>0</v>
      </c>
      <c r="H44" s="183">
        <f>SUMIFS(보유리스크율_손해율분포법!X:X,보유리스크율_손해율분포법!$C:$C,보험가격준비금위험!$T44)</f>
        <v>0</v>
      </c>
      <c r="I44" s="182">
        <f t="shared" si="10"/>
        <v>0</v>
      </c>
      <c r="J44" s="184">
        <f t="shared" si="11"/>
        <v>0</v>
      </c>
      <c r="K44" s="118">
        <f t="shared" si="12"/>
        <v>0</v>
      </c>
      <c r="L44" s="146">
        <f t="shared" si="12"/>
        <v>0</v>
      </c>
      <c r="M44" s="185">
        <f t="shared" si="12"/>
        <v>0</v>
      </c>
      <c r="N44" s="186">
        <f t="shared" si="13"/>
        <v>0</v>
      </c>
      <c r="O44" s="118">
        <f t="shared" si="14"/>
        <v>0</v>
      </c>
      <c r="P44" s="146">
        <f t="shared" si="14"/>
        <v>0</v>
      </c>
      <c r="Q44" s="185">
        <f t="shared" si="14"/>
        <v>0</v>
      </c>
      <c r="R44" s="186">
        <f t="shared" si="15"/>
        <v>0</v>
      </c>
      <c r="T44" s="191" t="s">
        <v>16</v>
      </c>
      <c r="X44" s="9" t="s">
        <v>7</v>
      </c>
      <c r="Y44" s="9" t="s">
        <v>5</v>
      </c>
      <c r="Z44" s="9" t="s">
        <v>10</v>
      </c>
      <c r="AA44" s="9" t="s">
        <v>7</v>
      </c>
      <c r="AB44" s="9" t="s">
        <v>368</v>
      </c>
      <c r="AC44" s="101">
        <v>16411278217</v>
      </c>
      <c r="AD44" s="9" t="s">
        <v>7</v>
      </c>
      <c r="AE44" s="9" t="s">
        <v>6</v>
      </c>
      <c r="AF44" s="9" t="s">
        <v>15</v>
      </c>
      <c r="AG44" s="9" t="s">
        <v>7</v>
      </c>
      <c r="AH44" s="9" t="s">
        <v>368</v>
      </c>
      <c r="AI44" s="101">
        <v>1352952251.7746739</v>
      </c>
    </row>
    <row r="45" spans="2:35" x14ac:dyDescent="0.3">
      <c r="B45" s="151" t="s">
        <v>186</v>
      </c>
      <c r="C45" s="118">
        <f>SUMIFS(보유리스크율_위험계수적용법!AC:AC,보유리스크율_위험계수적용법!$C:$C,보험가격준비금위험!$T45)</f>
        <v>0</v>
      </c>
      <c r="D45" s="146">
        <f>SUMIFS(보유리스크율_위험계수적용법!AD:AD,보유리스크율_위험계수적용법!$C:$C,보험가격준비금위험!$T45)</f>
        <v>0</v>
      </c>
      <c r="E45" s="147">
        <f>SUMIFS(보유리스크율_위험계수적용법!AE:AE,보유리스크율_위험계수적용법!$C:$C,보험가격준비금위험!$T45)</f>
        <v>0</v>
      </c>
      <c r="F45" s="182">
        <f t="shared" si="9"/>
        <v>0</v>
      </c>
      <c r="G45" s="158">
        <f>SUMIFS(보유리스크율_손해율분포법!W:W,보유리스크율_손해율분포법!$C:$C,보험가격준비금위험!$T45)</f>
        <v>0</v>
      </c>
      <c r="H45" s="183">
        <f>SUMIFS(보유리스크율_손해율분포법!X:X,보유리스크율_손해율분포법!$C:$C,보험가격준비금위험!$T45)</f>
        <v>0</v>
      </c>
      <c r="I45" s="182">
        <f t="shared" si="10"/>
        <v>0</v>
      </c>
      <c r="J45" s="184">
        <f t="shared" si="11"/>
        <v>0</v>
      </c>
      <c r="K45" s="118">
        <f t="shared" si="12"/>
        <v>0</v>
      </c>
      <c r="L45" s="146">
        <f t="shared" si="12"/>
        <v>0</v>
      </c>
      <c r="M45" s="185">
        <f t="shared" si="12"/>
        <v>0</v>
      </c>
      <c r="N45" s="186">
        <f t="shared" si="13"/>
        <v>0</v>
      </c>
      <c r="O45" s="118">
        <f t="shared" si="14"/>
        <v>0</v>
      </c>
      <c r="P45" s="146">
        <f t="shared" si="14"/>
        <v>0</v>
      </c>
      <c r="Q45" s="185">
        <f t="shared" si="14"/>
        <v>0</v>
      </c>
      <c r="R45" s="186">
        <f t="shared" si="15"/>
        <v>0</v>
      </c>
      <c r="T45" s="191" t="s">
        <v>48</v>
      </c>
      <c r="X45" s="9" t="s">
        <v>7</v>
      </c>
      <c r="Y45" s="9" t="s">
        <v>370</v>
      </c>
      <c r="Z45" s="9" t="s">
        <v>10</v>
      </c>
      <c r="AA45" s="9" t="s">
        <v>7</v>
      </c>
      <c r="AB45" s="9" t="s">
        <v>369</v>
      </c>
      <c r="AC45" s="101">
        <v>880590859</v>
      </c>
      <c r="AD45" s="9" t="s">
        <v>7</v>
      </c>
      <c r="AE45" s="9" t="s">
        <v>6</v>
      </c>
      <c r="AF45" s="9" t="s">
        <v>16</v>
      </c>
      <c r="AG45" s="9" t="s">
        <v>7</v>
      </c>
      <c r="AH45" s="9" t="s">
        <v>368</v>
      </c>
      <c r="AI45" s="101">
        <v>605890281.59966743</v>
      </c>
    </row>
    <row r="46" spans="2:35" x14ac:dyDescent="0.3">
      <c r="B46" s="151" t="s">
        <v>187</v>
      </c>
      <c r="C46" s="118">
        <f>SUMIFS(보유리스크율_위험계수적용법!AC:AC,보유리스크율_위험계수적용법!$C:$C,보험가격준비금위험!$T46)</f>
        <v>0</v>
      </c>
      <c r="D46" s="146">
        <f>SUMIFS(보유리스크율_위험계수적용법!AD:AD,보유리스크율_위험계수적용법!$C:$C,보험가격준비금위험!$T46)</f>
        <v>0</v>
      </c>
      <c r="E46" s="147">
        <f>SUMIFS(보유리스크율_위험계수적용법!AE:AE,보유리스크율_위험계수적용법!$C:$C,보험가격준비금위험!$T46)</f>
        <v>0</v>
      </c>
      <c r="F46" s="182">
        <f t="shared" si="9"/>
        <v>0</v>
      </c>
      <c r="G46" s="158">
        <f>SUMIFS(보유리스크율_손해율분포법!W:W,보유리스크율_손해율분포법!$C:$C,보험가격준비금위험!$T46)</f>
        <v>0</v>
      </c>
      <c r="H46" s="183">
        <f>SUMIFS(보유리스크율_손해율분포법!X:X,보유리스크율_손해율분포법!$C:$C,보험가격준비금위험!$T46)</f>
        <v>0</v>
      </c>
      <c r="I46" s="182">
        <f t="shared" si="10"/>
        <v>0</v>
      </c>
      <c r="J46" s="184">
        <f t="shared" si="11"/>
        <v>0</v>
      </c>
      <c r="K46" s="118">
        <f t="shared" si="12"/>
        <v>0</v>
      </c>
      <c r="L46" s="146">
        <f t="shared" si="12"/>
        <v>0</v>
      </c>
      <c r="M46" s="185">
        <f t="shared" si="12"/>
        <v>0</v>
      </c>
      <c r="N46" s="186">
        <f t="shared" si="13"/>
        <v>0</v>
      </c>
      <c r="O46" s="118">
        <f t="shared" si="14"/>
        <v>0</v>
      </c>
      <c r="P46" s="146">
        <f t="shared" si="14"/>
        <v>0</v>
      </c>
      <c r="Q46" s="185">
        <f t="shared" si="14"/>
        <v>0</v>
      </c>
      <c r="R46" s="186">
        <f t="shared" si="15"/>
        <v>0</v>
      </c>
      <c r="T46" s="191" t="s">
        <v>49</v>
      </c>
      <c r="X46" s="9" t="s">
        <v>7</v>
      </c>
      <c r="Y46" s="9" t="s">
        <v>370</v>
      </c>
      <c r="Z46" s="9" t="s">
        <v>10</v>
      </c>
      <c r="AA46" s="9" t="s">
        <v>7</v>
      </c>
      <c r="AB46" s="9" t="s">
        <v>368</v>
      </c>
      <c r="AC46" s="101">
        <v>2552888199</v>
      </c>
      <c r="AD46" s="9" t="s">
        <v>7</v>
      </c>
      <c r="AE46" s="9" t="s">
        <v>6</v>
      </c>
      <c r="AF46" s="9" t="s">
        <v>17</v>
      </c>
      <c r="AG46" s="9" t="s">
        <v>7</v>
      </c>
      <c r="AH46" s="9" t="s">
        <v>368</v>
      </c>
      <c r="AI46" s="101">
        <v>784464.66429186217</v>
      </c>
    </row>
    <row r="47" spans="2:35" x14ac:dyDescent="0.3">
      <c r="B47" s="151" t="s">
        <v>188</v>
      </c>
      <c r="C47" s="118">
        <f>SUMIFS(보유리스크율_위험계수적용법!AC:AC,보유리스크율_위험계수적용법!$C:$C,보험가격준비금위험!$T47)</f>
        <v>0</v>
      </c>
      <c r="D47" s="146">
        <f>SUMIFS(보유리스크율_위험계수적용법!AD:AD,보유리스크율_위험계수적용법!$C:$C,보험가격준비금위험!$T47)</f>
        <v>0</v>
      </c>
      <c r="E47" s="147">
        <f>SUMIFS(보유리스크율_위험계수적용법!AE:AE,보유리스크율_위험계수적용법!$C:$C,보험가격준비금위험!$T47)</f>
        <v>0</v>
      </c>
      <c r="F47" s="182">
        <f t="shared" si="9"/>
        <v>0</v>
      </c>
      <c r="G47" s="158">
        <f>SUMIFS(보유리스크율_손해율분포법!W:W,보유리스크율_손해율분포법!$C:$C,보험가격준비금위험!$T47)</f>
        <v>0</v>
      </c>
      <c r="H47" s="183">
        <f>SUMIFS(보유리스크율_손해율분포법!X:X,보유리스크율_손해율분포법!$C:$C,보험가격준비금위험!$T47)</f>
        <v>0</v>
      </c>
      <c r="I47" s="182">
        <f t="shared" si="10"/>
        <v>0</v>
      </c>
      <c r="J47" s="184">
        <f t="shared" si="11"/>
        <v>0</v>
      </c>
      <c r="K47" s="118">
        <f t="shared" si="12"/>
        <v>0</v>
      </c>
      <c r="L47" s="146">
        <f t="shared" si="12"/>
        <v>0</v>
      </c>
      <c r="M47" s="185">
        <f t="shared" si="12"/>
        <v>0</v>
      </c>
      <c r="N47" s="186">
        <f t="shared" si="13"/>
        <v>0</v>
      </c>
      <c r="O47" s="118">
        <f t="shared" si="14"/>
        <v>0</v>
      </c>
      <c r="P47" s="146">
        <f t="shared" si="14"/>
        <v>0</v>
      </c>
      <c r="Q47" s="185">
        <f t="shared" si="14"/>
        <v>0</v>
      </c>
      <c r="R47" s="186">
        <f t="shared" si="15"/>
        <v>0</v>
      </c>
      <c r="T47" s="191" t="s">
        <v>50</v>
      </c>
      <c r="X47" s="9" t="s">
        <v>7</v>
      </c>
      <c r="Y47" s="9" t="s">
        <v>370</v>
      </c>
      <c r="Z47" s="9" t="s">
        <v>11</v>
      </c>
      <c r="AA47" s="9" t="s">
        <v>7</v>
      </c>
      <c r="AB47" s="9" t="s">
        <v>368</v>
      </c>
      <c r="AC47" s="101">
        <v>-2623</v>
      </c>
      <c r="AD47" s="9" t="s">
        <v>7</v>
      </c>
      <c r="AE47" s="9" t="s">
        <v>7</v>
      </c>
      <c r="AF47" s="9" t="s">
        <v>10</v>
      </c>
      <c r="AG47" s="9" t="s">
        <v>7</v>
      </c>
      <c r="AH47" s="9" t="s">
        <v>369</v>
      </c>
      <c r="AI47" s="101">
        <v>647067545.03198254</v>
      </c>
    </row>
    <row r="48" spans="2:35" x14ac:dyDescent="0.3">
      <c r="B48" s="151" t="s">
        <v>189</v>
      </c>
      <c r="C48" s="118">
        <f>SUMIFS(보유리스크율_위험계수적용법!AC:AC,보유리스크율_위험계수적용법!$C:$C,보험가격준비금위험!$T48)</f>
        <v>0</v>
      </c>
      <c r="D48" s="146">
        <f>SUMIFS(보유리스크율_위험계수적용법!AD:AD,보유리스크율_위험계수적용법!$C:$C,보험가격준비금위험!$T48)</f>
        <v>0</v>
      </c>
      <c r="E48" s="147">
        <f>SUMIFS(보유리스크율_위험계수적용법!AE:AE,보유리스크율_위험계수적용법!$C:$C,보험가격준비금위험!$T48)</f>
        <v>0</v>
      </c>
      <c r="F48" s="182">
        <f t="shared" si="9"/>
        <v>0</v>
      </c>
      <c r="G48" s="158">
        <f>SUMIFS(보유리스크율_손해율분포법!W:W,보유리스크율_손해율분포법!$C:$C,보험가격준비금위험!$T48)</f>
        <v>0</v>
      </c>
      <c r="H48" s="183">
        <f>SUMIFS(보유리스크율_손해율분포법!X:X,보유리스크율_손해율분포법!$C:$C,보험가격준비금위험!$T48)</f>
        <v>0</v>
      </c>
      <c r="I48" s="182">
        <f t="shared" si="10"/>
        <v>0</v>
      </c>
      <c r="J48" s="184">
        <f t="shared" si="11"/>
        <v>0</v>
      </c>
      <c r="K48" s="118">
        <f t="shared" si="12"/>
        <v>0</v>
      </c>
      <c r="L48" s="146">
        <f t="shared" si="12"/>
        <v>0</v>
      </c>
      <c r="M48" s="185">
        <f t="shared" si="12"/>
        <v>0</v>
      </c>
      <c r="N48" s="186">
        <f t="shared" si="13"/>
        <v>0</v>
      </c>
      <c r="O48" s="118">
        <f t="shared" si="14"/>
        <v>0</v>
      </c>
      <c r="P48" s="146">
        <f t="shared" si="14"/>
        <v>0</v>
      </c>
      <c r="Q48" s="185">
        <f t="shared" si="14"/>
        <v>0</v>
      </c>
      <c r="R48" s="186">
        <f t="shared" si="15"/>
        <v>0</v>
      </c>
      <c r="T48" s="191" t="s">
        <v>51</v>
      </c>
      <c r="X48" s="9" t="s">
        <v>7</v>
      </c>
      <c r="Y48" s="9" t="s">
        <v>371</v>
      </c>
      <c r="Z48" s="9" t="s">
        <v>8</v>
      </c>
      <c r="AA48" s="9" t="s">
        <v>7</v>
      </c>
      <c r="AB48" s="9" t="s">
        <v>368</v>
      </c>
      <c r="AC48" s="101">
        <v>182229545</v>
      </c>
      <c r="AD48" s="9" t="s">
        <v>7</v>
      </c>
      <c r="AE48" s="9" t="s">
        <v>7</v>
      </c>
      <c r="AF48" s="9" t="s">
        <v>10</v>
      </c>
      <c r="AG48" s="9" t="s">
        <v>7</v>
      </c>
      <c r="AH48" s="9" t="s">
        <v>368</v>
      </c>
      <c r="AI48" s="101">
        <v>539158045.06653905</v>
      </c>
    </row>
    <row r="49" spans="2:35" x14ac:dyDescent="0.3">
      <c r="B49" s="151" t="s">
        <v>190</v>
      </c>
      <c r="C49" s="118">
        <f>SUMIFS(보유리스크율_위험계수적용법!AC:AC,보유리스크율_위험계수적용법!$C:$C,보험가격준비금위험!$T49)</f>
        <v>0</v>
      </c>
      <c r="D49" s="146">
        <f>SUMIFS(보유리스크율_위험계수적용법!AD:AD,보유리스크율_위험계수적용법!$C:$C,보험가격준비금위험!$T49)</f>
        <v>0</v>
      </c>
      <c r="E49" s="147">
        <f>SUMIFS(보유리스크율_위험계수적용법!AE:AE,보유리스크율_위험계수적용법!$C:$C,보험가격준비금위험!$T49)</f>
        <v>0</v>
      </c>
      <c r="F49" s="182">
        <f t="shared" si="9"/>
        <v>0</v>
      </c>
      <c r="G49" s="158">
        <f>SUMIFS(보유리스크율_손해율분포법!W:W,보유리스크율_손해율분포법!$C:$C,보험가격준비금위험!$T49)</f>
        <v>0</v>
      </c>
      <c r="H49" s="183">
        <f>SUMIFS(보유리스크율_손해율분포법!X:X,보유리스크율_손해율분포법!$C:$C,보험가격준비금위험!$T49)</f>
        <v>0</v>
      </c>
      <c r="I49" s="182">
        <f t="shared" si="10"/>
        <v>0</v>
      </c>
      <c r="J49" s="184">
        <f t="shared" si="11"/>
        <v>0</v>
      </c>
      <c r="K49" s="118">
        <f t="shared" si="12"/>
        <v>0</v>
      </c>
      <c r="L49" s="146">
        <f t="shared" si="12"/>
        <v>0</v>
      </c>
      <c r="M49" s="185">
        <f t="shared" si="12"/>
        <v>0</v>
      </c>
      <c r="N49" s="186">
        <f t="shared" si="13"/>
        <v>0</v>
      </c>
      <c r="O49" s="118">
        <f t="shared" si="14"/>
        <v>0</v>
      </c>
      <c r="P49" s="146">
        <f t="shared" si="14"/>
        <v>0</v>
      </c>
      <c r="Q49" s="185">
        <f t="shared" si="14"/>
        <v>0</v>
      </c>
      <c r="R49" s="186">
        <f t="shared" si="15"/>
        <v>0</v>
      </c>
      <c r="T49" s="191" t="s">
        <v>52</v>
      </c>
      <c r="X49" s="9" t="s">
        <v>7</v>
      </c>
      <c r="Y49" s="9" t="s">
        <v>371</v>
      </c>
      <c r="Z49" s="9" t="s">
        <v>9</v>
      </c>
      <c r="AA49" s="9" t="s">
        <v>7</v>
      </c>
      <c r="AB49" s="9" t="s">
        <v>368</v>
      </c>
      <c r="AC49" s="101">
        <v>35738942</v>
      </c>
      <c r="AD49" s="9" t="s">
        <v>7</v>
      </c>
      <c r="AE49" s="9" t="s">
        <v>7</v>
      </c>
      <c r="AF49" s="9" t="s">
        <v>17</v>
      </c>
      <c r="AG49" s="9" t="s">
        <v>7</v>
      </c>
      <c r="AH49" s="9" t="s">
        <v>368</v>
      </c>
      <c r="AI49" s="101">
        <v>3524713.401957246</v>
      </c>
    </row>
    <row r="50" spans="2:35" x14ac:dyDescent="0.3">
      <c r="B50" s="151" t="s">
        <v>191</v>
      </c>
      <c r="C50" s="118">
        <f>SUMIFS(보유리스크율_위험계수적용법!AC:AC,보유리스크율_위험계수적용법!$C:$C,보험가격준비금위험!$T50)</f>
        <v>0</v>
      </c>
      <c r="D50" s="146">
        <f>SUMIFS(보유리스크율_위험계수적용법!AD:AD,보유리스크율_위험계수적용법!$C:$C,보험가격준비금위험!$T50)</f>
        <v>0</v>
      </c>
      <c r="E50" s="147">
        <f>SUMIFS(보유리스크율_위험계수적용법!AE:AE,보유리스크율_위험계수적용법!$C:$C,보험가격준비금위험!$T50)</f>
        <v>0</v>
      </c>
      <c r="F50" s="182">
        <f t="shared" si="9"/>
        <v>0</v>
      </c>
      <c r="G50" s="158">
        <f>SUMIFS(보유리스크율_손해율분포법!W:W,보유리스크율_손해율분포법!$C:$C,보험가격준비금위험!$T50)</f>
        <v>0</v>
      </c>
      <c r="H50" s="183">
        <f>SUMIFS(보유리스크율_손해율분포법!X:X,보유리스크율_손해율분포법!$C:$C,보험가격준비금위험!$T50)</f>
        <v>0</v>
      </c>
      <c r="I50" s="182">
        <f t="shared" si="10"/>
        <v>0</v>
      </c>
      <c r="J50" s="184">
        <f t="shared" si="11"/>
        <v>0</v>
      </c>
      <c r="K50" s="118">
        <f t="shared" si="12"/>
        <v>0</v>
      </c>
      <c r="L50" s="146">
        <f t="shared" si="12"/>
        <v>0</v>
      </c>
      <c r="M50" s="185">
        <f t="shared" si="12"/>
        <v>0</v>
      </c>
      <c r="N50" s="186">
        <f t="shared" si="13"/>
        <v>0</v>
      </c>
      <c r="O50" s="118">
        <f t="shared" si="14"/>
        <v>0</v>
      </c>
      <c r="P50" s="146">
        <f t="shared" si="14"/>
        <v>0</v>
      </c>
      <c r="Q50" s="185">
        <f t="shared" si="14"/>
        <v>0</v>
      </c>
      <c r="R50" s="186">
        <f t="shared" si="15"/>
        <v>0</v>
      </c>
      <c r="T50" s="191" t="s">
        <v>53</v>
      </c>
      <c r="X50" s="9" t="s">
        <v>7</v>
      </c>
      <c r="Y50" s="9" t="s">
        <v>371</v>
      </c>
      <c r="Z50" s="9" t="s">
        <v>10</v>
      </c>
      <c r="AA50" s="9" t="s">
        <v>7</v>
      </c>
      <c r="AB50" s="9" t="s">
        <v>369</v>
      </c>
      <c r="AC50" s="101">
        <v>2180117290</v>
      </c>
      <c r="AD50" s="9" t="s">
        <v>7</v>
      </c>
      <c r="AE50" s="9" t="s">
        <v>5</v>
      </c>
      <c r="AF50" s="9" t="s">
        <v>10</v>
      </c>
      <c r="AG50" s="9" t="s">
        <v>7</v>
      </c>
      <c r="AH50" s="9" t="s">
        <v>369</v>
      </c>
      <c r="AI50" s="101">
        <v>4171112944.024332</v>
      </c>
    </row>
    <row r="51" spans="2:35" x14ac:dyDescent="0.3">
      <c r="B51" s="130" t="s">
        <v>192</v>
      </c>
      <c r="C51" s="119">
        <f>SUMIFS(보유리스크율_위험계수적용법!AC:AC,보유리스크율_위험계수적용법!$C:$C,보험가격준비금위험!$T51)</f>
        <v>0</v>
      </c>
      <c r="D51" s="153">
        <f>SUMIFS(보유리스크율_위험계수적용법!AD:AD,보유리스크율_위험계수적용법!$C:$C,보험가격준비금위험!$T51)</f>
        <v>0</v>
      </c>
      <c r="E51" s="154">
        <f>SUMIFS(보유리스크율_위험계수적용법!AE:AE,보유리스크율_위험계수적용법!$C:$C,보험가격준비금위험!$T51)</f>
        <v>0</v>
      </c>
      <c r="F51" s="187">
        <f t="shared" si="9"/>
        <v>0</v>
      </c>
      <c r="G51" s="188">
        <f>SUMIFS(보유리스크율_손해율분포법!W:W,보유리스크율_손해율분포법!$C:$C,보험가격준비금위험!$T51)</f>
        <v>0</v>
      </c>
      <c r="H51" s="120">
        <f>SUMIFS(보유리스크율_손해율분포법!X:X,보유리스크율_손해율분포법!$C:$C,보험가격준비금위험!$T51)</f>
        <v>0</v>
      </c>
      <c r="I51" s="187">
        <f t="shared" si="10"/>
        <v>0</v>
      </c>
      <c r="J51" s="189">
        <f t="shared" si="11"/>
        <v>0</v>
      </c>
      <c r="K51" s="119">
        <f t="shared" si="12"/>
        <v>0</v>
      </c>
      <c r="L51" s="153">
        <f t="shared" si="12"/>
        <v>0</v>
      </c>
      <c r="M51" s="188">
        <f t="shared" si="12"/>
        <v>0</v>
      </c>
      <c r="N51" s="190">
        <f t="shared" si="13"/>
        <v>0</v>
      </c>
      <c r="O51" s="119">
        <f t="shared" si="14"/>
        <v>0</v>
      </c>
      <c r="P51" s="153">
        <f t="shared" si="14"/>
        <v>0</v>
      </c>
      <c r="Q51" s="188">
        <f t="shared" si="14"/>
        <v>0</v>
      </c>
      <c r="R51" s="190">
        <f t="shared" si="15"/>
        <v>0</v>
      </c>
      <c r="T51" s="192" t="s">
        <v>54</v>
      </c>
      <c r="X51" s="9" t="s">
        <v>7</v>
      </c>
      <c r="Y51" s="9" t="s">
        <v>371</v>
      </c>
      <c r="Z51" s="9" t="s">
        <v>10</v>
      </c>
      <c r="AA51" s="9" t="s">
        <v>7</v>
      </c>
      <c r="AB51" s="9" t="s">
        <v>368</v>
      </c>
      <c r="AC51" s="101">
        <v>21913651165</v>
      </c>
      <c r="AD51" s="9" t="s">
        <v>7</v>
      </c>
      <c r="AE51" s="9" t="s">
        <v>5</v>
      </c>
      <c r="AF51" s="9" t="s">
        <v>10</v>
      </c>
      <c r="AG51" s="9" t="s">
        <v>7</v>
      </c>
      <c r="AH51" s="9" t="s">
        <v>368</v>
      </c>
      <c r="AI51" s="101">
        <v>10395661884.60676</v>
      </c>
    </row>
    <row r="52" spans="2:35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X52" s="9" t="s">
        <v>7</v>
      </c>
      <c r="Y52" s="9" t="s">
        <v>371</v>
      </c>
      <c r="Z52" s="9" t="s">
        <v>11</v>
      </c>
      <c r="AA52" s="9" t="s">
        <v>7</v>
      </c>
      <c r="AB52" s="9" t="s">
        <v>368</v>
      </c>
      <c r="AC52" s="101">
        <v>38265055</v>
      </c>
      <c r="AD52" s="9" t="s">
        <v>7</v>
      </c>
      <c r="AE52" s="9" t="s">
        <v>370</v>
      </c>
      <c r="AF52" s="9" t="s">
        <v>10</v>
      </c>
      <c r="AG52" s="9" t="s">
        <v>7</v>
      </c>
      <c r="AH52" s="9" t="s">
        <v>369</v>
      </c>
      <c r="AI52" s="101">
        <v>131845780.7256522</v>
      </c>
    </row>
    <row r="53" spans="2:35" x14ac:dyDescent="0.3">
      <c r="X53" s="9" t="s">
        <v>7</v>
      </c>
      <c r="Y53" s="9" t="s">
        <v>371</v>
      </c>
      <c r="Z53" s="9" t="s">
        <v>13</v>
      </c>
      <c r="AA53" s="9" t="s">
        <v>7</v>
      </c>
      <c r="AB53" s="9" t="s">
        <v>369</v>
      </c>
      <c r="AC53" s="101">
        <v>44625479</v>
      </c>
      <c r="AD53" s="9" t="s">
        <v>7</v>
      </c>
      <c r="AE53" s="9" t="s">
        <v>370</v>
      </c>
      <c r="AF53" s="9" t="s">
        <v>10</v>
      </c>
      <c r="AG53" s="9" t="s">
        <v>7</v>
      </c>
      <c r="AH53" s="9" t="s">
        <v>368</v>
      </c>
      <c r="AI53" s="101">
        <v>5528584315.3389978</v>
      </c>
    </row>
    <row r="54" spans="2:35" x14ac:dyDescent="0.3">
      <c r="X54" s="9" t="s">
        <v>7</v>
      </c>
      <c r="Y54" s="9" t="s">
        <v>371</v>
      </c>
      <c r="Z54" s="9" t="s">
        <v>13</v>
      </c>
      <c r="AA54" s="9" t="s">
        <v>7</v>
      </c>
      <c r="AB54" s="9" t="s">
        <v>368</v>
      </c>
      <c r="AC54" s="101">
        <v>69440658</v>
      </c>
      <c r="AD54" s="9" t="s">
        <v>7</v>
      </c>
      <c r="AE54" s="9" t="s">
        <v>370</v>
      </c>
      <c r="AF54" s="9" t="s">
        <v>11</v>
      </c>
      <c r="AG54" s="9" t="s">
        <v>7</v>
      </c>
      <c r="AH54" s="9" t="s">
        <v>368</v>
      </c>
      <c r="AI54" s="101">
        <v>67153.794163297265</v>
      </c>
    </row>
    <row r="55" spans="2:35" x14ac:dyDescent="0.3">
      <c r="X55" s="9" t="s">
        <v>7</v>
      </c>
      <c r="Y55" s="9" t="s">
        <v>372</v>
      </c>
      <c r="Z55" s="9" t="s">
        <v>10</v>
      </c>
      <c r="AA55" s="9" t="s">
        <v>7</v>
      </c>
      <c r="AB55" s="9" t="s">
        <v>368</v>
      </c>
      <c r="AC55" s="101">
        <v>22030733</v>
      </c>
      <c r="AD55" s="9" t="s">
        <v>7</v>
      </c>
      <c r="AE55" s="9" t="s">
        <v>371</v>
      </c>
      <c r="AF55" s="9" t="s">
        <v>8</v>
      </c>
      <c r="AG55" s="9" t="s">
        <v>7</v>
      </c>
      <c r="AH55" s="9" t="s">
        <v>368</v>
      </c>
      <c r="AI55" s="101">
        <v>200014331.36712161</v>
      </c>
    </row>
    <row r="56" spans="2:35" x14ac:dyDescent="0.3">
      <c r="X56" s="9" t="s">
        <v>7</v>
      </c>
      <c r="Y56" s="9" t="s">
        <v>373</v>
      </c>
      <c r="Z56" s="9" t="s">
        <v>10</v>
      </c>
      <c r="AA56" s="9" t="s">
        <v>7</v>
      </c>
      <c r="AB56" s="9" t="s">
        <v>369</v>
      </c>
      <c r="AC56" s="101">
        <v>70206667</v>
      </c>
      <c r="AD56" s="9" t="s">
        <v>7</v>
      </c>
      <c r="AE56" s="9" t="s">
        <v>371</v>
      </c>
      <c r="AF56" s="9" t="s">
        <v>9</v>
      </c>
      <c r="AG56" s="9" t="s">
        <v>7</v>
      </c>
      <c r="AH56" s="9" t="s">
        <v>368</v>
      </c>
      <c r="AI56" s="101">
        <v>7194024.5571150566</v>
      </c>
    </row>
    <row r="57" spans="2:35" x14ac:dyDescent="0.3">
      <c r="X57" s="9" t="s">
        <v>7</v>
      </c>
      <c r="Y57" s="9" t="s">
        <v>374</v>
      </c>
      <c r="Z57" s="9" t="s">
        <v>9</v>
      </c>
      <c r="AA57" s="9" t="s">
        <v>7</v>
      </c>
      <c r="AB57" s="9" t="s">
        <v>368</v>
      </c>
      <c r="AC57" s="101">
        <v>690488</v>
      </c>
      <c r="AD57" s="9" t="s">
        <v>7</v>
      </c>
      <c r="AE57" s="9" t="s">
        <v>371</v>
      </c>
      <c r="AF57" s="9" t="s">
        <v>10</v>
      </c>
      <c r="AG57" s="9" t="s">
        <v>7</v>
      </c>
      <c r="AH57" s="9" t="s">
        <v>369</v>
      </c>
      <c r="AI57" s="101">
        <v>1236100840.744771</v>
      </c>
    </row>
    <row r="58" spans="2:35" x14ac:dyDescent="0.3">
      <c r="X58" s="9" t="s">
        <v>7</v>
      </c>
      <c r="Y58" s="9" t="s">
        <v>374</v>
      </c>
      <c r="Z58" s="9" t="s">
        <v>10</v>
      </c>
      <c r="AA58" s="9" t="s">
        <v>7</v>
      </c>
      <c r="AB58" s="9" t="s">
        <v>369</v>
      </c>
      <c r="AC58" s="101">
        <v>75775995</v>
      </c>
      <c r="AD58" s="9" t="s">
        <v>7</v>
      </c>
      <c r="AE58" s="9" t="s">
        <v>371</v>
      </c>
      <c r="AF58" s="9" t="s">
        <v>10</v>
      </c>
      <c r="AG58" s="9" t="s">
        <v>7</v>
      </c>
      <c r="AH58" s="9" t="s">
        <v>368</v>
      </c>
      <c r="AI58" s="101">
        <v>19235018164.034931</v>
      </c>
    </row>
    <row r="59" spans="2:35" x14ac:dyDescent="0.3">
      <c r="X59" s="9" t="s">
        <v>7</v>
      </c>
      <c r="Y59" s="9" t="s">
        <v>375</v>
      </c>
      <c r="Z59" s="9" t="s">
        <v>10</v>
      </c>
      <c r="AA59" s="9" t="s">
        <v>7</v>
      </c>
      <c r="AB59" s="9" t="s">
        <v>369</v>
      </c>
      <c r="AC59" s="101">
        <v>454804014</v>
      </c>
      <c r="AD59" s="9" t="s">
        <v>7</v>
      </c>
      <c r="AE59" s="9" t="s">
        <v>371</v>
      </c>
      <c r="AF59" s="9" t="s">
        <v>11</v>
      </c>
      <c r="AG59" s="9" t="s">
        <v>7</v>
      </c>
      <c r="AH59" s="9" t="s">
        <v>368</v>
      </c>
      <c r="AI59" s="101">
        <v>27559865.707105041</v>
      </c>
    </row>
    <row r="60" spans="2:35" x14ac:dyDescent="0.3">
      <c r="X60" s="9" t="s">
        <v>7</v>
      </c>
      <c r="Y60" s="9" t="s">
        <v>375</v>
      </c>
      <c r="Z60" s="9" t="s">
        <v>10</v>
      </c>
      <c r="AA60" s="9" t="s">
        <v>7</v>
      </c>
      <c r="AB60" s="9" t="s">
        <v>368</v>
      </c>
      <c r="AC60" s="101">
        <v>13090497</v>
      </c>
      <c r="AD60" s="9" t="s">
        <v>7</v>
      </c>
      <c r="AE60" s="9" t="s">
        <v>371</v>
      </c>
      <c r="AF60" s="9" t="s">
        <v>13</v>
      </c>
      <c r="AG60" s="9" t="s">
        <v>7</v>
      </c>
      <c r="AH60" s="9" t="s">
        <v>369</v>
      </c>
      <c r="AI60" s="101">
        <v>3635096.068990055</v>
      </c>
    </row>
    <row r="61" spans="2:35" x14ac:dyDescent="0.3">
      <c r="X61" s="9" t="s">
        <v>7</v>
      </c>
      <c r="Y61" s="9" t="s">
        <v>375</v>
      </c>
      <c r="Z61" s="9" t="s">
        <v>11</v>
      </c>
      <c r="AA61" s="9" t="s">
        <v>7</v>
      </c>
      <c r="AB61" s="9" t="s">
        <v>368</v>
      </c>
      <c r="AC61" s="101">
        <v>268792317</v>
      </c>
      <c r="AD61" s="9" t="s">
        <v>7</v>
      </c>
      <c r="AE61" s="9" t="s">
        <v>371</v>
      </c>
      <c r="AF61" s="9" t="s">
        <v>13</v>
      </c>
      <c r="AG61" s="9" t="s">
        <v>7</v>
      </c>
      <c r="AH61" s="9" t="s">
        <v>368</v>
      </c>
      <c r="AI61" s="101">
        <v>133406695.9438432</v>
      </c>
    </row>
    <row r="62" spans="2:35" x14ac:dyDescent="0.3">
      <c r="X62" s="9" t="s">
        <v>7</v>
      </c>
      <c r="Y62" s="9" t="s">
        <v>376</v>
      </c>
      <c r="Z62" s="9" t="s">
        <v>10</v>
      </c>
      <c r="AA62" s="9" t="s">
        <v>7</v>
      </c>
      <c r="AB62" s="9" t="s">
        <v>369</v>
      </c>
      <c r="AC62" s="101">
        <v>46440206</v>
      </c>
      <c r="AD62" s="9" t="s">
        <v>7</v>
      </c>
      <c r="AE62" s="9" t="s">
        <v>373</v>
      </c>
      <c r="AF62" s="9" t="s">
        <v>10</v>
      </c>
      <c r="AG62" s="9" t="s">
        <v>7</v>
      </c>
      <c r="AH62" s="9" t="s">
        <v>369</v>
      </c>
      <c r="AI62" s="101">
        <v>0</v>
      </c>
    </row>
    <row r="63" spans="2:35" x14ac:dyDescent="0.3">
      <c r="X63" s="9" t="s">
        <v>7</v>
      </c>
      <c r="Y63" s="9" t="s">
        <v>376</v>
      </c>
      <c r="Z63" s="9" t="s">
        <v>10</v>
      </c>
      <c r="AA63" s="9" t="s">
        <v>7</v>
      </c>
      <c r="AB63" s="9" t="s">
        <v>368</v>
      </c>
      <c r="AC63" s="101">
        <v>-628880</v>
      </c>
      <c r="AD63" s="9" t="s">
        <v>7</v>
      </c>
      <c r="AE63" s="9" t="s">
        <v>374</v>
      </c>
      <c r="AF63" s="9" t="s">
        <v>9</v>
      </c>
      <c r="AG63" s="9" t="s">
        <v>7</v>
      </c>
      <c r="AH63" s="9" t="s">
        <v>368</v>
      </c>
      <c r="AI63" s="101">
        <v>17361730.542423271</v>
      </c>
    </row>
    <row r="64" spans="2:35" x14ac:dyDescent="0.3">
      <c r="X64" s="9" t="s">
        <v>7</v>
      </c>
      <c r="Y64" s="9" t="s">
        <v>377</v>
      </c>
      <c r="Z64" s="9" t="s">
        <v>8</v>
      </c>
      <c r="AA64" s="9" t="s">
        <v>7</v>
      </c>
      <c r="AB64" s="9" t="s">
        <v>368</v>
      </c>
      <c r="AC64" s="101">
        <v>117986911</v>
      </c>
      <c r="AD64" s="9" t="s">
        <v>7</v>
      </c>
      <c r="AE64" s="9" t="s">
        <v>374</v>
      </c>
      <c r="AF64" s="9" t="s">
        <v>10</v>
      </c>
      <c r="AG64" s="9" t="s">
        <v>7</v>
      </c>
      <c r="AH64" s="9" t="s">
        <v>369</v>
      </c>
      <c r="AI64" s="101">
        <v>4956757.3478178559</v>
      </c>
    </row>
    <row r="65" spans="24:35" x14ac:dyDescent="0.3">
      <c r="X65" s="9" t="s">
        <v>7</v>
      </c>
      <c r="Y65" s="9" t="s">
        <v>377</v>
      </c>
      <c r="Z65" s="9" t="s">
        <v>9</v>
      </c>
      <c r="AA65" s="9" t="s">
        <v>7</v>
      </c>
      <c r="AB65" s="9" t="s">
        <v>369</v>
      </c>
      <c r="AC65" s="101">
        <v>78845193</v>
      </c>
      <c r="AD65" s="9" t="s">
        <v>7</v>
      </c>
      <c r="AE65" s="9" t="s">
        <v>375</v>
      </c>
      <c r="AF65" s="9" t="s">
        <v>10</v>
      </c>
      <c r="AG65" s="9" t="s">
        <v>7</v>
      </c>
      <c r="AH65" s="9" t="s">
        <v>369</v>
      </c>
      <c r="AI65" s="101">
        <v>10343510.54903263</v>
      </c>
    </row>
    <row r="66" spans="24:35" x14ac:dyDescent="0.3">
      <c r="X66" s="9" t="s">
        <v>7</v>
      </c>
      <c r="Y66" s="9" t="s">
        <v>377</v>
      </c>
      <c r="Z66" s="9" t="s">
        <v>9</v>
      </c>
      <c r="AA66" s="9" t="s">
        <v>7</v>
      </c>
      <c r="AB66" s="9" t="s">
        <v>368</v>
      </c>
      <c r="AC66" s="101">
        <v>397985325</v>
      </c>
      <c r="AD66" s="9" t="s">
        <v>7</v>
      </c>
      <c r="AE66" s="9" t="s">
        <v>375</v>
      </c>
      <c r="AF66" s="9" t="s">
        <v>10</v>
      </c>
      <c r="AG66" s="9" t="s">
        <v>7</v>
      </c>
      <c r="AH66" s="9" t="s">
        <v>368</v>
      </c>
      <c r="AI66" s="101">
        <v>0</v>
      </c>
    </row>
    <row r="67" spans="24:35" x14ac:dyDescent="0.3">
      <c r="X67" s="9" t="s">
        <v>7</v>
      </c>
      <c r="Y67" s="9" t="s">
        <v>377</v>
      </c>
      <c r="Z67" s="9" t="s">
        <v>10</v>
      </c>
      <c r="AA67" s="9" t="s">
        <v>7</v>
      </c>
      <c r="AB67" s="9" t="s">
        <v>369</v>
      </c>
      <c r="AC67" s="101">
        <v>1248593320</v>
      </c>
      <c r="AD67" s="9" t="s">
        <v>7</v>
      </c>
      <c r="AE67" s="9" t="s">
        <v>375</v>
      </c>
      <c r="AF67" s="9" t="s">
        <v>11</v>
      </c>
      <c r="AG67" s="9" t="s">
        <v>7</v>
      </c>
      <c r="AH67" s="9" t="s">
        <v>368</v>
      </c>
      <c r="AI67" s="101">
        <v>265617239.45284471</v>
      </c>
    </row>
    <row r="68" spans="24:35" x14ac:dyDescent="0.3">
      <c r="X68" s="9" t="s">
        <v>7</v>
      </c>
      <c r="Y68" s="9" t="s">
        <v>377</v>
      </c>
      <c r="Z68" s="9" t="s">
        <v>10</v>
      </c>
      <c r="AA68" s="9" t="s">
        <v>7</v>
      </c>
      <c r="AB68" s="9" t="s">
        <v>368</v>
      </c>
      <c r="AC68" s="101">
        <v>6690714685</v>
      </c>
      <c r="AD68" s="9" t="s">
        <v>7</v>
      </c>
      <c r="AE68" s="9" t="s">
        <v>376</v>
      </c>
      <c r="AF68" s="9" t="s">
        <v>10</v>
      </c>
      <c r="AG68" s="9" t="s">
        <v>7</v>
      </c>
      <c r="AH68" s="9" t="s">
        <v>369</v>
      </c>
      <c r="AI68" s="101">
        <v>0</v>
      </c>
    </row>
    <row r="69" spans="24:35" x14ac:dyDescent="0.3">
      <c r="X69" s="9" t="s">
        <v>7</v>
      </c>
      <c r="Y69" s="9" t="s">
        <v>377</v>
      </c>
      <c r="Z69" s="9" t="s">
        <v>11</v>
      </c>
      <c r="AA69" s="9" t="s">
        <v>7</v>
      </c>
      <c r="AB69" s="9" t="s">
        <v>368</v>
      </c>
      <c r="AC69" s="101">
        <v>96352408</v>
      </c>
      <c r="AD69" s="9" t="s">
        <v>7</v>
      </c>
      <c r="AE69" s="9" t="s">
        <v>376</v>
      </c>
      <c r="AF69" s="9" t="s">
        <v>10</v>
      </c>
      <c r="AG69" s="9" t="s">
        <v>7</v>
      </c>
      <c r="AH69" s="9" t="s">
        <v>368</v>
      </c>
      <c r="AI69" s="101">
        <v>8105088.5481952671</v>
      </c>
    </row>
    <row r="70" spans="24:35" x14ac:dyDescent="0.3">
      <c r="X70" s="9" t="s">
        <v>7</v>
      </c>
      <c r="Y70" s="9" t="s">
        <v>377</v>
      </c>
      <c r="Z70" s="9" t="s">
        <v>13</v>
      </c>
      <c r="AA70" s="9" t="s">
        <v>7</v>
      </c>
      <c r="AB70" s="9" t="s">
        <v>368</v>
      </c>
      <c r="AC70" s="101">
        <v>37878142</v>
      </c>
      <c r="AD70" s="9" t="s">
        <v>7</v>
      </c>
      <c r="AE70" s="9" t="s">
        <v>377</v>
      </c>
      <c r="AF70" s="9" t="s">
        <v>8</v>
      </c>
      <c r="AG70" s="9" t="s">
        <v>7</v>
      </c>
      <c r="AH70" s="9" t="s">
        <v>368</v>
      </c>
      <c r="AI70" s="101">
        <v>56739876.695376493</v>
      </c>
    </row>
    <row r="71" spans="24:35" x14ac:dyDescent="0.3">
      <c r="X71" s="9" t="s">
        <v>7</v>
      </c>
      <c r="Y71" s="9" t="s">
        <v>377</v>
      </c>
      <c r="Z71" s="9" t="s">
        <v>14</v>
      </c>
      <c r="AA71" s="9" t="s">
        <v>7</v>
      </c>
      <c r="AB71" s="9" t="s">
        <v>368</v>
      </c>
      <c r="AC71" s="101">
        <v>324888509</v>
      </c>
      <c r="AD71" s="9" t="s">
        <v>7</v>
      </c>
      <c r="AE71" s="9" t="s">
        <v>377</v>
      </c>
      <c r="AF71" s="9" t="s">
        <v>9</v>
      </c>
      <c r="AG71" s="9" t="s">
        <v>7</v>
      </c>
      <c r="AH71" s="9" t="s">
        <v>369</v>
      </c>
      <c r="AI71" s="101">
        <v>35088450.822081119</v>
      </c>
    </row>
    <row r="72" spans="24:35" x14ac:dyDescent="0.3">
      <c r="X72" s="9" t="s">
        <v>7</v>
      </c>
      <c r="Y72" s="9" t="s">
        <v>377</v>
      </c>
      <c r="Z72" s="9" t="s">
        <v>16</v>
      </c>
      <c r="AA72" s="9" t="s">
        <v>7</v>
      </c>
      <c r="AB72" s="9" t="s">
        <v>369</v>
      </c>
      <c r="AC72" s="101">
        <v>393483856</v>
      </c>
      <c r="AD72" s="9" t="s">
        <v>7</v>
      </c>
      <c r="AE72" s="9" t="s">
        <v>377</v>
      </c>
      <c r="AF72" s="9" t="s">
        <v>9</v>
      </c>
      <c r="AG72" s="9" t="s">
        <v>7</v>
      </c>
      <c r="AH72" s="9" t="s">
        <v>368</v>
      </c>
      <c r="AI72" s="101">
        <v>111183058.2961195</v>
      </c>
    </row>
    <row r="73" spans="24:35" x14ac:dyDescent="0.3">
      <c r="X73" s="9" t="s">
        <v>7</v>
      </c>
      <c r="Y73" s="9" t="s">
        <v>367</v>
      </c>
      <c r="Z73" s="9" t="s">
        <v>10</v>
      </c>
      <c r="AA73" s="9" t="s">
        <v>7</v>
      </c>
      <c r="AB73" s="9" t="s">
        <v>369</v>
      </c>
      <c r="AC73" s="101">
        <v>74224221</v>
      </c>
      <c r="AD73" s="9" t="s">
        <v>7</v>
      </c>
      <c r="AE73" s="9" t="s">
        <v>377</v>
      </c>
      <c r="AF73" s="9" t="s">
        <v>10</v>
      </c>
      <c r="AG73" s="9" t="s">
        <v>7</v>
      </c>
      <c r="AH73" s="9" t="s">
        <v>369</v>
      </c>
      <c r="AI73" s="101">
        <v>753911375.90716052</v>
      </c>
    </row>
    <row r="74" spans="24:35" x14ac:dyDescent="0.3">
      <c r="X74" s="9" t="s">
        <v>7</v>
      </c>
      <c r="Y74" s="9" t="s">
        <v>367</v>
      </c>
      <c r="Z74" s="9" t="s">
        <v>10</v>
      </c>
      <c r="AA74" s="9" t="s">
        <v>7</v>
      </c>
      <c r="AB74" s="9" t="s">
        <v>368</v>
      </c>
      <c r="AC74" s="101">
        <v>21996249040</v>
      </c>
      <c r="AD74" s="9" t="s">
        <v>7</v>
      </c>
      <c r="AE74" s="9" t="s">
        <v>377</v>
      </c>
      <c r="AF74" s="9" t="s">
        <v>10</v>
      </c>
      <c r="AG74" s="9" t="s">
        <v>7</v>
      </c>
      <c r="AH74" s="9" t="s">
        <v>368</v>
      </c>
      <c r="AI74" s="101">
        <v>3877005091.2449489</v>
      </c>
    </row>
    <row r="75" spans="24:35" x14ac:dyDescent="0.3">
      <c r="X75" s="9" t="s">
        <v>7</v>
      </c>
      <c r="Y75" s="9" t="s">
        <v>367</v>
      </c>
      <c r="Z75" s="9" t="s">
        <v>11</v>
      </c>
      <c r="AA75" s="9" t="s">
        <v>7</v>
      </c>
      <c r="AB75" s="9" t="s">
        <v>368</v>
      </c>
      <c r="AC75" s="101">
        <v>910381725</v>
      </c>
      <c r="AD75" s="9" t="s">
        <v>7</v>
      </c>
      <c r="AE75" s="9" t="s">
        <v>377</v>
      </c>
      <c r="AF75" s="9" t="s">
        <v>11</v>
      </c>
      <c r="AG75" s="9" t="s">
        <v>7</v>
      </c>
      <c r="AH75" s="9" t="s">
        <v>368</v>
      </c>
      <c r="AI75" s="101">
        <v>19429134.63430617</v>
      </c>
    </row>
    <row r="76" spans="24:35" x14ac:dyDescent="0.3">
      <c r="X76" s="9" t="s">
        <v>7</v>
      </c>
      <c r="Y76" s="9" t="s">
        <v>367</v>
      </c>
      <c r="Z76" s="9" t="s">
        <v>13</v>
      </c>
      <c r="AA76" s="9" t="s">
        <v>7</v>
      </c>
      <c r="AB76" s="9" t="s">
        <v>368</v>
      </c>
      <c r="AC76" s="101">
        <v>4231181769</v>
      </c>
      <c r="AD76" s="9" t="s">
        <v>7</v>
      </c>
      <c r="AE76" s="9" t="s">
        <v>377</v>
      </c>
      <c r="AF76" s="9" t="s">
        <v>13</v>
      </c>
      <c r="AG76" s="9" t="s">
        <v>7</v>
      </c>
      <c r="AH76" s="9" t="s">
        <v>368</v>
      </c>
      <c r="AI76" s="101">
        <v>53342479.57849095</v>
      </c>
    </row>
    <row r="77" spans="24:35" x14ac:dyDescent="0.3">
      <c r="X77" s="9" t="s">
        <v>4</v>
      </c>
      <c r="Y77" s="9" t="s">
        <v>6</v>
      </c>
      <c r="Z77" s="9" t="s">
        <v>8</v>
      </c>
      <c r="AA77" s="9" t="s">
        <v>6</v>
      </c>
      <c r="AB77" s="9" t="s">
        <v>368</v>
      </c>
      <c r="AC77" s="101">
        <v>7471860309</v>
      </c>
      <c r="AD77" s="9" t="s">
        <v>7</v>
      </c>
      <c r="AE77" s="9" t="s">
        <v>377</v>
      </c>
      <c r="AF77" s="9" t="s">
        <v>14</v>
      </c>
      <c r="AG77" s="9" t="s">
        <v>7</v>
      </c>
      <c r="AH77" s="9" t="s">
        <v>368</v>
      </c>
      <c r="AI77" s="101">
        <v>118553218.4003932</v>
      </c>
    </row>
    <row r="78" spans="24:35" x14ac:dyDescent="0.3">
      <c r="X78" s="9" t="s">
        <v>4</v>
      </c>
      <c r="Y78" s="9" t="s">
        <v>6</v>
      </c>
      <c r="Z78" s="9" t="s">
        <v>8</v>
      </c>
      <c r="AA78" s="9" t="s">
        <v>7</v>
      </c>
      <c r="AB78" s="9" t="s">
        <v>369</v>
      </c>
      <c r="AC78" s="101">
        <v>1625128573</v>
      </c>
      <c r="AD78" s="9" t="s">
        <v>7</v>
      </c>
      <c r="AE78" s="9" t="s">
        <v>377</v>
      </c>
      <c r="AF78" s="9" t="s">
        <v>16</v>
      </c>
      <c r="AG78" s="9" t="s">
        <v>7</v>
      </c>
      <c r="AH78" s="9" t="s">
        <v>369</v>
      </c>
      <c r="AI78" s="101">
        <v>111686280.97215781</v>
      </c>
    </row>
    <row r="79" spans="24:35" x14ac:dyDescent="0.3">
      <c r="X79" s="9" t="s">
        <v>4</v>
      </c>
      <c r="Y79" s="9" t="s">
        <v>6</v>
      </c>
      <c r="Z79" s="9" t="s">
        <v>8</v>
      </c>
      <c r="AA79" s="9" t="s">
        <v>7</v>
      </c>
      <c r="AB79" s="9" t="s">
        <v>368</v>
      </c>
      <c r="AC79" s="101">
        <v>391060610</v>
      </c>
      <c r="AD79" s="9" t="s">
        <v>7</v>
      </c>
      <c r="AE79" s="9" t="s">
        <v>367</v>
      </c>
      <c r="AF79" s="9" t="s">
        <v>10</v>
      </c>
      <c r="AG79" s="9" t="s">
        <v>7</v>
      </c>
      <c r="AH79" s="9" t="s">
        <v>369</v>
      </c>
      <c r="AI79" s="101">
        <v>11939678.84175658</v>
      </c>
    </row>
    <row r="80" spans="24:35" x14ac:dyDescent="0.3">
      <c r="X80" s="9" t="s">
        <v>4</v>
      </c>
      <c r="Y80" s="9" t="s">
        <v>6</v>
      </c>
      <c r="Z80" s="9" t="s">
        <v>9</v>
      </c>
      <c r="AA80" s="9" t="s">
        <v>6</v>
      </c>
      <c r="AB80" s="9" t="s">
        <v>368</v>
      </c>
      <c r="AC80" s="101">
        <v>2374463210</v>
      </c>
      <c r="AD80" s="9" t="s">
        <v>7</v>
      </c>
      <c r="AE80" s="9" t="s">
        <v>367</v>
      </c>
      <c r="AF80" s="9" t="s">
        <v>10</v>
      </c>
      <c r="AG80" s="9" t="s">
        <v>7</v>
      </c>
      <c r="AH80" s="9" t="s">
        <v>368</v>
      </c>
      <c r="AI80" s="101">
        <v>21681886690.140739</v>
      </c>
    </row>
    <row r="81" spans="24:35" x14ac:dyDescent="0.3">
      <c r="X81" s="9" t="s">
        <v>4</v>
      </c>
      <c r="Y81" s="9" t="s">
        <v>6</v>
      </c>
      <c r="Z81" s="9" t="s">
        <v>9</v>
      </c>
      <c r="AA81" s="9" t="s">
        <v>7</v>
      </c>
      <c r="AB81" s="9" t="s">
        <v>369</v>
      </c>
      <c r="AC81" s="101">
        <v>918516460</v>
      </c>
      <c r="AD81" s="9" t="s">
        <v>7</v>
      </c>
      <c r="AE81" s="9" t="s">
        <v>367</v>
      </c>
      <c r="AF81" s="9" t="s">
        <v>11</v>
      </c>
      <c r="AG81" s="9" t="s">
        <v>7</v>
      </c>
      <c r="AH81" s="9" t="s">
        <v>368</v>
      </c>
      <c r="AI81" s="101">
        <v>680622523.85798502</v>
      </c>
    </row>
    <row r="82" spans="24:35" x14ac:dyDescent="0.3">
      <c r="X82" s="9" t="s">
        <v>4</v>
      </c>
      <c r="Y82" s="9" t="s">
        <v>6</v>
      </c>
      <c r="Z82" s="9" t="s">
        <v>9</v>
      </c>
      <c r="AA82" s="9" t="s">
        <v>7</v>
      </c>
      <c r="AB82" s="9" t="s">
        <v>368</v>
      </c>
      <c r="AC82" s="101">
        <v>15089753819</v>
      </c>
      <c r="AD82" s="9" t="s">
        <v>7</v>
      </c>
      <c r="AE82" s="9" t="s">
        <v>367</v>
      </c>
      <c r="AF82" s="9" t="s">
        <v>13</v>
      </c>
      <c r="AG82" s="9" t="s">
        <v>7</v>
      </c>
      <c r="AH82" s="9" t="s">
        <v>369</v>
      </c>
      <c r="AI82" s="101">
        <v>22757099.994493231</v>
      </c>
    </row>
    <row r="83" spans="24:35" x14ac:dyDescent="0.3">
      <c r="X83" s="9" t="s">
        <v>4</v>
      </c>
      <c r="Y83" s="9" t="s">
        <v>6</v>
      </c>
      <c r="Z83" s="9" t="s">
        <v>10</v>
      </c>
      <c r="AA83" s="9" t="s">
        <v>6</v>
      </c>
      <c r="AB83" s="9" t="s">
        <v>369</v>
      </c>
      <c r="AC83" s="101">
        <v>23512103</v>
      </c>
      <c r="AD83" s="9" t="s">
        <v>7</v>
      </c>
      <c r="AE83" s="9" t="s">
        <v>367</v>
      </c>
      <c r="AF83" s="9" t="s">
        <v>13</v>
      </c>
      <c r="AG83" s="9" t="s">
        <v>7</v>
      </c>
      <c r="AH83" s="9" t="s">
        <v>368</v>
      </c>
      <c r="AI83" s="101">
        <v>45948080.706290357</v>
      </c>
    </row>
    <row r="84" spans="24:35" x14ac:dyDescent="0.3">
      <c r="X84" s="9" t="s">
        <v>4</v>
      </c>
      <c r="Y84" s="9" t="s">
        <v>6</v>
      </c>
      <c r="Z84" s="9" t="s">
        <v>10</v>
      </c>
      <c r="AA84" s="9" t="s">
        <v>6</v>
      </c>
      <c r="AB84" s="9" t="s">
        <v>368</v>
      </c>
      <c r="AC84" s="101">
        <v>33949507542</v>
      </c>
      <c r="AD84" s="9" t="s">
        <v>4</v>
      </c>
      <c r="AE84" s="9" t="s">
        <v>6</v>
      </c>
      <c r="AF84" s="9" t="s">
        <v>8</v>
      </c>
      <c r="AG84" s="9" t="s">
        <v>6</v>
      </c>
      <c r="AH84" s="9" t="s">
        <v>368</v>
      </c>
      <c r="AI84" s="101">
        <v>3070654946.1210999</v>
      </c>
    </row>
    <row r="85" spans="24:35" x14ac:dyDescent="0.3">
      <c r="X85" s="9" t="s">
        <v>4</v>
      </c>
      <c r="Y85" s="9" t="s">
        <v>6</v>
      </c>
      <c r="Z85" s="9" t="s">
        <v>10</v>
      </c>
      <c r="AA85" s="9" t="s">
        <v>7</v>
      </c>
      <c r="AB85" s="9" t="s">
        <v>369</v>
      </c>
      <c r="AC85" s="101">
        <v>6488192962</v>
      </c>
      <c r="AD85" s="9" t="s">
        <v>4</v>
      </c>
      <c r="AE85" s="9" t="s">
        <v>6</v>
      </c>
      <c r="AF85" s="9" t="s">
        <v>8</v>
      </c>
      <c r="AG85" s="9" t="s">
        <v>7</v>
      </c>
      <c r="AH85" s="9" t="s">
        <v>369</v>
      </c>
      <c r="AI85" s="101">
        <v>0</v>
      </c>
    </row>
    <row r="86" spans="24:35" x14ac:dyDescent="0.3">
      <c r="X86" s="9" t="s">
        <v>4</v>
      </c>
      <c r="Y86" s="9" t="s">
        <v>6</v>
      </c>
      <c r="Z86" s="9" t="s">
        <v>10</v>
      </c>
      <c r="AA86" s="9" t="s">
        <v>7</v>
      </c>
      <c r="AB86" s="9" t="s">
        <v>368</v>
      </c>
      <c r="AC86" s="101">
        <v>56708381648</v>
      </c>
      <c r="AD86" s="9" t="s">
        <v>4</v>
      </c>
      <c r="AE86" s="9" t="s">
        <v>6</v>
      </c>
      <c r="AF86" s="9" t="s">
        <v>8</v>
      </c>
      <c r="AG86" s="9" t="s">
        <v>7</v>
      </c>
      <c r="AH86" s="9" t="s">
        <v>368</v>
      </c>
      <c r="AI86" s="101">
        <v>2210460052.8284822</v>
      </c>
    </row>
    <row r="87" spans="24:35" x14ac:dyDescent="0.3">
      <c r="X87" s="9" t="s">
        <v>4</v>
      </c>
      <c r="Y87" s="9" t="s">
        <v>6</v>
      </c>
      <c r="Z87" s="9" t="s">
        <v>11</v>
      </c>
      <c r="AA87" s="9" t="s">
        <v>7</v>
      </c>
      <c r="AB87" s="9" t="s">
        <v>369</v>
      </c>
      <c r="AC87" s="101">
        <v>2415547553</v>
      </c>
      <c r="AD87" s="9" t="s">
        <v>4</v>
      </c>
      <c r="AE87" s="9" t="s">
        <v>6</v>
      </c>
      <c r="AF87" s="9" t="s">
        <v>9</v>
      </c>
      <c r="AG87" s="9" t="s">
        <v>6</v>
      </c>
      <c r="AH87" s="9" t="s">
        <v>368</v>
      </c>
      <c r="AI87" s="101">
        <v>878750932.09571815</v>
      </c>
    </row>
    <row r="88" spans="24:35" x14ac:dyDescent="0.3">
      <c r="X88" s="9" t="s">
        <v>4</v>
      </c>
      <c r="Y88" s="9" t="s">
        <v>6</v>
      </c>
      <c r="Z88" s="9" t="s">
        <v>11</v>
      </c>
      <c r="AA88" s="9" t="s">
        <v>7</v>
      </c>
      <c r="AB88" s="9" t="s">
        <v>368</v>
      </c>
      <c r="AC88" s="101">
        <v>81797923198</v>
      </c>
      <c r="AD88" s="9" t="s">
        <v>4</v>
      </c>
      <c r="AE88" s="9" t="s">
        <v>6</v>
      </c>
      <c r="AF88" s="9" t="s">
        <v>9</v>
      </c>
      <c r="AG88" s="9" t="s">
        <v>7</v>
      </c>
      <c r="AH88" s="9" t="s">
        <v>369</v>
      </c>
      <c r="AI88" s="101">
        <v>0</v>
      </c>
    </row>
    <row r="89" spans="24:35" x14ac:dyDescent="0.3">
      <c r="X89" s="9" t="s">
        <v>4</v>
      </c>
      <c r="Y89" s="9" t="s">
        <v>6</v>
      </c>
      <c r="Z89" s="9" t="s">
        <v>12</v>
      </c>
      <c r="AA89" s="9" t="s">
        <v>6</v>
      </c>
      <c r="AB89" s="9" t="s">
        <v>368</v>
      </c>
      <c r="AC89" s="101">
        <v>2990696982</v>
      </c>
      <c r="AD89" s="9" t="s">
        <v>4</v>
      </c>
      <c r="AE89" s="9" t="s">
        <v>6</v>
      </c>
      <c r="AF89" s="9" t="s">
        <v>9</v>
      </c>
      <c r="AG89" s="9" t="s">
        <v>7</v>
      </c>
      <c r="AH89" s="9" t="s">
        <v>368</v>
      </c>
      <c r="AI89" s="101">
        <v>18002644643.09687</v>
      </c>
    </row>
    <row r="90" spans="24:35" x14ac:dyDescent="0.3">
      <c r="X90" s="9" t="s">
        <v>4</v>
      </c>
      <c r="Y90" s="9" t="s">
        <v>6</v>
      </c>
      <c r="Z90" s="9" t="s">
        <v>12</v>
      </c>
      <c r="AA90" s="9" t="s">
        <v>7</v>
      </c>
      <c r="AB90" s="9" t="s">
        <v>369</v>
      </c>
      <c r="AC90" s="101">
        <v>29025116</v>
      </c>
      <c r="AD90" s="9" t="s">
        <v>4</v>
      </c>
      <c r="AE90" s="9" t="s">
        <v>6</v>
      </c>
      <c r="AF90" s="9" t="s">
        <v>10</v>
      </c>
      <c r="AG90" s="9" t="s">
        <v>6</v>
      </c>
      <c r="AH90" s="9" t="s">
        <v>369</v>
      </c>
      <c r="AI90" s="101">
        <v>264215.17516559531</v>
      </c>
    </row>
    <row r="91" spans="24:35" x14ac:dyDescent="0.3">
      <c r="X91" s="9" t="s">
        <v>4</v>
      </c>
      <c r="Y91" s="9" t="s">
        <v>6</v>
      </c>
      <c r="Z91" s="9" t="s">
        <v>12</v>
      </c>
      <c r="AA91" s="9" t="s">
        <v>7</v>
      </c>
      <c r="AB91" s="9" t="s">
        <v>368</v>
      </c>
      <c r="AC91" s="101">
        <v>-39607917</v>
      </c>
      <c r="AD91" s="9" t="s">
        <v>4</v>
      </c>
      <c r="AE91" s="9" t="s">
        <v>6</v>
      </c>
      <c r="AF91" s="9" t="s">
        <v>10</v>
      </c>
      <c r="AG91" s="9" t="s">
        <v>6</v>
      </c>
      <c r="AH91" s="9" t="s">
        <v>368</v>
      </c>
      <c r="AI91" s="101">
        <v>18955370221.386631</v>
      </c>
    </row>
    <row r="92" spans="24:35" x14ac:dyDescent="0.3">
      <c r="X92" s="9" t="s">
        <v>4</v>
      </c>
      <c r="Y92" s="9" t="s">
        <v>6</v>
      </c>
      <c r="Z92" s="9" t="s">
        <v>13</v>
      </c>
      <c r="AA92" s="9" t="s">
        <v>6</v>
      </c>
      <c r="AB92" s="9" t="s">
        <v>369</v>
      </c>
      <c r="AC92" s="101">
        <v>24564404</v>
      </c>
      <c r="AD92" s="9" t="s">
        <v>4</v>
      </c>
      <c r="AE92" s="9" t="s">
        <v>6</v>
      </c>
      <c r="AF92" s="9" t="s">
        <v>10</v>
      </c>
      <c r="AG92" s="9" t="s">
        <v>7</v>
      </c>
      <c r="AH92" s="9" t="s">
        <v>369</v>
      </c>
      <c r="AI92" s="101">
        <v>24630674.248757731</v>
      </c>
    </row>
    <row r="93" spans="24:35" x14ac:dyDescent="0.3">
      <c r="X93" s="9" t="s">
        <v>4</v>
      </c>
      <c r="Y93" s="9" t="s">
        <v>6</v>
      </c>
      <c r="Z93" s="9" t="s">
        <v>13</v>
      </c>
      <c r="AA93" s="9" t="s">
        <v>6</v>
      </c>
      <c r="AB93" s="9" t="s">
        <v>368</v>
      </c>
      <c r="AC93" s="101">
        <v>9820068763</v>
      </c>
      <c r="AD93" s="9" t="s">
        <v>4</v>
      </c>
      <c r="AE93" s="9" t="s">
        <v>6</v>
      </c>
      <c r="AF93" s="9" t="s">
        <v>10</v>
      </c>
      <c r="AG93" s="9" t="s">
        <v>7</v>
      </c>
      <c r="AH93" s="9" t="s">
        <v>368</v>
      </c>
      <c r="AI93" s="101">
        <v>50499587990.728394</v>
      </c>
    </row>
    <row r="94" spans="24:35" x14ac:dyDescent="0.3">
      <c r="X94" s="9" t="s">
        <v>4</v>
      </c>
      <c r="Y94" s="9" t="s">
        <v>6</v>
      </c>
      <c r="Z94" s="9" t="s">
        <v>13</v>
      </c>
      <c r="AA94" s="9" t="s">
        <v>7</v>
      </c>
      <c r="AB94" s="9" t="s">
        <v>369</v>
      </c>
      <c r="AC94" s="101">
        <v>3582239823</v>
      </c>
      <c r="AD94" s="9" t="s">
        <v>4</v>
      </c>
      <c r="AE94" s="9" t="s">
        <v>6</v>
      </c>
      <c r="AF94" s="9" t="s">
        <v>11</v>
      </c>
      <c r="AG94" s="9" t="s">
        <v>7</v>
      </c>
      <c r="AH94" s="9" t="s">
        <v>369</v>
      </c>
      <c r="AI94" s="101">
        <v>2134130.8234765679</v>
      </c>
    </row>
    <row r="95" spans="24:35" x14ac:dyDescent="0.3">
      <c r="X95" s="9" t="s">
        <v>4</v>
      </c>
      <c r="Y95" s="9" t="s">
        <v>6</v>
      </c>
      <c r="Z95" s="9" t="s">
        <v>13</v>
      </c>
      <c r="AA95" s="9" t="s">
        <v>7</v>
      </c>
      <c r="AB95" s="9" t="s">
        <v>368</v>
      </c>
      <c r="AC95" s="101">
        <v>64883695034</v>
      </c>
      <c r="AD95" s="9" t="s">
        <v>4</v>
      </c>
      <c r="AE95" s="9" t="s">
        <v>6</v>
      </c>
      <c r="AF95" s="9" t="s">
        <v>11</v>
      </c>
      <c r="AG95" s="9" t="s">
        <v>7</v>
      </c>
      <c r="AH95" s="9" t="s">
        <v>368</v>
      </c>
      <c r="AI95" s="101">
        <v>88147338377.659698</v>
      </c>
    </row>
    <row r="96" spans="24:35" x14ac:dyDescent="0.3">
      <c r="X96" s="9" t="s">
        <v>4</v>
      </c>
      <c r="Y96" s="9" t="s">
        <v>6</v>
      </c>
      <c r="Z96" s="9" t="s">
        <v>14</v>
      </c>
      <c r="AA96" s="9" t="s">
        <v>6</v>
      </c>
      <c r="AB96" s="9" t="s">
        <v>368</v>
      </c>
      <c r="AC96" s="101">
        <v>1960821294</v>
      </c>
      <c r="AD96" s="9" t="s">
        <v>4</v>
      </c>
      <c r="AE96" s="9" t="s">
        <v>6</v>
      </c>
      <c r="AF96" s="9" t="s">
        <v>12</v>
      </c>
      <c r="AG96" s="9" t="s">
        <v>6</v>
      </c>
      <c r="AH96" s="9" t="s">
        <v>368</v>
      </c>
      <c r="AI96" s="101">
        <v>4246883601.232563</v>
      </c>
    </row>
    <row r="97" spans="24:35" x14ac:dyDescent="0.3">
      <c r="X97" s="9" t="s">
        <v>4</v>
      </c>
      <c r="Y97" s="9" t="s">
        <v>6</v>
      </c>
      <c r="Z97" s="9" t="s">
        <v>14</v>
      </c>
      <c r="AA97" s="9" t="s">
        <v>7</v>
      </c>
      <c r="AB97" s="9" t="s">
        <v>369</v>
      </c>
      <c r="AC97" s="101">
        <v>318358723</v>
      </c>
      <c r="AD97" s="9" t="s">
        <v>4</v>
      </c>
      <c r="AE97" s="9" t="s">
        <v>6</v>
      </c>
      <c r="AF97" s="9" t="s">
        <v>12</v>
      </c>
      <c r="AG97" s="9" t="s">
        <v>7</v>
      </c>
      <c r="AH97" s="9" t="s">
        <v>369</v>
      </c>
      <c r="AI97" s="101">
        <v>0</v>
      </c>
    </row>
    <row r="98" spans="24:35" x14ac:dyDescent="0.3">
      <c r="X98" s="9" t="s">
        <v>4</v>
      </c>
      <c r="Y98" s="9" t="s">
        <v>6</v>
      </c>
      <c r="Z98" s="9" t="s">
        <v>14</v>
      </c>
      <c r="AA98" s="9" t="s">
        <v>7</v>
      </c>
      <c r="AB98" s="9" t="s">
        <v>368</v>
      </c>
      <c r="AC98" s="101">
        <v>59690954796</v>
      </c>
      <c r="AD98" s="9" t="s">
        <v>4</v>
      </c>
      <c r="AE98" s="9" t="s">
        <v>6</v>
      </c>
      <c r="AF98" s="9" t="s">
        <v>12</v>
      </c>
      <c r="AG98" s="9" t="s">
        <v>7</v>
      </c>
      <c r="AH98" s="9" t="s">
        <v>368</v>
      </c>
      <c r="AI98" s="101">
        <v>831397446.10937214</v>
      </c>
    </row>
    <row r="99" spans="24:35" x14ac:dyDescent="0.3">
      <c r="X99" s="9" t="s">
        <v>4</v>
      </c>
      <c r="Y99" s="9" t="s">
        <v>6</v>
      </c>
      <c r="Z99" s="9" t="s">
        <v>15</v>
      </c>
      <c r="AA99" s="9" t="s">
        <v>7</v>
      </c>
      <c r="AB99" s="9" t="s">
        <v>369</v>
      </c>
      <c r="AC99" s="101">
        <v>1190909869</v>
      </c>
      <c r="AD99" s="9" t="s">
        <v>4</v>
      </c>
      <c r="AE99" s="9" t="s">
        <v>6</v>
      </c>
      <c r="AF99" s="9" t="s">
        <v>13</v>
      </c>
      <c r="AG99" s="9" t="s">
        <v>6</v>
      </c>
      <c r="AH99" s="9" t="s">
        <v>369</v>
      </c>
      <c r="AI99" s="101">
        <v>3794917.7617303212</v>
      </c>
    </row>
    <row r="100" spans="24:35" x14ac:dyDescent="0.3">
      <c r="X100" s="9" t="s">
        <v>4</v>
      </c>
      <c r="Y100" s="9" t="s">
        <v>6</v>
      </c>
      <c r="Z100" s="9" t="s">
        <v>15</v>
      </c>
      <c r="AA100" s="9" t="s">
        <v>7</v>
      </c>
      <c r="AB100" s="9" t="s">
        <v>368</v>
      </c>
      <c r="AC100" s="101">
        <v>6015494862</v>
      </c>
      <c r="AD100" s="9" t="s">
        <v>4</v>
      </c>
      <c r="AE100" s="9" t="s">
        <v>6</v>
      </c>
      <c r="AF100" s="9" t="s">
        <v>13</v>
      </c>
      <c r="AG100" s="9" t="s">
        <v>6</v>
      </c>
      <c r="AH100" s="9" t="s">
        <v>368</v>
      </c>
      <c r="AI100" s="101">
        <v>5632695934.3828573</v>
      </c>
    </row>
    <row r="101" spans="24:35" x14ac:dyDescent="0.3">
      <c r="X101" s="9" t="s">
        <v>4</v>
      </c>
      <c r="Y101" s="9" t="s">
        <v>6</v>
      </c>
      <c r="Z101" s="9" t="s">
        <v>16</v>
      </c>
      <c r="AA101" s="9" t="s">
        <v>7</v>
      </c>
      <c r="AB101" s="9" t="s">
        <v>369</v>
      </c>
      <c r="AC101" s="101">
        <v>27000169</v>
      </c>
      <c r="AD101" s="9" t="s">
        <v>4</v>
      </c>
      <c r="AE101" s="9" t="s">
        <v>6</v>
      </c>
      <c r="AF101" s="9" t="s">
        <v>13</v>
      </c>
      <c r="AG101" s="9" t="s">
        <v>7</v>
      </c>
      <c r="AH101" s="9" t="s">
        <v>369</v>
      </c>
      <c r="AI101" s="101">
        <v>694530226.79561901</v>
      </c>
    </row>
    <row r="102" spans="24:35" x14ac:dyDescent="0.3">
      <c r="X102" s="9" t="s">
        <v>4</v>
      </c>
      <c r="Y102" s="9" t="s">
        <v>6</v>
      </c>
      <c r="Z102" s="9" t="s">
        <v>16</v>
      </c>
      <c r="AA102" s="9" t="s">
        <v>7</v>
      </c>
      <c r="AB102" s="9" t="s">
        <v>368</v>
      </c>
      <c r="AC102" s="101">
        <v>73819058949</v>
      </c>
      <c r="AD102" s="9" t="s">
        <v>4</v>
      </c>
      <c r="AE102" s="9" t="s">
        <v>6</v>
      </c>
      <c r="AF102" s="9" t="s">
        <v>13</v>
      </c>
      <c r="AG102" s="9" t="s">
        <v>7</v>
      </c>
      <c r="AH102" s="9" t="s">
        <v>368</v>
      </c>
      <c r="AI102" s="101">
        <v>34202504254.744331</v>
      </c>
    </row>
    <row r="103" spans="24:35" x14ac:dyDescent="0.3">
      <c r="X103" s="9" t="s">
        <v>4</v>
      </c>
      <c r="Y103" s="9" t="s">
        <v>6</v>
      </c>
      <c r="Z103" s="9" t="s">
        <v>17</v>
      </c>
      <c r="AA103" s="9" t="s">
        <v>7</v>
      </c>
      <c r="AB103" s="9" t="s">
        <v>368</v>
      </c>
      <c r="AC103" s="101">
        <v>92470991</v>
      </c>
      <c r="AD103" s="9" t="s">
        <v>4</v>
      </c>
      <c r="AE103" s="9" t="s">
        <v>6</v>
      </c>
      <c r="AF103" s="9" t="s">
        <v>14</v>
      </c>
      <c r="AG103" s="9" t="s">
        <v>6</v>
      </c>
      <c r="AH103" s="9" t="s">
        <v>368</v>
      </c>
      <c r="AI103" s="101">
        <v>1113006110.425976</v>
      </c>
    </row>
    <row r="104" spans="24:35" x14ac:dyDescent="0.3">
      <c r="X104" s="9" t="s">
        <v>4</v>
      </c>
      <c r="Y104" s="9" t="s">
        <v>5</v>
      </c>
      <c r="Z104" s="9" t="s">
        <v>8</v>
      </c>
      <c r="AA104" s="9" t="s">
        <v>7</v>
      </c>
      <c r="AB104" s="9" t="s">
        <v>368</v>
      </c>
      <c r="AC104" s="101">
        <v>14668346477</v>
      </c>
      <c r="AD104" s="9" t="s">
        <v>4</v>
      </c>
      <c r="AE104" s="9" t="s">
        <v>6</v>
      </c>
      <c r="AF104" s="9" t="s">
        <v>14</v>
      </c>
      <c r="AG104" s="9" t="s">
        <v>7</v>
      </c>
      <c r="AH104" s="9" t="s">
        <v>369</v>
      </c>
      <c r="AI104" s="101">
        <v>0</v>
      </c>
    </row>
    <row r="105" spans="24:35" x14ac:dyDescent="0.3">
      <c r="X105" s="9" t="s">
        <v>4</v>
      </c>
      <c r="Y105" s="9" t="s">
        <v>5</v>
      </c>
      <c r="Z105" s="9" t="s">
        <v>9</v>
      </c>
      <c r="AA105" s="9" t="s">
        <v>7</v>
      </c>
      <c r="AB105" s="9" t="s">
        <v>368</v>
      </c>
      <c r="AC105" s="101">
        <v>2556524993</v>
      </c>
      <c r="AD105" s="9" t="s">
        <v>4</v>
      </c>
      <c r="AE105" s="9" t="s">
        <v>6</v>
      </c>
      <c r="AF105" s="9" t="s">
        <v>14</v>
      </c>
      <c r="AG105" s="9" t="s">
        <v>7</v>
      </c>
      <c r="AH105" s="9" t="s">
        <v>368</v>
      </c>
      <c r="AI105" s="101">
        <v>17203280101.09621</v>
      </c>
    </row>
    <row r="106" spans="24:35" x14ac:dyDescent="0.3">
      <c r="X106" s="9" t="s">
        <v>4</v>
      </c>
      <c r="Y106" s="9" t="s">
        <v>5</v>
      </c>
      <c r="Z106" s="9" t="s">
        <v>10</v>
      </c>
      <c r="AA106" s="9" t="s">
        <v>7</v>
      </c>
      <c r="AB106" s="9" t="s">
        <v>369</v>
      </c>
      <c r="AC106" s="101">
        <v>18563092536</v>
      </c>
      <c r="AD106" s="9" t="s">
        <v>4</v>
      </c>
      <c r="AE106" s="9" t="s">
        <v>6</v>
      </c>
      <c r="AF106" s="9" t="s">
        <v>15</v>
      </c>
      <c r="AG106" s="9" t="s">
        <v>7</v>
      </c>
      <c r="AH106" s="9" t="s">
        <v>369</v>
      </c>
      <c r="AI106" s="101">
        <v>15794778.1668329</v>
      </c>
    </row>
    <row r="107" spans="24:35" x14ac:dyDescent="0.3">
      <c r="X107" s="9" t="s">
        <v>4</v>
      </c>
      <c r="Y107" s="9" t="s">
        <v>5</v>
      </c>
      <c r="Z107" s="9" t="s">
        <v>10</v>
      </c>
      <c r="AA107" s="9" t="s">
        <v>7</v>
      </c>
      <c r="AB107" s="9" t="s">
        <v>368</v>
      </c>
      <c r="AC107" s="101">
        <v>44745271841</v>
      </c>
      <c r="AD107" s="9" t="s">
        <v>4</v>
      </c>
      <c r="AE107" s="9" t="s">
        <v>6</v>
      </c>
      <c r="AF107" s="9" t="s">
        <v>15</v>
      </c>
      <c r="AG107" s="9" t="s">
        <v>7</v>
      </c>
      <c r="AH107" s="9" t="s">
        <v>368</v>
      </c>
      <c r="AI107" s="101">
        <v>1065806487.933943</v>
      </c>
    </row>
    <row r="108" spans="24:35" x14ac:dyDescent="0.3">
      <c r="X108" s="9" t="s">
        <v>4</v>
      </c>
      <c r="Y108" s="9" t="s">
        <v>5</v>
      </c>
      <c r="Z108" s="9" t="s">
        <v>11</v>
      </c>
      <c r="AA108" s="9" t="s">
        <v>7</v>
      </c>
      <c r="AB108" s="9" t="s">
        <v>368</v>
      </c>
      <c r="AC108" s="101">
        <v>201531511</v>
      </c>
      <c r="AD108" s="9" t="s">
        <v>4</v>
      </c>
      <c r="AE108" s="9" t="s">
        <v>6</v>
      </c>
      <c r="AF108" s="9" t="s">
        <v>16</v>
      </c>
      <c r="AG108" s="9" t="s">
        <v>7</v>
      </c>
      <c r="AH108" s="9" t="s">
        <v>368</v>
      </c>
      <c r="AI108" s="101">
        <v>31894919773.090881</v>
      </c>
    </row>
    <row r="109" spans="24:35" x14ac:dyDescent="0.3">
      <c r="X109" s="9" t="s">
        <v>4</v>
      </c>
      <c r="Y109" s="9" t="s">
        <v>5</v>
      </c>
      <c r="Z109" s="9" t="s">
        <v>12</v>
      </c>
      <c r="AA109" s="9" t="s">
        <v>7</v>
      </c>
      <c r="AB109" s="9" t="s">
        <v>368</v>
      </c>
      <c r="AC109" s="101">
        <v>2659456613</v>
      </c>
      <c r="AD109" s="9" t="s">
        <v>4</v>
      </c>
      <c r="AE109" s="9" t="s">
        <v>6</v>
      </c>
      <c r="AF109" s="9" t="s">
        <v>17</v>
      </c>
      <c r="AG109" s="9" t="s">
        <v>7</v>
      </c>
      <c r="AH109" s="9" t="s">
        <v>368</v>
      </c>
      <c r="AI109" s="101">
        <v>60944960.841548212</v>
      </c>
    </row>
    <row r="110" spans="24:35" x14ac:dyDescent="0.3">
      <c r="X110" s="9" t="s">
        <v>4</v>
      </c>
      <c r="Y110" s="9" t="s">
        <v>5</v>
      </c>
      <c r="Z110" s="9" t="s">
        <v>13</v>
      </c>
      <c r="AA110" s="9" t="s">
        <v>7</v>
      </c>
      <c r="AB110" s="9" t="s">
        <v>368</v>
      </c>
      <c r="AC110" s="9">
        <v>7557516288</v>
      </c>
      <c r="AD110" s="9" t="s">
        <v>4</v>
      </c>
      <c r="AE110" s="9" t="s">
        <v>5</v>
      </c>
      <c r="AF110" s="9" t="s">
        <v>8</v>
      </c>
      <c r="AG110" s="9" t="s">
        <v>7</v>
      </c>
      <c r="AH110" s="9" t="s">
        <v>368</v>
      </c>
      <c r="AI110" s="101">
        <v>14432087729.47353</v>
      </c>
    </row>
    <row r="111" spans="24:35" x14ac:dyDescent="0.3">
      <c r="X111" s="9" t="s">
        <v>4</v>
      </c>
      <c r="Y111" s="9" t="s">
        <v>5</v>
      </c>
      <c r="Z111" s="9" t="s">
        <v>14</v>
      </c>
      <c r="AA111" s="9" t="s">
        <v>7</v>
      </c>
      <c r="AB111" s="9" t="s">
        <v>368</v>
      </c>
      <c r="AC111" s="9">
        <v>34495801</v>
      </c>
      <c r="AD111" s="9" t="s">
        <v>4</v>
      </c>
      <c r="AE111" s="9" t="s">
        <v>5</v>
      </c>
      <c r="AF111" s="9" t="s">
        <v>9</v>
      </c>
      <c r="AG111" s="9" t="s">
        <v>7</v>
      </c>
      <c r="AH111" s="9" t="s">
        <v>368</v>
      </c>
      <c r="AI111" s="101">
        <v>1634702257.2581389</v>
      </c>
    </row>
    <row r="112" spans="24:35" x14ac:dyDescent="0.3">
      <c r="X112" s="9" t="s">
        <v>4</v>
      </c>
      <c r="Y112" s="9" t="s">
        <v>5</v>
      </c>
      <c r="Z112" s="9" t="s">
        <v>16</v>
      </c>
      <c r="AA112" s="9" t="s">
        <v>7</v>
      </c>
      <c r="AB112" s="9" t="s">
        <v>368</v>
      </c>
      <c r="AC112" s="9">
        <v>8791806</v>
      </c>
      <c r="AD112" s="9" t="s">
        <v>4</v>
      </c>
      <c r="AE112" s="9" t="s">
        <v>5</v>
      </c>
      <c r="AF112" s="9" t="s">
        <v>10</v>
      </c>
      <c r="AG112" s="9" t="s">
        <v>7</v>
      </c>
      <c r="AH112" s="9" t="s">
        <v>369</v>
      </c>
      <c r="AI112" s="101">
        <v>0</v>
      </c>
    </row>
    <row r="113" spans="24:35" x14ac:dyDescent="0.3">
      <c r="X113" s="9" t="s">
        <v>4</v>
      </c>
      <c r="Y113" s="9" t="s">
        <v>5</v>
      </c>
      <c r="Z113" s="9" t="s">
        <v>17</v>
      </c>
      <c r="AA113" s="9" t="s">
        <v>7</v>
      </c>
      <c r="AB113" s="9" t="s">
        <v>368</v>
      </c>
      <c r="AC113" s="9">
        <v>187379863</v>
      </c>
      <c r="AD113" s="9" t="s">
        <v>4</v>
      </c>
      <c r="AE113" s="9" t="s">
        <v>5</v>
      </c>
      <c r="AF113" s="9" t="s">
        <v>10</v>
      </c>
      <c r="AG113" s="9" t="s">
        <v>7</v>
      </c>
      <c r="AH113" s="9" t="s">
        <v>368</v>
      </c>
      <c r="AI113" s="101">
        <v>53009861153.362846</v>
      </c>
    </row>
    <row r="114" spans="24:35" x14ac:dyDescent="0.3">
      <c r="X114" s="9" t="s">
        <v>4</v>
      </c>
      <c r="Y114" s="9" t="s">
        <v>371</v>
      </c>
      <c r="Z114" s="9" t="s">
        <v>10</v>
      </c>
      <c r="AA114" s="9" t="s">
        <v>7</v>
      </c>
      <c r="AB114" s="9" t="s">
        <v>368</v>
      </c>
      <c r="AC114" s="9">
        <v>2815021</v>
      </c>
      <c r="AD114" s="9" t="s">
        <v>4</v>
      </c>
      <c r="AE114" s="9" t="s">
        <v>5</v>
      </c>
      <c r="AF114" s="9" t="s">
        <v>11</v>
      </c>
      <c r="AG114" s="9" t="s">
        <v>7</v>
      </c>
      <c r="AH114" s="9" t="s">
        <v>368</v>
      </c>
      <c r="AI114" s="101">
        <v>52819357.861044727</v>
      </c>
    </row>
    <row r="115" spans="24:35" x14ac:dyDescent="0.3">
      <c r="X115" s="9" t="s">
        <v>4</v>
      </c>
      <c r="Y115" s="9" t="s">
        <v>377</v>
      </c>
      <c r="Z115" s="9" t="s">
        <v>10</v>
      </c>
      <c r="AA115" s="9" t="s">
        <v>7</v>
      </c>
      <c r="AB115" s="9" t="s">
        <v>368</v>
      </c>
      <c r="AC115" s="9">
        <v>71983936</v>
      </c>
      <c r="AD115" s="9" t="s">
        <v>4</v>
      </c>
      <c r="AE115" s="9" t="s">
        <v>5</v>
      </c>
      <c r="AF115" s="9" t="s">
        <v>12</v>
      </c>
      <c r="AG115" s="9" t="s">
        <v>7</v>
      </c>
      <c r="AH115" s="9" t="s">
        <v>368</v>
      </c>
      <c r="AI115" s="101">
        <v>1757599982.1527989</v>
      </c>
    </row>
    <row r="116" spans="24:35" x14ac:dyDescent="0.3">
      <c r="X116" s="9"/>
      <c r="Y116" s="9"/>
      <c r="Z116" s="9"/>
      <c r="AA116" s="9"/>
      <c r="AB116" s="9"/>
      <c r="AC116" s="9"/>
      <c r="AD116" s="9" t="s">
        <v>4</v>
      </c>
      <c r="AE116" s="9" t="s">
        <v>5</v>
      </c>
      <c r="AF116" s="9" t="s">
        <v>13</v>
      </c>
      <c r="AG116" s="9" t="s">
        <v>7</v>
      </c>
      <c r="AH116" s="9" t="s">
        <v>368</v>
      </c>
      <c r="AI116" s="101">
        <v>18962139647.917938</v>
      </c>
    </row>
    <row r="117" spans="24:35" x14ac:dyDescent="0.3">
      <c r="X117" s="9"/>
      <c r="Y117" s="9"/>
      <c r="Z117" s="9"/>
      <c r="AA117" s="9"/>
      <c r="AB117" s="9"/>
      <c r="AC117" s="9"/>
      <c r="AD117" s="9" t="s">
        <v>4</v>
      </c>
      <c r="AE117" s="9" t="s">
        <v>5</v>
      </c>
      <c r="AF117" s="9" t="s">
        <v>14</v>
      </c>
      <c r="AG117" s="9" t="s">
        <v>7</v>
      </c>
      <c r="AH117" s="9" t="s">
        <v>368</v>
      </c>
      <c r="AI117" s="101">
        <v>11512396.4282219</v>
      </c>
    </row>
    <row r="118" spans="24:35" x14ac:dyDescent="0.3">
      <c r="X118" s="9"/>
      <c r="Y118" s="9"/>
      <c r="Z118" s="9"/>
      <c r="AA118" s="9"/>
      <c r="AB118" s="9"/>
      <c r="AC118" s="9"/>
      <c r="AD118" s="9" t="s">
        <v>4</v>
      </c>
      <c r="AE118" s="9" t="s">
        <v>5</v>
      </c>
      <c r="AF118" s="9" t="s">
        <v>16</v>
      </c>
      <c r="AG118" s="9" t="s">
        <v>7</v>
      </c>
      <c r="AH118" s="9" t="s">
        <v>368</v>
      </c>
      <c r="AI118" s="101">
        <v>3343408.696135371</v>
      </c>
    </row>
    <row r="119" spans="24:35" x14ac:dyDescent="0.3">
      <c r="X119" s="9"/>
      <c r="Y119" s="9"/>
      <c r="Z119" s="9"/>
      <c r="AA119" s="9"/>
      <c r="AB119" s="9"/>
      <c r="AC119" s="9"/>
      <c r="AD119" s="9" t="s">
        <v>4</v>
      </c>
      <c r="AE119" s="9" t="s">
        <v>5</v>
      </c>
      <c r="AF119" s="9" t="s">
        <v>17</v>
      </c>
      <c r="AG119" s="9" t="s">
        <v>7</v>
      </c>
      <c r="AH119" s="9" t="s">
        <v>368</v>
      </c>
      <c r="AI119" s="101">
        <v>134304767.5265933</v>
      </c>
    </row>
    <row r="120" spans="24:35" x14ac:dyDescent="0.3">
      <c r="X120" s="9"/>
      <c r="Y120" s="9"/>
      <c r="Z120" s="9"/>
      <c r="AA120" s="9"/>
      <c r="AB120" s="9"/>
      <c r="AC120" s="9"/>
      <c r="AD120" s="9" t="s">
        <v>4</v>
      </c>
      <c r="AE120" s="9" t="s">
        <v>371</v>
      </c>
      <c r="AF120" s="9" t="s">
        <v>10</v>
      </c>
      <c r="AG120" s="9" t="s">
        <v>7</v>
      </c>
      <c r="AH120" s="9" t="s">
        <v>368</v>
      </c>
      <c r="AI120" s="101">
        <v>349394.36972063268</v>
      </c>
    </row>
    <row r="121" spans="24:35" x14ac:dyDescent="0.3">
      <c r="X121" s="9"/>
      <c r="Y121" s="9"/>
      <c r="Z121" s="9"/>
      <c r="AA121" s="9"/>
      <c r="AB121" s="9"/>
      <c r="AC121" s="9"/>
      <c r="AD121" s="9" t="s">
        <v>4</v>
      </c>
      <c r="AE121" s="9" t="s">
        <v>377</v>
      </c>
      <c r="AF121" s="9" t="s">
        <v>9</v>
      </c>
      <c r="AG121" s="9" t="s">
        <v>7</v>
      </c>
      <c r="AH121" s="9" t="s">
        <v>368</v>
      </c>
      <c r="AI121" s="101">
        <v>2884503.50680763</v>
      </c>
    </row>
    <row r="122" spans="24:35" x14ac:dyDescent="0.3">
      <c r="X122" s="9"/>
      <c r="Y122" s="9"/>
      <c r="Z122" s="9"/>
      <c r="AA122" s="9"/>
      <c r="AB122" s="9"/>
      <c r="AC122" s="9"/>
      <c r="AD122" s="9" t="s">
        <v>4</v>
      </c>
      <c r="AE122" s="9" t="s">
        <v>377</v>
      </c>
      <c r="AF122" s="9" t="s">
        <v>10</v>
      </c>
      <c r="AG122" s="9" t="s">
        <v>7</v>
      </c>
      <c r="AH122" s="9" t="s">
        <v>368</v>
      </c>
      <c r="AI122" s="101">
        <v>43619274.651292399</v>
      </c>
    </row>
    <row r="123" spans="24:35" x14ac:dyDescent="0.3"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101"/>
    </row>
    <row r="124" spans="24:35" x14ac:dyDescent="0.3"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101"/>
    </row>
    <row r="125" spans="24:35" x14ac:dyDescent="0.3"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101"/>
    </row>
    <row r="134" spans="24:35" x14ac:dyDescent="0.3">
      <c r="X134" s="336" t="s">
        <v>47</v>
      </c>
      <c r="Y134" s="337"/>
      <c r="Z134" s="337"/>
      <c r="AA134" s="337"/>
      <c r="AB134" s="337"/>
      <c r="AC134" s="337"/>
      <c r="AD134" s="337"/>
      <c r="AE134" s="337"/>
      <c r="AF134" s="337"/>
      <c r="AG134" s="337"/>
      <c r="AH134" s="337"/>
      <c r="AI134" s="338"/>
    </row>
    <row r="135" spans="24:35" x14ac:dyDescent="0.3">
      <c r="X135" s="336" t="s">
        <v>199</v>
      </c>
      <c r="Y135" s="337"/>
      <c r="Z135" s="337"/>
      <c r="AA135" s="337"/>
      <c r="AB135" s="337"/>
      <c r="AC135" s="338"/>
      <c r="AD135" s="336" t="s">
        <v>46</v>
      </c>
      <c r="AE135" s="337"/>
      <c r="AF135" s="337"/>
      <c r="AG135" s="337"/>
      <c r="AH135" s="337"/>
      <c r="AI135" s="338"/>
    </row>
    <row r="136" spans="24:35" x14ac:dyDescent="0.3">
      <c r="X136" s="10" t="s">
        <v>0</v>
      </c>
      <c r="Y136" s="10" t="s">
        <v>106</v>
      </c>
      <c r="Z136" s="10" t="s">
        <v>2</v>
      </c>
      <c r="AA136" s="10" t="s">
        <v>107</v>
      </c>
      <c r="AB136" s="10" t="s">
        <v>108</v>
      </c>
      <c r="AC136" s="10" t="s">
        <v>200</v>
      </c>
      <c r="AD136" s="10" t="s">
        <v>0</v>
      </c>
      <c r="AE136" s="10" t="s">
        <v>106</v>
      </c>
      <c r="AF136" s="10" t="s">
        <v>2</v>
      </c>
      <c r="AG136" s="10" t="s">
        <v>107</v>
      </c>
      <c r="AH136" s="10" t="s">
        <v>108</v>
      </c>
      <c r="AI136" s="10" t="s">
        <v>43</v>
      </c>
    </row>
    <row r="137" spans="24:35" x14ac:dyDescent="0.3"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</row>
    <row r="138" spans="24:35" x14ac:dyDescent="0.3"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</row>
    <row r="139" spans="24:35" x14ac:dyDescent="0.3"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</row>
    <row r="140" spans="24:35" x14ac:dyDescent="0.3"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</row>
    <row r="141" spans="24:35" x14ac:dyDescent="0.3"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24:35" x14ac:dyDescent="0.3"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24:35" x14ac:dyDescent="0.3"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24:35" x14ac:dyDescent="0.3"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</row>
    <row r="145" spans="24:35" x14ac:dyDescent="0.3"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</row>
    <row r="146" spans="24:35" x14ac:dyDescent="0.3"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</row>
    <row r="147" spans="24:35" x14ac:dyDescent="0.3"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</row>
    <row r="148" spans="24:35" x14ac:dyDescent="0.3"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</row>
    <row r="149" spans="24:35" x14ac:dyDescent="0.3"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</row>
    <row r="150" spans="24:35" x14ac:dyDescent="0.3"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</row>
    <row r="151" spans="24:35" x14ac:dyDescent="0.3"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</row>
    <row r="152" spans="24:35" x14ac:dyDescent="0.3"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</row>
    <row r="153" spans="24:35" x14ac:dyDescent="0.3"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</row>
  </sheetData>
  <mergeCells count="8">
    <mergeCell ref="O7:P7"/>
    <mergeCell ref="H7:I7"/>
    <mergeCell ref="X1:AI1"/>
    <mergeCell ref="X2:AC2"/>
    <mergeCell ref="AD2:AI2"/>
    <mergeCell ref="X134:AI134"/>
    <mergeCell ref="X135:AC135"/>
    <mergeCell ref="AD135:AI13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5"/>
  <sheetViews>
    <sheetView topLeftCell="A2" zoomScale="85" zoomScaleNormal="85" workbookViewId="0">
      <selection activeCell="A4" sqref="A4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.25" style="231" bestFit="1" customWidth="1"/>
    <col min="4" max="4" width="9.375" style="231" customWidth="1"/>
    <col min="5" max="5" width="15.75" style="231" customWidth="1"/>
    <col min="6" max="6" width="14" style="231" bestFit="1" customWidth="1"/>
    <col min="7" max="7" width="9.25" style="231" bestFit="1" customWidth="1"/>
    <col min="8" max="8" width="15.5" style="232" bestFit="1" customWidth="1"/>
    <col min="9" max="9" width="11.25" style="232" customWidth="1"/>
    <col min="10" max="10" width="14.25" style="232" bestFit="1" customWidth="1"/>
    <col min="11" max="11" width="14.375" style="233" bestFit="1" customWidth="1"/>
    <col min="12" max="12" width="13.25" style="233" bestFit="1" customWidth="1"/>
    <col min="13" max="13" width="17.375" style="233" bestFit="1" customWidth="1"/>
    <col min="14" max="18" width="13.125" style="233" customWidth="1"/>
    <col min="19" max="20" width="18.125" style="232" bestFit="1" customWidth="1"/>
    <col min="21" max="21" width="16.125" style="232" bestFit="1" customWidth="1"/>
    <col min="22" max="23" width="18.125" style="232" bestFit="1" customWidth="1"/>
    <col min="24" max="24" width="16.125" style="232" bestFit="1" customWidth="1"/>
    <col min="25" max="25" width="14" style="232" bestFit="1" customWidth="1"/>
    <col min="26" max="26" width="14" style="223" bestFit="1" customWidth="1"/>
    <col min="27" max="28" width="18.125" style="223" bestFit="1" customWidth="1"/>
    <col min="29" max="29" width="20.25" style="223" bestFit="1" customWidth="1"/>
    <col min="30" max="30" width="15.375" style="223" bestFit="1" customWidth="1"/>
    <col min="31" max="31" width="20.875" style="223" bestFit="1" customWidth="1"/>
    <col min="32" max="32" width="45.25" style="223" bestFit="1" customWidth="1"/>
    <col min="33" max="16384" width="8.875" style="223"/>
  </cols>
  <sheetData>
    <row r="1" spans="2:46" x14ac:dyDescent="0.3">
      <c r="B1" s="225"/>
      <c r="C1" s="222"/>
      <c r="D1" s="222"/>
      <c r="E1" s="222"/>
      <c r="F1" s="222"/>
      <c r="G1" s="222"/>
      <c r="H1" s="223"/>
      <c r="I1" s="223"/>
      <c r="J1" s="223"/>
      <c r="K1" s="223"/>
      <c r="L1" s="223"/>
      <c r="M1" s="223"/>
      <c r="N1" s="223"/>
      <c r="O1" s="223"/>
      <c r="P1" s="223"/>
      <c r="Q1" s="227"/>
      <c r="R1" s="223"/>
      <c r="S1" s="223"/>
      <c r="T1" s="223"/>
      <c r="U1" s="223"/>
      <c r="V1" s="223"/>
      <c r="W1" s="223"/>
      <c r="X1" s="223"/>
      <c r="Y1" s="223"/>
    </row>
    <row r="2" spans="2:46" s="227" customFormat="1" ht="13.5" customHeight="1" x14ac:dyDescent="0.3">
      <c r="B2" s="345" t="s">
        <v>214</v>
      </c>
      <c r="C2" s="341" t="s">
        <v>215</v>
      </c>
      <c r="D2" s="342"/>
      <c r="E2" s="342"/>
      <c r="F2" s="342"/>
      <c r="G2" s="343"/>
      <c r="H2" s="341" t="s">
        <v>201</v>
      </c>
      <c r="I2" s="342"/>
      <c r="J2" s="342"/>
      <c r="K2" s="341" t="s">
        <v>216</v>
      </c>
      <c r="L2" s="342"/>
      <c r="M2" s="343"/>
      <c r="N2" s="343" t="s">
        <v>217</v>
      </c>
      <c r="O2" s="344"/>
      <c r="P2" s="344"/>
      <c r="Q2" s="344"/>
      <c r="R2" s="341"/>
      <c r="S2" s="341" t="s">
        <v>218</v>
      </c>
      <c r="T2" s="342"/>
      <c r="U2" s="343"/>
      <c r="V2" s="341" t="s">
        <v>219</v>
      </c>
      <c r="W2" s="342"/>
      <c r="X2" s="343"/>
      <c r="Y2" s="344" t="s">
        <v>202</v>
      </c>
      <c r="Z2" s="344"/>
      <c r="AA2" s="344" t="s">
        <v>220</v>
      </c>
      <c r="AB2" s="344"/>
      <c r="AC2" s="344" t="s">
        <v>203</v>
      </c>
      <c r="AD2" s="344"/>
      <c r="AE2" s="344"/>
      <c r="AF2" s="201" t="s">
        <v>221</v>
      </c>
      <c r="AG2" s="223"/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</row>
    <row r="3" spans="2:46" s="230" customFormat="1" ht="33" x14ac:dyDescent="0.3">
      <c r="B3" s="346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224</v>
      </c>
      <c r="H3" s="204" t="s">
        <v>225</v>
      </c>
      <c r="I3" s="204" t="s">
        <v>226</v>
      </c>
      <c r="J3" s="205" t="s">
        <v>227</v>
      </c>
      <c r="K3" s="204" t="s">
        <v>228</v>
      </c>
      <c r="L3" s="204" t="s">
        <v>229</v>
      </c>
      <c r="M3" s="204" t="s">
        <v>230</v>
      </c>
      <c r="N3" s="206" t="s">
        <v>231</v>
      </c>
      <c r="O3" s="201" t="s">
        <v>232</v>
      </c>
      <c r="P3" s="201" t="s">
        <v>233</v>
      </c>
      <c r="Q3" s="201" t="s">
        <v>205</v>
      </c>
      <c r="R3" s="207" t="s">
        <v>234</v>
      </c>
      <c r="S3" s="208" t="s">
        <v>206</v>
      </c>
      <c r="T3" s="208" t="s">
        <v>207</v>
      </c>
      <c r="U3" s="208" t="s">
        <v>208</v>
      </c>
      <c r="V3" s="208" t="s">
        <v>206</v>
      </c>
      <c r="W3" s="208" t="s">
        <v>207</v>
      </c>
      <c r="X3" s="208" t="s">
        <v>208</v>
      </c>
      <c r="Y3" s="208" t="s">
        <v>209</v>
      </c>
      <c r="Z3" s="208" t="s">
        <v>210</v>
      </c>
      <c r="AA3" s="204" t="s">
        <v>211</v>
      </c>
      <c r="AB3" s="204" t="s">
        <v>212</v>
      </c>
      <c r="AC3" s="209" t="s">
        <v>235</v>
      </c>
      <c r="AD3" s="201" t="s">
        <v>236</v>
      </c>
      <c r="AE3" s="201" t="s">
        <v>213</v>
      </c>
      <c r="AF3" s="201" t="s">
        <v>237</v>
      </c>
      <c r="AG3" s="223"/>
      <c r="AH3" s="223"/>
      <c r="AI3" s="223"/>
      <c r="AJ3" s="223"/>
      <c r="AK3" s="223"/>
      <c r="AL3" s="223"/>
      <c r="AM3" s="223"/>
      <c r="AN3" s="223"/>
      <c r="AO3" s="223"/>
      <c r="AP3" s="223"/>
      <c r="AQ3" s="223"/>
      <c r="AR3" s="223"/>
      <c r="AS3" s="223"/>
      <c r="AT3" s="223"/>
    </row>
    <row r="4" spans="2:46" s="225" customFormat="1" x14ac:dyDescent="0.3">
      <c r="B4" s="210">
        <v>1</v>
      </c>
      <c r="C4" s="211" t="s">
        <v>8</v>
      </c>
      <c r="D4" s="211" t="s">
        <v>976</v>
      </c>
      <c r="E4" s="212" t="s">
        <v>971</v>
      </c>
      <c r="F4" s="211" t="s">
        <v>1038</v>
      </c>
      <c r="G4" s="211" t="s">
        <v>1040</v>
      </c>
      <c r="H4" s="319">
        <v>434.21</v>
      </c>
      <c r="I4" s="319">
        <v>0</v>
      </c>
      <c r="J4" s="319">
        <v>303.11200000000002</v>
      </c>
      <c r="K4" s="213">
        <v>0.69354196474410179</v>
      </c>
      <c r="L4" s="213">
        <v>0.55940648909700319</v>
      </c>
      <c r="M4" s="214">
        <f t="shared" ref="M4:M45" si="0">IFERROR(L4+100%,"")</f>
        <v>1.5594064890970032</v>
      </c>
      <c r="N4" s="215">
        <v>0.8</v>
      </c>
      <c r="O4" s="215">
        <v>0.36</v>
      </c>
      <c r="P4" s="215">
        <v>0.54</v>
      </c>
      <c r="Q4" s="215">
        <v>0.6</v>
      </c>
      <c r="R4" s="215">
        <v>0.36</v>
      </c>
      <c r="S4" s="319">
        <v>301.14285651153654</v>
      </c>
      <c r="T4" s="319">
        <v>677.10989163080978</v>
      </c>
      <c r="U4" s="319">
        <v>375.96703511927331</v>
      </c>
      <c r="V4" s="319">
        <v>90.921964494022248</v>
      </c>
      <c r="W4" s="319">
        <v>204.4350719076389</v>
      </c>
      <c r="X4" s="319">
        <v>113.51310741361669</v>
      </c>
      <c r="Y4" s="319">
        <v>109.12032000000001</v>
      </c>
      <c r="Z4" s="319">
        <v>109.12032000000001</v>
      </c>
      <c r="AA4" s="321">
        <v>0</v>
      </c>
      <c r="AB4" s="321">
        <v>0</v>
      </c>
      <c r="AC4" s="322">
        <f>$U4</f>
        <v>375.96703511927331</v>
      </c>
      <c r="AD4" s="322">
        <f>$X4</f>
        <v>113.51310741361669</v>
      </c>
      <c r="AE4" s="322">
        <f t="shared" ref="AE4:AE25" si="1">(Z4-Y4)-(AB4-AA4)</f>
        <v>0</v>
      </c>
      <c r="AF4" s="216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</row>
    <row r="5" spans="2:46" x14ac:dyDescent="0.3">
      <c r="B5" s="210">
        <v>2</v>
      </c>
      <c r="C5" s="217" t="s">
        <v>8</v>
      </c>
      <c r="D5" s="217" t="s">
        <v>977</v>
      </c>
      <c r="E5" s="218" t="s">
        <v>971</v>
      </c>
      <c r="F5" s="211" t="s">
        <v>1038</v>
      </c>
      <c r="G5" s="211" t="s">
        <v>1040</v>
      </c>
      <c r="H5" s="320">
        <v>213579.31599999999</v>
      </c>
      <c r="I5" s="320">
        <v>0</v>
      </c>
      <c r="J5" s="320">
        <v>62868.796999999999</v>
      </c>
      <c r="K5" s="219">
        <v>0.69354196474410179</v>
      </c>
      <c r="L5" s="219">
        <v>0.55940648909700319</v>
      </c>
      <c r="M5" s="214">
        <f t="shared" si="0"/>
        <v>1.5594064890970032</v>
      </c>
      <c r="N5" s="219">
        <v>0.8</v>
      </c>
      <c r="O5" s="219">
        <v>0.39</v>
      </c>
      <c r="P5" s="219">
        <v>0.54</v>
      </c>
      <c r="Q5" s="219">
        <v>0.6</v>
      </c>
      <c r="R5" s="219">
        <v>0.34</v>
      </c>
      <c r="S5" s="319">
        <v>148126.21844734141</v>
      </c>
      <c r="T5" s="319">
        <v>333056.97130729939</v>
      </c>
      <c r="U5" s="319">
        <v>184930.75285995798</v>
      </c>
      <c r="V5" s="319">
        <v>104524.06945486329</v>
      </c>
      <c r="W5" s="319">
        <v>235018.96130377718</v>
      </c>
      <c r="X5" s="319">
        <v>130494.89184891389</v>
      </c>
      <c r="Y5" s="319">
        <v>21375.39098</v>
      </c>
      <c r="Z5" s="319">
        <v>21375.39098</v>
      </c>
      <c r="AA5" s="321">
        <v>0</v>
      </c>
      <c r="AB5" s="321">
        <v>0</v>
      </c>
      <c r="AC5" s="322">
        <f t="shared" ref="AC5:AC45" si="2">$U5</f>
        <v>184930.75285995798</v>
      </c>
      <c r="AD5" s="322">
        <f t="shared" ref="AD5:AD45" si="3">$X5</f>
        <v>130494.89184891389</v>
      </c>
      <c r="AE5" s="322">
        <f t="shared" si="1"/>
        <v>0</v>
      </c>
      <c r="AF5" s="220"/>
    </row>
    <row r="6" spans="2:46" x14ac:dyDescent="0.3">
      <c r="B6" s="210">
        <v>3</v>
      </c>
      <c r="C6" s="217" t="s">
        <v>8</v>
      </c>
      <c r="D6" s="217" t="s">
        <v>978</v>
      </c>
      <c r="E6" s="218" t="s">
        <v>971</v>
      </c>
      <c r="F6" s="211" t="s">
        <v>1038</v>
      </c>
      <c r="G6" s="211" t="s">
        <v>1040</v>
      </c>
      <c r="H6" s="320">
        <v>485926.174</v>
      </c>
      <c r="I6" s="320">
        <v>0</v>
      </c>
      <c r="J6" s="320">
        <v>97223.535999999993</v>
      </c>
      <c r="K6" s="219">
        <v>0.69354196474410179</v>
      </c>
      <c r="L6" s="219">
        <v>0.55940648909700319</v>
      </c>
      <c r="M6" s="214">
        <f t="shared" si="0"/>
        <v>1.5594064890970032</v>
      </c>
      <c r="N6" s="219">
        <v>0.8</v>
      </c>
      <c r="O6" s="219">
        <v>0.39</v>
      </c>
      <c r="P6" s="219">
        <v>0.55000000000000004</v>
      </c>
      <c r="Q6" s="219">
        <v>0.6</v>
      </c>
      <c r="R6" s="219">
        <v>0.33</v>
      </c>
      <c r="S6" s="319">
        <v>337010.19343654427</v>
      </c>
      <c r="T6" s="319">
        <v>757756.42895767954</v>
      </c>
      <c r="U6" s="319">
        <v>420746.23552113521</v>
      </c>
      <c r="V6" s="319">
        <v>269581.59125973529</v>
      </c>
      <c r="W6" s="319">
        <v>606145.41602632334</v>
      </c>
      <c r="X6" s="319">
        <v>336563.82476658799</v>
      </c>
      <c r="Y6" s="319">
        <v>32083.766879999999</v>
      </c>
      <c r="Z6" s="319">
        <v>32083.766879999999</v>
      </c>
      <c r="AA6" s="321">
        <v>0</v>
      </c>
      <c r="AB6" s="321">
        <v>0</v>
      </c>
      <c r="AC6" s="322">
        <f t="shared" si="2"/>
        <v>420746.23552113521</v>
      </c>
      <c r="AD6" s="322">
        <f t="shared" si="3"/>
        <v>336563.82476658799</v>
      </c>
      <c r="AE6" s="322">
        <f t="shared" si="1"/>
        <v>0</v>
      </c>
      <c r="AF6" s="221"/>
    </row>
    <row r="7" spans="2:46" x14ac:dyDescent="0.3">
      <c r="B7" s="202">
        <v>4</v>
      </c>
      <c r="C7" s="217" t="s">
        <v>8</v>
      </c>
      <c r="D7" s="217" t="s">
        <v>979</v>
      </c>
      <c r="E7" s="218" t="s">
        <v>971</v>
      </c>
      <c r="F7" s="211" t="s">
        <v>1038</v>
      </c>
      <c r="G7" s="211" t="s">
        <v>1040</v>
      </c>
      <c r="H7" s="320">
        <v>19108115.675999999</v>
      </c>
      <c r="I7" s="320">
        <v>0</v>
      </c>
      <c r="J7" s="320">
        <v>3136731.1830000002</v>
      </c>
      <c r="K7" s="219">
        <v>0.69354196474410179</v>
      </c>
      <c r="L7" s="219">
        <v>0.55940648909700319</v>
      </c>
      <c r="M7" s="214">
        <f t="shared" si="0"/>
        <v>1.5594064890970032</v>
      </c>
      <c r="N7" s="219">
        <v>0.8</v>
      </c>
      <c r="O7" s="219">
        <v>0.39</v>
      </c>
      <c r="P7" s="219">
        <v>0.56000000000000005</v>
      </c>
      <c r="Q7" s="219">
        <v>0.59</v>
      </c>
      <c r="R7" s="219">
        <v>0.32</v>
      </c>
      <c r="S7" s="319">
        <v>13252280.088490611</v>
      </c>
      <c r="T7" s="319">
        <v>29797319.579570573</v>
      </c>
      <c r="U7" s="319">
        <v>16545039.49107996</v>
      </c>
      <c r="V7" s="319">
        <v>11076825.380958701</v>
      </c>
      <c r="W7" s="319">
        <v>24905880.618247453</v>
      </c>
      <c r="X7" s="319">
        <v>13829055.237288749</v>
      </c>
      <c r="Y7" s="319">
        <v>1003753.97856</v>
      </c>
      <c r="Z7" s="319">
        <v>1003753.97856</v>
      </c>
      <c r="AA7" s="321">
        <v>0</v>
      </c>
      <c r="AB7" s="321">
        <v>0</v>
      </c>
      <c r="AC7" s="322">
        <f t="shared" si="2"/>
        <v>16545039.49107996</v>
      </c>
      <c r="AD7" s="322">
        <f t="shared" si="3"/>
        <v>13829055.237288749</v>
      </c>
      <c r="AE7" s="322">
        <f t="shared" si="1"/>
        <v>0</v>
      </c>
      <c r="AF7" s="221"/>
    </row>
    <row r="8" spans="2:46" x14ac:dyDescent="0.3">
      <c r="B8" s="202">
        <v>5</v>
      </c>
      <c r="C8" s="217" t="s">
        <v>8</v>
      </c>
      <c r="D8" s="217" t="s">
        <v>1037</v>
      </c>
      <c r="E8" s="218" t="s">
        <v>971</v>
      </c>
      <c r="F8" s="211" t="s">
        <v>1038</v>
      </c>
      <c r="G8" s="211" t="s">
        <v>1040</v>
      </c>
      <c r="H8" s="320">
        <v>18705368.452</v>
      </c>
      <c r="I8" s="320">
        <v>0</v>
      </c>
      <c r="J8" s="320">
        <v>4174562.801</v>
      </c>
      <c r="K8" s="219">
        <v>0.69354196474410179</v>
      </c>
      <c r="L8" s="219">
        <v>0.55940648909700319</v>
      </c>
      <c r="M8" s="214">
        <f t="shared" si="0"/>
        <v>1.5594064890970032</v>
      </c>
      <c r="N8" s="219">
        <v>0.8</v>
      </c>
      <c r="O8" s="219">
        <v>0.39</v>
      </c>
      <c r="P8" s="219">
        <v>0.55000000000000004</v>
      </c>
      <c r="Q8" s="219">
        <v>0.6</v>
      </c>
      <c r="R8" s="219">
        <v>0.33</v>
      </c>
      <c r="S8" s="319">
        <v>12972957.98746242</v>
      </c>
      <c r="T8" s="319">
        <v>29169272.944999162</v>
      </c>
      <c r="U8" s="319">
        <v>16196314.957536751</v>
      </c>
      <c r="V8" s="319">
        <v>10077723.50050924</v>
      </c>
      <c r="W8" s="319">
        <v>22659432.623976801</v>
      </c>
      <c r="X8" s="319">
        <v>12581709.12346757</v>
      </c>
      <c r="Y8" s="319">
        <v>1377605.7243299999</v>
      </c>
      <c r="Z8" s="319">
        <v>1377605.7243299999</v>
      </c>
      <c r="AA8" s="321">
        <v>0</v>
      </c>
      <c r="AB8" s="321">
        <v>0</v>
      </c>
      <c r="AC8" s="322">
        <f t="shared" si="2"/>
        <v>16196314.957536751</v>
      </c>
      <c r="AD8" s="322">
        <f t="shared" si="3"/>
        <v>12581709.12346757</v>
      </c>
      <c r="AE8" s="322">
        <f t="shared" si="1"/>
        <v>0</v>
      </c>
      <c r="AF8" s="221"/>
    </row>
    <row r="9" spans="2:46" x14ac:dyDescent="0.3">
      <c r="B9" s="210">
        <v>6</v>
      </c>
      <c r="C9" s="217" t="s">
        <v>10</v>
      </c>
      <c r="D9" s="217" t="s">
        <v>977</v>
      </c>
      <c r="E9" s="218" t="s">
        <v>971</v>
      </c>
      <c r="F9" s="211" t="s">
        <v>1038</v>
      </c>
      <c r="G9" s="211" t="s">
        <v>1040</v>
      </c>
      <c r="H9" s="320">
        <v>134008.272</v>
      </c>
      <c r="I9" s="320">
        <v>0</v>
      </c>
      <c r="J9" s="320">
        <v>46098.033000000003</v>
      </c>
      <c r="K9" s="219">
        <v>0.60927837918535688</v>
      </c>
      <c r="L9" s="219">
        <v>0.5660514364137077</v>
      </c>
      <c r="M9" s="214">
        <f t="shared" si="0"/>
        <v>1.5660514364137077</v>
      </c>
      <c r="N9" s="219">
        <v>0.8</v>
      </c>
      <c r="O9" s="219">
        <v>0.39</v>
      </c>
      <c r="P9" s="219">
        <v>0.54</v>
      </c>
      <c r="Q9" s="219">
        <v>0.6</v>
      </c>
      <c r="R9" s="219">
        <v>0.34</v>
      </c>
      <c r="S9" s="319">
        <v>81648.342761590437</v>
      </c>
      <c r="T9" s="319">
        <v>209863.84685691883</v>
      </c>
      <c r="U9" s="319">
        <v>128215.5040953284</v>
      </c>
      <c r="V9" s="319">
        <v>53561.807931717354</v>
      </c>
      <c r="W9" s="319">
        <v>137671.9560614223</v>
      </c>
      <c r="X9" s="319">
        <v>84110.14812970499</v>
      </c>
      <c r="Y9" s="319">
        <v>16806.296252101529</v>
      </c>
      <c r="Z9" s="319">
        <v>15673.33122</v>
      </c>
      <c r="AA9" s="321">
        <v>0</v>
      </c>
      <c r="AB9" s="321">
        <v>0</v>
      </c>
      <c r="AC9" s="322">
        <f t="shared" si="2"/>
        <v>128215.5040953284</v>
      </c>
      <c r="AD9" s="322">
        <f t="shared" si="3"/>
        <v>84110.14812970499</v>
      </c>
      <c r="AE9" s="322">
        <f t="shared" si="1"/>
        <v>-1132.9650321015288</v>
      </c>
      <c r="AF9" s="221"/>
    </row>
    <row r="10" spans="2:46" x14ac:dyDescent="0.3">
      <c r="B10" s="210">
        <v>7</v>
      </c>
      <c r="C10" s="217" t="s">
        <v>10</v>
      </c>
      <c r="D10" s="217" t="s">
        <v>978</v>
      </c>
      <c r="E10" s="218" t="s">
        <v>971</v>
      </c>
      <c r="F10" s="211" t="s">
        <v>1038</v>
      </c>
      <c r="G10" s="211" t="s">
        <v>1040</v>
      </c>
      <c r="H10" s="320">
        <v>301757.473</v>
      </c>
      <c r="I10" s="320">
        <v>0</v>
      </c>
      <c r="J10" s="320">
        <v>61777.502999999997</v>
      </c>
      <c r="K10" s="219">
        <v>0.60927837918535688</v>
      </c>
      <c r="L10" s="219">
        <v>0.5660514364137077</v>
      </c>
      <c r="M10" s="214">
        <f t="shared" si="0"/>
        <v>1.5660514364137077</v>
      </c>
      <c r="N10" s="219">
        <v>0.8</v>
      </c>
      <c r="O10" s="219">
        <v>0.39</v>
      </c>
      <c r="P10" s="219">
        <v>0.55000000000000004</v>
      </c>
      <c r="Q10" s="219">
        <v>0.6</v>
      </c>
      <c r="R10" s="219">
        <v>0.33</v>
      </c>
      <c r="S10" s="319">
        <v>183854.30405650911</v>
      </c>
      <c r="T10" s="319">
        <v>472567.72404022061</v>
      </c>
      <c r="U10" s="319">
        <v>288713.4199837115</v>
      </c>
      <c r="V10" s="319">
        <v>146214.60715855059</v>
      </c>
      <c r="W10" s="319">
        <v>375820.9767290185</v>
      </c>
      <c r="X10" s="319">
        <v>229606.36957046788</v>
      </c>
      <c r="Y10" s="319">
        <v>23140.450067633188</v>
      </c>
      <c r="Z10" s="319">
        <v>20386.575989999998</v>
      </c>
      <c r="AA10" s="321">
        <v>0</v>
      </c>
      <c r="AB10" s="321">
        <v>0</v>
      </c>
      <c r="AC10" s="322">
        <f t="shared" si="2"/>
        <v>288713.4199837115</v>
      </c>
      <c r="AD10" s="322">
        <f t="shared" si="3"/>
        <v>229606.36957046788</v>
      </c>
      <c r="AE10" s="322">
        <f t="shared" si="1"/>
        <v>-2753.8740776331906</v>
      </c>
      <c r="AF10" s="221"/>
    </row>
    <row r="11" spans="2:46" x14ac:dyDescent="0.3">
      <c r="B11" s="210">
        <v>8</v>
      </c>
      <c r="C11" s="217" t="s">
        <v>10</v>
      </c>
      <c r="D11" s="217" t="s">
        <v>979</v>
      </c>
      <c r="E11" s="218" t="s">
        <v>971</v>
      </c>
      <c r="F11" s="211" t="s">
        <v>1038</v>
      </c>
      <c r="G11" s="211" t="s">
        <v>1040</v>
      </c>
      <c r="H11" s="320">
        <v>26524114.835000001</v>
      </c>
      <c r="I11" s="320">
        <v>0</v>
      </c>
      <c r="J11" s="320">
        <v>10455563.484999999</v>
      </c>
      <c r="K11" s="219">
        <v>0.60927837918535688</v>
      </c>
      <c r="L11" s="219">
        <v>0.5660514364137077</v>
      </c>
      <c r="M11" s="214">
        <f t="shared" si="0"/>
        <v>1.5660514364137077</v>
      </c>
      <c r="N11" s="219">
        <v>0.8</v>
      </c>
      <c r="O11" s="219">
        <v>0.39</v>
      </c>
      <c r="P11" s="219">
        <v>0.56000000000000005</v>
      </c>
      <c r="Q11" s="219">
        <v>0.59</v>
      </c>
      <c r="R11" s="219">
        <v>0.32</v>
      </c>
      <c r="S11" s="319">
        <v>16160569.695995081</v>
      </c>
      <c r="T11" s="319">
        <v>41538128.136953883</v>
      </c>
      <c r="U11" s="319">
        <v>25377558.440958802</v>
      </c>
      <c r="V11" s="319">
        <v>9790220.9223846775</v>
      </c>
      <c r="W11" s="319">
        <v>25164177.922754921</v>
      </c>
      <c r="X11" s="319">
        <v>15373957.00037024</v>
      </c>
      <c r="Y11" s="319">
        <v>4020972.3400316802</v>
      </c>
      <c r="Z11" s="319">
        <v>3345780.3151999996</v>
      </c>
      <c r="AA11" s="321">
        <v>0</v>
      </c>
      <c r="AB11" s="321">
        <v>0</v>
      </c>
      <c r="AC11" s="322">
        <f t="shared" si="2"/>
        <v>25377558.440958802</v>
      </c>
      <c r="AD11" s="322">
        <f t="shared" si="3"/>
        <v>15373957.00037024</v>
      </c>
      <c r="AE11" s="322">
        <f t="shared" si="1"/>
        <v>-675192.02483168058</v>
      </c>
      <c r="AF11" s="221"/>
    </row>
    <row r="12" spans="2:46" x14ac:dyDescent="0.3">
      <c r="B12" s="210">
        <v>9</v>
      </c>
      <c r="C12" s="217" t="s">
        <v>10</v>
      </c>
      <c r="D12" s="217" t="s">
        <v>1037</v>
      </c>
      <c r="E12" s="218" t="s">
        <v>971</v>
      </c>
      <c r="F12" s="211" t="s">
        <v>1038</v>
      </c>
      <c r="G12" s="211" t="s">
        <v>1040</v>
      </c>
      <c r="H12" s="320">
        <v>23953347.061999999</v>
      </c>
      <c r="I12" s="320">
        <v>0</v>
      </c>
      <c r="J12" s="320">
        <v>9453151.4940000009</v>
      </c>
      <c r="K12" s="219">
        <v>0.60927837918535688</v>
      </c>
      <c r="L12" s="219">
        <v>0.5660514364137077</v>
      </c>
      <c r="M12" s="214">
        <f t="shared" si="0"/>
        <v>1.5660514364137077</v>
      </c>
      <c r="N12" s="219">
        <v>0.8</v>
      </c>
      <c r="O12" s="219">
        <v>0.39</v>
      </c>
      <c r="P12" s="219">
        <v>0.55000000000000004</v>
      </c>
      <c r="Q12" s="219">
        <v>0.6</v>
      </c>
      <c r="R12" s="219">
        <v>0.33</v>
      </c>
      <c r="S12" s="319">
        <v>14594256.473999688</v>
      </c>
      <c r="T12" s="319">
        <v>37512173.573361166</v>
      </c>
      <c r="U12" s="319">
        <v>22917917.099361479</v>
      </c>
      <c r="V12" s="319">
        <v>8834655.6535417344</v>
      </c>
      <c r="W12" s="319">
        <v>22708052.097546082</v>
      </c>
      <c r="X12" s="319">
        <v>13873396.44400434</v>
      </c>
      <c r="Y12" s="319">
        <v>3540935.9314616369</v>
      </c>
      <c r="Z12" s="319">
        <v>3119539.9930199999</v>
      </c>
      <c r="AA12" s="321">
        <v>0</v>
      </c>
      <c r="AB12" s="321">
        <v>0</v>
      </c>
      <c r="AC12" s="322">
        <f t="shared" si="2"/>
        <v>22917917.099361479</v>
      </c>
      <c r="AD12" s="322">
        <f t="shared" si="3"/>
        <v>13873396.44400434</v>
      </c>
      <c r="AE12" s="322">
        <f t="shared" si="1"/>
        <v>-421395.93844163697</v>
      </c>
      <c r="AF12" s="221"/>
    </row>
    <row r="13" spans="2:46" x14ac:dyDescent="0.3">
      <c r="B13" s="210">
        <v>10</v>
      </c>
      <c r="C13" s="217" t="s">
        <v>9</v>
      </c>
      <c r="D13" s="217" t="s">
        <v>976</v>
      </c>
      <c r="E13" s="218" t="s">
        <v>970</v>
      </c>
      <c r="F13" s="211" t="s">
        <v>1038</v>
      </c>
      <c r="G13" s="211" t="s">
        <v>1040</v>
      </c>
      <c r="H13" s="320">
        <v>133251.427</v>
      </c>
      <c r="I13" s="320">
        <v>0</v>
      </c>
      <c r="J13" s="320">
        <v>35842.955000000002</v>
      </c>
      <c r="K13" s="219">
        <v>0.36629144992804052</v>
      </c>
      <c r="L13" s="219">
        <v>0.1245223341111775</v>
      </c>
      <c r="M13" s="214">
        <f t="shared" si="0"/>
        <v>1.1245223341111774</v>
      </c>
      <c r="N13" s="219">
        <v>0.8</v>
      </c>
      <c r="O13" s="219">
        <v>0.33</v>
      </c>
      <c r="P13" s="219">
        <v>0.56999999999999995</v>
      </c>
      <c r="Q13" s="219">
        <v>0.55000000000000004</v>
      </c>
      <c r="R13" s="219">
        <v>0.32</v>
      </c>
      <c r="S13" s="319">
        <v>48808.858400810444</v>
      </c>
      <c r="T13" s="319">
        <v>149844.20571368522</v>
      </c>
      <c r="U13" s="319">
        <v>101035.3473128747</v>
      </c>
      <c r="V13" s="319">
        <v>35679.890444154931</v>
      </c>
      <c r="W13" s="319">
        <v>109538.00229564329</v>
      </c>
      <c r="X13" s="319">
        <v>73858.111851488342</v>
      </c>
      <c r="Y13" s="319">
        <v>19389.850104675592</v>
      </c>
      <c r="Z13" s="319">
        <v>11469.7456</v>
      </c>
      <c r="AA13" s="321">
        <v>0</v>
      </c>
      <c r="AB13" s="321">
        <v>0</v>
      </c>
      <c r="AC13" s="322">
        <f t="shared" si="2"/>
        <v>101035.3473128747</v>
      </c>
      <c r="AD13" s="322">
        <f t="shared" si="3"/>
        <v>73858.111851488342</v>
      </c>
      <c r="AE13" s="322">
        <f t="shared" si="1"/>
        <v>-7920.1045046755917</v>
      </c>
      <c r="AF13" s="221"/>
    </row>
    <row r="14" spans="2:46" x14ac:dyDescent="0.3">
      <c r="B14" s="210">
        <v>11</v>
      </c>
      <c r="C14" s="217" t="s">
        <v>9</v>
      </c>
      <c r="D14" s="217" t="s">
        <v>977</v>
      </c>
      <c r="E14" s="218" t="s">
        <v>970</v>
      </c>
      <c r="F14" s="211" t="s">
        <v>1038</v>
      </c>
      <c r="G14" s="211" t="s">
        <v>1040</v>
      </c>
      <c r="H14" s="320">
        <v>310458.125</v>
      </c>
      <c r="I14" s="320">
        <v>0</v>
      </c>
      <c r="J14" s="320">
        <v>72960.612999999998</v>
      </c>
      <c r="K14" s="219">
        <v>0.36629144992804052</v>
      </c>
      <c r="L14" s="219">
        <v>0.1245223341111775</v>
      </c>
      <c r="M14" s="214">
        <f t="shared" si="0"/>
        <v>1.1245223341111774</v>
      </c>
      <c r="N14" s="219">
        <v>0.8</v>
      </c>
      <c r="O14" s="219">
        <v>0.33</v>
      </c>
      <c r="P14" s="219">
        <v>0.56999999999999995</v>
      </c>
      <c r="Q14" s="219">
        <v>0.55000000000000004</v>
      </c>
      <c r="R14" s="219">
        <v>0.32</v>
      </c>
      <c r="S14" s="319">
        <v>113718.1567481908</v>
      </c>
      <c r="T14" s="319">
        <v>349117.09536877973</v>
      </c>
      <c r="U14" s="319">
        <v>235398.9386205888</v>
      </c>
      <c r="V14" s="319">
        <v>86993.308024782193</v>
      </c>
      <c r="W14" s="319">
        <v>267071.2565398374</v>
      </c>
      <c r="X14" s="319">
        <v>180077.94851505521</v>
      </c>
      <c r="Y14" s="319">
        <v>39469.27226327308</v>
      </c>
      <c r="Z14" s="319">
        <v>23347.39616</v>
      </c>
      <c r="AA14" s="321">
        <v>0</v>
      </c>
      <c r="AB14" s="321">
        <v>0</v>
      </c>
      <c r="AC14" s="322">
        <f t="shared" si="2"/>
        <v>235398.9386205888</v>
      </c>
      <c r="AD14" s="322">
        <f t="shared" si="3"/>
        <v>180077.94851505521</v>
      </c>
      <c r="AE14" s="322">
        <f t="shared" si="1"/>
        <v>-16121.87610327308</v>
      </c>
      <c r="AF14" s="221"/>
    </row>
    <row r="15" spans="2:46" x14ac:dyDescent="0.3">
      <c r="B15" s="210">
        <v>12</v>
      </c>
      <c r="C15" s="217" t="s">
        <v>9</v>
      </c>
      <c r="D15" s="217" t="s">
        <v>978</v>
      </c>
      <c r="E15" s="218" t="s">
        <v>970</v>
      </c>
      <c r="F15" s="211" t="s">
        <v>1038</v>
      </c>
      <c r="G15" s="211" t="s">
        <v>1040</v>
      </c>
      <c r="H15" s="320">
        <v>739931.62800000003</v>
      </c>
      <c r="I15" s="320">
        <v>0</v>
      </c>
      <c r="J15" s="320">
        <v>159034.14499999999</v>
      </c>
      <c r="K15" s="219">
        <v>0.36629144992804052</v>
      </c>
      <c r="L15" s="219">
        <v>0.1245223341111775</v>
      </c>
      <c r="M15" s="214">
        <f t="shared" si="0"/>
        <v>1.1245223341111774</v>
      </c>
      <c r="N15" s="219">
        <v>0.8</v>
      </c>
      <c r="O15" s="219">
        <v>0.35499999999999998</v>
      </c>
      <c r="P15" s="219">
        <v>0.54500000000000004</v>
      </c>
      <c r="Q15" s="219">
        <v>0.56999999999999995</v>
      </c>
      <c r="R15" s="219">
        <v>0.32</v>
      </c>
      <c r="S15" s="319">
        <v>271030.62886773539</v>
      </c>
      <c r="T15" s="319">
        <v>832069.6414012434</v>
      </c>
      <c r="U15" s="319">
        <v>561039.01253350801</v>
      </c>
      <c r="V15" s="319">
        <v>212777.78130761921</v>
      </c>
      <c r="W15" s="319">
        <v>653232.19346246799</v>
      </c>
      <c r="X15" s="319">
        <v>440454.4121548488</v>
      </c>
      <c r="Y15" s="319">
        <v>85237.028156907021</v>
      </c>
      <c r="Z15" s="319">
        <v>50890.926399999997</v>
      </c>
      <c r="AA15" s="321">
        <v>0</v>
      </c>
      <c r="AB15" s="321">
        <v>0</v>
      </c>
      <c r="AC15" s="322">
        <f t="shared" si="2"/>
        <v>561039.01253350801</v>
      </c>
      <c r="AD15" s="322">
        <f t="shared" si="3"/>
        <v>440454.4121548488</v>
      </c>
      <c r="AE15" s="322">
        <f t="shared" si="1"/>
        <v>-34346.101756907025</v>
      </c>
      <c r="AF15" s="221"/>
    </row>
    <row r="16" spans="2:46" x14ac:dyDescent="0.3">
      <c r="B16" s="210">
        <v>13</v>
      </c>
      <c r="C16" s="217" t="s">
        <v>9</v>
      </c>
      <c r="D16" s="217" t="s">
        <v>979</v>
      </c>
      <c r="E16" s="218" t="s">
        <v>970</v>
      </c>
      <c r="F16" s="211" t="s">
        <v>1038</v>
      </c>
      <c r="G16" s="211" t="s">
        <v>1040</v>
      </c>
      <c r="H16" s="320">
        <v>2398483.2820000001</v>
      </c>
      <c r="I16" s="320">
        <v>0</v>
      </c>
      <c r="J16" s="320">
        <v>812638.46799999999</v>
      </c>
      <c r="K16" s="219">
        <v>0.36629144992804052</v>
      </c>
      <c r="L16" s="219">
        <v>0.1245223341111775</v>
      </c>
      <c r="M16" s="214">
        <f t="shared" si="0"/>
        <v>1.1245223341111774</v>
      </c>
      <c r="N16" s="219">
        <v>0.8</v>
      </c>
      <c r="O16" s="219">
        <v>0.38</v>
      </c>
      <c r="P16" s="219">
        <v>0.52</v>
      </c>
      <c r="Q16" s="219">
        <v>0.56999999999999995</v>
      </c>
      <c r="R16" s="219">
        <v>0.32</v>
      </c>
      <c r="S16" s="319">
        <v>878543.9189919451</v>
      </c>
      <c r="T16" s="319">
        <v>2697148.0186012769</v>
      </c>
      <c r="U16" s="319">
        <v>1818604.0996093322</v>
      </c>
      <c r="V16" s="319">
        <v>580881.39628092363</v>
      </c>
      <c r="W16" s="319">
        <v>1783317.911777386</v>
      </c>
      <c r="X16" s="319">
        <v>1202436.5154964621</v>
      </c>
      <c r="Y16" s="319">
        <v>431484.07946318283</v>
      </c>
      <c r="Z16" s="319">
        <v>260044.30976</v>
      </c>
      <c r="AA16" s="321">
        <v>0</v>
      </c>
      <c r="AB16" s="321">
        <v>0</v>
      </c>
      <c r="AC16" s="322">
        <f t="shared" si="2"/>
        <v>1818604.0996093322</v>
      </c>
      <c r="AD16" s="322">
        <f t="shared" si="3"/>
        <v>1202436.5154964621</v>
      </c>
      <c r="AE16" s="322">
        <f t="shared" si="1"/>
        <v>-171439.76970318283</v>
      </c>
      <c r="AF16" s="221"/>
    </row>
    <row r="17" spans="2:32" x14ac:dyDescent="0.3">
      <c r="B17" s="210">
        <v>14</v>
      </c>
      <c r="C17" s="217" t="s">
        <v>9</v>
      </c>
      <c r="D17" s="217" t="s">
        <v>1037</v>
      </c>
      <c r="E17" s="218" t="s">
        <v>970</v>
      </c>
      <c r="F17" s="211" t="s">
        <v>1038</v>
      </c>
      <c r="G17" s="211" t="s">
        <v>1040</v>
      </c>
      <c r="H17" s="320">
        <v>3528401.4380000001</v>
      </c>
      <c r="I17" s="320">
        <v>0</v>
      </c>
      <c r="J17" s="320">
        <v>1123771.6059999999</v>
      </c>
      <c r="K17" s="219">
        <v>0.36629144992804052</v>
      </c>
      <c r="L17" s="219">
        <v>0.1245223341111775</v>
      </c>
      <c r="M17" s="214">
        <f t="shared" si="0"/>
        <v>1.1245223341111774</v>
      </c>
      <c r="N17" s="219">
        <v>0.8</v>
      </c>
      <c r="O17" s="219">
        <v>0.38</v>
      </c>
      <c r="P17" s="219">
        <v>0.52</v>
      </c>
      <c r="Q17" s="219">
        <v>0.56999999999999995</v>
      </c>
      <c r="R17" s="219">
        <v>0.32</v>
      </c>
      <c r="S17" s="319">
        <v>1292423.278653203</v>
      </c>
      <c r="T17" s="319">
        <v>3967766.2207409949</v>
      </c>
      <c r="U17" s="319">
        <v>2675342.9420877919</v>
      </c>
      <c r="V17" s="319">
        <v>880795.34770350042</v>
      </c>
      <c r="W17" s="319">
        <v>2704059.9513540082</v>
      </c>
      <c r="X17" s="319">
        <v>1823264.603650508</v>
      </c>
      <c r="Y17" s="319">
        <v>596685.45858423796</v>
      </c>
      <c r="Z17" s="319">
        <v>359606.91392000002</v>
      </c>
      <c r="AA17" s="321">
        <v>0</v>
      </c>
      <c r="AB17" s="321">
        <v>0</v>
      </c>
      <c r="AC17" s="322">
        <f t="shared" si="2"/>
        <v>2675342.9420877919</v>
      </c>
      <c r="AD17" s="322">
        <f t="shared" si="3"/>
        <v>1823264.603650508</v>
      </c>
      <c r="AE17" s="322">
        <f t="shared" si="1"/>
        <v>-237078.54466423794</v>
      </c>
      <c r="AF17" s="221"/>
    </row>
    <row r="18" spans="2:32" x14ac:dyDescent="0.3">
      <c r="B18" s="210">
        <v>15</v>
      </c>
      <c r="C18" s="217" t="s">
        <v>10</v>
      </c>
      <c r="D18" s="217" t="s">
        <v>977</v>
      </c>
      <c r="E18" s="218" t="s">
        <v>970</v>
      </c>
      <c r="F18" s="211" t="s">
        <v>1038</v>
      </c>
      <c r="G18" s="211" t="s">
        <v>1040</v>
      </c>
      <c r="H18" s="320">
        <v>5853.9</v>
      </c>
      <c r="I18" s="320">
        <v>0</v>
      </c>
      <c r="J18" s="320">
        <v>4097.7299999999996</v>
      </c>
      <c r="K18" s="219">
        <v>0.60927837918535688</v>
      </c>
      <c r="L18" s="219">
        <v>0.5660514364137077</v>
      </c>
      <c r="M18" s="214">
        <f t="shared" si="0"/>
        <v>1.5660514364137077</v>
      </c>
      <c r="N18" s="219">
        <v>0.8</v>
      </c>
      <c r="O18" s="219">
        <v>0.33</v>
      </c>
      <c r="P18" s="219">
        <v>0.56999999999999995</v>
      </c>
      <c r="Q18" s="219">
        <v>0.55000000000000004</v>
      </c>
      <c r="R18" s="219">
        <v>0.32</v>
      </c>
      <c r="S18" s="319">
        <v>3566.654703913161</v>
      </c>
      <c r="T18" s="319">
        <v>9167.5085036222044</v>
      </c>
      <c r="U18" s="319">
        <v>5600.8537997090434</v>
      </c>
      <c r="V18" s="319">
        <v>1069.996411173948</v>
      </c>
      <c r="W18" s="319">
        <v>2750.2525510866608</v>
      </c>
      <c r="X18" s="319">
        <v>1680.256139912713</v>
      </c>
      <c r="Y18" s="319">
        <v>1420.1801858086299</v>
      </c>
      <c r="Z18" s="319">
        <v>1311.2736</v>
      </c>
      <c r="AA18" s="321">
        <v>0</v>
      </c>
      <c r="AB18" s="321">
        <v>0</v>
      </c>
      <c r="AC18" s="322">
        <f t="shared" si="2"/>
        <v>5600.8537997090434</v>
      </c>
      <c r="AD18" s="322">
        <f t="shared" si="3"/>
        <v>1680.256139912713</v>
      </c>
      <c r="AE18" s="322">
        <f t="shared" si="1"/>
        <v>-108.90658580862987</v>
      </c>
      <c r="AF18" s="221"/>
    </row>
    <row r="19" spans="2:32" x14ac:dyDescent="0.3">
      <c r="B19" s="210">
        <v>16</v>
      </c>
      <c r="C19" s="217" t="s">
        <v>10</v>
      </c>
      <c r="D19" s="217" t="s">
        <v>978</v>
      </c>
      <c r="E19" s="218" t="s">
        <v>970</v>
      </c>
      <c r="F19" s="211" t="s">
        <v>1038</v>
      </c>
      <c r="G19" s="211" t="s">
        <v>1040</v>
      </c>
      <c r="H19" s="320">
        <v>32060.945</v>
      </c>
      <c r="I19" s="320">
        <v>0</v>
      </c>
      <c r="J19" s="320">
        <v>22442.662</v>
      </c>
      <c r="K19" s="219">
        <v>0.60927837918535688</v>
      </c>
      <c r="L19" s="219">
        <v>0.5660514364137077</v>
      </c>
      <c r="M19" s="214">
        <f t="shared" si="0"/>
        <v>1.5660514364137077</v>
      </c>
      <c r="N19" s="219">
        <v>0.8</v>
      </c>
      <c r="O19" s="219">
        <v>0.35499999999999998</v>
      </c>
      <c r="P19" s="219">
        <v>0.54500000000000004</v>
      </c>
      <c r="Q19" s="219">
        <v>0.56999999999999995</v>
      </c>
      <c r="R19" s="219">
        <v>0.32</v>
      </c>
      <c r="S19" s="319">
        <v>19534.040604750873</v>
      </c>
      <c r="T19" s="319">
        <v>50209.088970030884</v>
      </c>
      <c r="U19" s="319">
        <v>30675.04836528001</v>
      </c>
      <c r="V19" s="319">
        <v>5860.211876786072</v>
      </c>
      <c r="W19" s="319">
        <v>15062.725907983551</v>
      </c>
      <c r="X19" s="319">
        <v>9202.5140311974737</v>
      </c>
      <c r="Y19" s="319">
        <v>7665.9038156281613</v>
      </c>
      <c r="Z19" s="319">
        <v>7181.6518399999995</v>
      </c>
      <c r="AA19" s="321">
        <v>0</v>
      </c>
      <c r="AB19" s="321">
        <v>0</v>
      </c>
      <c r="AC19" s="322">
        <f t="shared" si="2"/>
        <v>30675.04836528001</v>
      </c>
      <c r="AD19" s="322">
        <f t="shared" si="3"/>
        <v>9202.5140311974737</v>
      </c>
      <c r="AE19" s="322">
        <f t="shared" si="1"/>
        <v>-484.25197562816174</v>
      </c>
      <c r="AF19" s="221"/>
    </row>
    <row r="20" spans="2:32" x14ac:dyDescent="0.3">
      <c r="B20" s="210">
        <v>17</v>
      </c>
      <c r="C20" s="217" t="s">
        <v>10</v>
      </c>
      <c r="D20" s="217" t="s">
        <v>979</v>
      </c>
      <c r="E20" s="218" t="s">
        <v>970</v>
      </c>
      <c r="F20" s="211" t="s">
        <v>1038</v>
      </c>
      <c r="G20" s="211" t="s">
        <v>1040</v>
      </c>
      <c r="H20" s="320">
        <v>1745761.6170000001</v>
      </c>
      <c r="I20" s="320">
        <v>0</v>
      </c>
      <c r="J20" s="320">
        <v>928853.61399999994</v>
      </c>
      <c r="K20" s="219">
        <v>0.60927837918535688</v>
      </c>
      <c r="L20" s="219">
        <v>0.5660514364137077</v>
      </c>
      <c r="M20" s="214">
        <f t="shared" si="0"/>
        <v>1.5660514364137077</v>
      </c>
      <c r="N20" s="219">
        <v>0.8</v>
      </c>
      <c r="O20" s="219">
        <v>0.38</v>
      </c>
      <c r="P20" s="219">
        <v>0.52</v>
      </c>
      <c r="Q20" s="219">
        <v>0.56999999999999995</v>
      </c>
      <c r="R20" s="219">
        <v>0.32</v>
      </c>
      <c r="S20" s="319">
        <v>1063654.808449768</v>
      </c>
      <c r="T20" s="319">
        <v>2733952.4879387668</v>
      </c>
      <c r="U20" s="319">
        <v>1670297.6794889988</v>
      </c>
      <c r="V20" s="319">
        <v>497724.38401138654</v>
      </c>
      <c r="W20" s="319">
        <v>1279319.9515160029</v>
      </c>
      <c r="X20" s="319">
        <v>781595.56750461669</v>
      </c>
      <c r="Y20" s="319">
        <v>312631.03838529519</v>
      </c>
      <c r="Z20" s="319">
        <v>297233.15648000001</v>
      </c>
      <c r="AA20" s="321">
        <v>0</v>
      </c>
      <c r="AB20" s="321">
        <v>0</v>
      </c>
      <c r="AC20" s="322">
        <f t="shared" si="2"/>
        <v>1670297.6794889988</v>
      </c>
      <c r="AD20" s="322">
        <f t="shared" si="3"/>
        <v>781595.56750461669</v>
      </c>
      <c r="AE20" s="322">
        <f t="shared" si="1"/>
        <v>-15397.881905295188</v>
      </c>
      <c r="AF20" s="221"/>
    </row>
    <row r="21" spans="2:32" x14ac:dyDescent="0.3">
      <c r="B21" s="210">
        <v>18</v>
      </c>
      <c r="C21" s="217" t="s">
        <v>10</v>
      </c>
      <c r="D21" s="217" t="s">
        <v>1037</v>
      </c>
      <c r="E21" s="218" t="s">
        <v>970</v>
      </c>
      <c r="F21" s="211" t="s">
        <v>1038</v>
      </c>
      <c r="G21" s="211" t="s">
        <v>1040</v>
      </c>
      <c r="H21" s="320">
        <v>2013803.0870000001</v>
      </c>
      <c r="I21" s="320">
        <v>0</v>
      </c>
      <c r="J21" s="320">
        <v>998010.97900000005</v>
      </c>
      <c r="K21" s="219">
        <v>0.60927837918535688</v>
      </c>
      <c r="L21" s="219">
        <v>0.5660514364137077</v>
      </c>
      <c r="M21" s="214">
        <f t="shared" si="0"/>
        <v>1.5660514364137077</v>
      </c>
      <c r="N21" s="219">
        <v>0.8</v>
      </c>
      <c r="O21" s="219">
        <v>0.38</v>
      </c>
      <c r="P21" s="219">
        <v>0.52</v>
      </c>
      <c r="Q21" s="219">
        <v>0.56999999999999995</v>
      </c>
      <c r="R21" s="219">
        <v>0.32</v>
      </c>
      <c r="S21" s="319">
        <v>1226966.680845828</v>
      </c>
      <c r="T21" s="319">
        <v>3153719.2170507088</v>
      </c>
      <c r="U21" s="319">
        <v>1926752.5362048801</v>
      </c>
      <c r="V21" s="319">
        <v>618900.16915151698</v>
      </c>
      <c r="W21" s="319">
        <v>1590782.6898311081</v>
      </c>
      <c r="X21" s="319">
        <v>971882.52067959111</v>
      </c>
      <c r="Y21" s="319">
        <v>335907.83734055108</v>
      </c>
      <c r="Z21" s="319">
        <v>319363.51327999996</v>
      </c>
      <c r="AA21" s="321">
        <v>0</v>
      </c>
      <c r="AB21" s="321">
        <v>0</v>
      </c>
      <c r="AC21" s="322">
        <f t="shared" si="2"/>
        <v>1926752.5362048801</v>
      </c>
      <c r="AD21" s="322">
        <f t="shared" si="3"/>
        <v>971882.52067959111</v>
      </c>
      <c r="AE21" s="322">
        <f t="shared" si="1"/>
        <v>-16544.324060551124</v>
      </c>
      <c r="AF21" s="221"/>
    </row>
    <row r="22" spans="2:32" x14ac:dyDescent="0.3">
      <c r="B22" s="210">
        <v>19</v>
      </c>
      <c r="C22" s="217" t="s">
        <v>9</v>
      </c>
      <c r="D22" s="217" t="s">
        <v>979</v>
      </c>
      <c r="E22" s="218" t="s">
        <v>973</v>
      </c>
      <c r="F22" s="211"/>
      <c r="G22" s="211" t="s">
        <v>1040</v>
      </c>
      <c r="H22" s="320">
        <v>78660.546000000002</v>
      </c>
      <c r="I22" s="320">
        <v>0</v>
      </c>
      <c r="J22" s="320">
        <v>13778.163</v>
      </c>
      <c r="K22" s="219">
        <v>0.36629144992804052</v>
      </c>
      <c r="L22" s="219">
        <v>0.1245223341111775</v>
      </c>
      <c r="M22" s="214">
        <f t="shared" si="0"/>
        <v>1.1245223341111774</v>
      </c>
      <c r="N22" s="219">
        <v>0.71875</v>
      </c>
      <c r="O22" s="219">
        <v>0.33500000000000002</v>
      </c>
      <c r="P22" s="219">
        <v>0.49</v>
      </c>
      <c r="Q22" s="219">
        <v>0.45</v>
      </c>
      <c r="R22" s="219">
        <v>0.22</v>
      </c>
      <c r="S22" s="319">
        <v>28812.685446471318</v>
      </c>
      <c r="T22" s="319">
        <v>88455.540790379644</v>
      </c>
      <c r="U22" s="319">
        <v>59642.855343908319</v>
      </c>
      <c r="V22" s="319">
        <v>23765.862143856441</v>
      </c>
      <c r="W22" s="319">
        <v>72961.688773855378</v>
      </c>
      <c r="X22" s="319">
        <v>49195.826629998926</v>
      </c>
      <c r="Y22" s="319">
        <v>6200.1733500000009</v>
      </c>
      <c r="Z22" s="319">
        <v>3031.1958599999998</v>
      </c>
      <c r="AA22" s="321">
        <v>0</v>
      </c>
      <c r="AB22" s="321">
        <v>0</v>
      </c>
      <c r="AC22" s="322">
        <f t="shared" si="2"/>
        <v>59642.855343908319</v>
      </c>
      <c r="AD22" s="322">
        <f t="shared" si="3"/>
        <v>49195.826629998926</v>
      </c>
      <c r="AE22" s="322">
        <f t="shared" si="1"/>
        <v>-3168.9774900000011</v>
      </c>
      <c r="AF22" s="221"/>
    </row>
    <row r="23" spans="2:32" x14ac:dyDescent="0.3">
      <c r="B23" s="210">
        <v>20</v>
      </c>
      <c r="C23" s="217" t="s">
        <v>9</v>
      </c>
      <c r="D23" s="217" t="s">
        <v>1037</v>
      </c>
      <c r="E23" s="218" t="s">
        <v>973</v>
      </c>
      <c r="F23" s="211"/>
      <c r="G23" s="211" t="s">
        <v>1040</v>
      </c>
      <c r="H23" s="320">
        <v>138531.77499999999</v>
      </c>
      <c r="I23" s="320">
        <v>0</v>
      </c>
      <c r="J23" s="320">
        <v>7002.86</v>
      </c>
      <c r="K23" s="219">
        <v>0.36629144992804052</v>
      </c>
      <c r="L23" s="219">
        <v>0.1245223341111775</v>
      </c>
      <c r="M23" s="214">
        <f t="shared" si="0"/>
        <v>1.1245223341111774</v>
      </c>
      <c r="N23" s="219">
        <v>0.71875</v>
      </c>
      <c r="O23" s="219">
        <v>0.33500000000000002</v>
      </c>
      <c r="P23" s="219">
        <v>0.49</v>
      </c>
      <c r="Q23" s="219">
        <v>0.45</v>
      </c>
      <c r="R23" s="219">
        <v>0.22</v>
      </c>
      <c r="S23" s="319">
        <v>50743.004725855069</v>
      </c>
      <c r="T23" s="319">
        <v>155782.07497156441</v>
      </c>
      <c r="U23" s="319">
        <v>105039.0702457094</v>
      </c>
      <c r="V23" s="319">
        <v>48177.916982811985</v>
      </c>
      <c r="W23" s="319">
        <v>147907.20249891069</v>
      </c>
      <c r="X23" s="319">
        <v>99729.28551609868</v>
      </c>
      <c r="Y23" s="319">
        <v>3151.2869999999998</v>
      </c>
      <c r="Z23" s="319">
        <v>1540.6291999999999</v>
      </c>
      <c r="AA23" s="321">
        <v>0</v>
      </c>
      <c r="AB23" s="321">
        <v>0</v>
      </c>
      <c r="AC23" s="322">
        <f t="shared" si="2"/>
        <v>105039.0702457094</v>
      </c>
      <c r="AD23" s="322">
        <f t="shared" si="3"/>
        <v>99729.28551609868</v>
      </c>
      <c r="AE23" s="322">
        <f t="shared" si="1"/>
        <v>-1610.6578</v>
      </c>
      <c r="AF23" s="221"/>
    </row>
    <row r="24" spans="2:32" x14ac:dyDescent="0.3">
      <c r="B24" s="210">
        <v>21</v>
      </c>
      <c r="C24" s="217" t="s">
        <v>10</v>
      </c>
      <c r="D24" s="217" t="s">
        <v>977</v>
      </c>
      <c r="E24" s="218" t="s">
        <v>973</v>
      </c>
      <c r="F24" s="211"/>
      <c r="G24" s="211" t="s">
        <v>1040</v>
      </c>
      <c r="H24" s="320">
        <v>5225.8819999999996</v>
      </c>
      <c r="I24" s="320">
        <v>0</v>
      </c>
      <c r="J24" s="320">
        <v>290.27199999999999</v>
      </c>
      <c r="K24" s="219">
        <v>0.60927837918535688</v>
      </c>
      <c r="L24" s="219">
        <v>0.5660514364137077</v>
      </c>
      <c r="M24" s="214">
        <f t="shared" si="0"/>
        <v>1.5660514364137077</v>
      </c>
      <c r="N24" s="219">
        <v>0.7</v>
      </c>
      <c r="O24" s="219">
        <v>0.32500000000000001</v>
      </c>
      <c r="P24" s="219">
        <v>0.5</v>
      </c>
      <c r="Q24" s="219">
        <v>0.43</v>
      </c>
      <c r="R24" s="219">
        <v>0.22</v>
      </c>
      <c r="S24" s="319">
        <v>3184.0169147739307</v>
      </c>
      <c r="T24" s="319">
        <v>8184.0000126285395</v>
      </c>
      <c r="U24" s="319">
        <v>4999.9830978546088</v>
      </c>
      <c r="V24" s="319">
        <v>3007.160461091039</v>
      </c>
      <c r="W24" s="319">
        <v>7729.4191300778593</v>
      </c>
      <c r="X24" s="319">
        <v>4722.2586689868194</v>
      </c>
      <c r="Y24" s="319">
        <v>87.373362421975671</v>
      </c>
      <c r="Z24" s="319">
        <v>63.859839999999998</v>
      </c>
      <c r="AA24" s="321">
        <v>0</v>
      </c>
      <c r="AB24" s="321">
        <v>0</v>
      </c>
      <c r="AC24" s="322">
        <f t="shared" si="2"/>
        <v>4999.9830978546088</v>
      </c>
      <c r="AD24" s="322">
        <f t="shared" si="3"/>
        <v>4722.2586689868194</v>
      </c>
      <c r="AE24" s="322">
        <f t="shared" si="1"/>
        <v>-23.513522421975672</v>
      </c>
      <c r="AF24" s="221"/>
    </row>
    <row r="25" spans="2:32" x14ac:dyDescent="0.3">
      <c r="B25" s="210">
        <v>22</v>
      </c>
      <c r="C25" s="217" t="s">
        <v>10</v>
      </c>
      <c r="D25" s="217" t="s">
        <v>978</v>
      </c>
      <c r="E25" s="218" t="s">
        <v>973</v>
      </c>
      <c r="F25" s="211"/>
      <c r="G25" s="211" t="s">
        <v>1040</v>
      </c>
      <c r="H25" s="320">
        <v>3193360.0580000002</v>
      </c>
      <c r="I25" s="320">
        <v>0</v>
      </c>
      <c r="J25" s="320">
        <v>269220.66200000001</v>
      </c>
      <c r="K25" s="219">
        <v>0.60927837918535688</v>
      </c>
      <c r="L25" s="219">
        <v>0.5660514364137077</v>
      </c>
      <c r="M25" s="214">
        <f t="shared" si="0"/>
        <v>1.5660514364137077</v>
      </c>
      <c r="N25" s="219">
        <v>0.71875</v>
      </c>
      <c r="O25" s="219">
        <v>0.33500000000000002</v>
      </c>
      <c r="P25" s="219">
        <v>0.49</v>
      </c>
      <c r="Q25" s="219">
        <v>0.45</v>
      </c>
      <c r="R25" s="219">
        <v>0.22</v>
      </c>
      <c r="S25" s="319">
        <v>1945645.240293497</v>
      </c>
      <c r="T25" s="319">
        <v>5000966.1058170609</v>
      </c>
      <c r="U25" s="319">
        <v>3055320.8655235628</v>
      </c>
      <c r="V25" s="319">
        <v>1781614.9117069279</v>
      </c>
      <c r="W25" s="319">
        <v>4579352.7013797117</v>
      </c>
      <c r="X25" s="319">
        <v>2797737.789672784</v>
      </c>
      <c r="Y25" s="319">
        <v>78844.613230591189</v>
      </c>
      <c r="Z25" s="319">
        <v>59228.545640000004</v>
      </c>
      <c r="AA25" s="321">
        <v>0</v>
      </c>
      <c r="AB25" s="321">
        <v>0</v>
      </c>
      <c r="AC25" s="322">
        <f t="shared" si="2"/>
        <v>3055320.8655235628</v>
      </c>
      <c r="AD25" s="322">
        <f t="shared" si="3"/>
        <v>2797737.789672784</v>
      </c>
      <c r="AE25" s="322">
        <f t="shared" si="1"/>
        <v>-19616.067590591185</v>
      </c>
      <c r="AF25" s="221"/>
    </row>
    <row r="26" spans="2:32" x14ac:dyDescent="0.3">
      <c r="B26" s="210">
        <v>23</v>
      </c>
      <c r="C26" s="217" t="s">
        <v>10</v>
      </c>
      <c r="D26" s="217" t="s">
        <v>979</v>
      </c>
      <c r="E26" s="218" t="s">
        <v>973</v>
      </c>
      <c r="F26" s="211"/>
      <c r="G26" s="211" t="s">
        <v>1040</v>
      </c>
      <c r="H26" s="320">
        <v>78454585.738999993</v>
      </c>
      <c r="I26" s="320">
        <v>0</v>
      </c>
      <c r="J26" s="320">
        <v>6145960.5889999997</v>
      </c>
      <c r="K26" s="219">
        <v>0.60927837918535688</v>
      </c>
      <c r="L26" s="219">
        <v>0.5660514364137077</v>
      </c>
      <c r="M26" s="214">
        <f t="shared" si="0"/>
        <v>1.5660514364137077</v>
      </c>
      <c r="N26" s="219">
        <v>0.71875</v>
      </c>
      <c r="O26" s="219">
        <v>0.33500000000000002</v>
      </c>
      <c r="P26" s="219">
        <v>0.49</v>
      </c>
      <c r="Q26" s="219">
        <v>0.45</v>
      </c>
      <c r="R26" s="219">
        <v>0.22</v>
      </c>
      <c r="S26" s="319">
        <v>47800682.838716537</v>
      </c>
      <c r="T26" s="319">
        <v>122863916.6898033</v>
      </c>
      <c r="U26" s="319">
        <v>75063233.85108681</v>
      </c>
      <c r="V26" s="319">
        <v>44056081.932513528</v>
      </c>
      <c r="W26" s="319">
        <v>113239026.28125779</v>
      </c>
      <c r="X26" s="319">
        <v>69182944.348744303</v>
      </c>
      <c r="Y26" s="319">
        <v>1799920.860346749</v>
      </c>
      <c r="Z26" s="319">
        <v>1352111.3295799999</v>
      </c>
      <c r="AA26" s="321">
        <v>0</v>
      </c>
      <c r="AB26" s="321">
        <v>0</v>
      </c>
      <c r="AC26" s="322">
        <f t="shared" si="2"/>
        <v>75063233.85108681</v>
      </c>
      <c r="AD26" s="322">
        <f t="shared" si="3"/>
        <v>69182944.348744303</v>
      </c>
      <c r="AE26" s="322">
        <f t="shared" ref="AE26:AE43" si="4">(Z26-Y26)-(AB26-AA26)</f>
        <v>-447809.53076674906</v>
      </c>
      <c r="AF26" s="221"/>
    </row>
    <row r="27" spans="2:32" x14ac:dyDescent="0.3">
      <c r="B27" s="210">
        <v>24</v>
      </c>
      <c r="C27" s="217" t="s">
        <v>10</v>
      </c>
      <c r="D27" s="217" t="s">
        <v>1037</v>
      </c>
      <c r="E27" s="218" t="s">
        <v>973</v>
      </c>
      <c r="F27" s="211"/>
      <c r="G27" s="211" t="s">
        <v>1040</v>
      </c>
      <c r="H27" s="320">
        <v>33328871.975000001</v>
      </c>
      <c r="I27" s="320">
        <v>0</v>
      </c>
      <c r="J27" s="320">
        <v>5109676.1289999997</v>
      </c>
      <c r="K27" s="219">
        <v>0.60927837918535688</v>
      </c>
      <c r="L27" s="219">
        <v>0.5660514364137077</v>
      </c>
      <c r="M27" s="214">
        <f t="shared" si="0"/>
        <v>1.5660514364137077</v>
      </c>
      <c r="N27" s="219">
        <v>0.71875</v>
      </c>
      <c r="O27" s="219">
        <v>0.33500000000000002</v>
      </c>
      <c r="P27" s="219">
        <v>0.49</v>
      </c>
      <c r="Q27" s="219">
        <v>0.45</v>
      </c>
      <c r="R27" s="219">
        <v>0.22</v>
      </c>
      <c r="S27" s="319">
        <v>20306561.097004261</v>
      </c>
      <c r="T27" s="319">
        <v>52194727.83049731</v>
      </c>
      <c r="U27" s="319">
        <v>31888166.733493049</v>
      </c>
      <c r="V27" s="319">
        <v>17193345.906965032</v>
      </c>
      <c r="W27" s="319">
        <v>44192712.189068034</v>
      </c>
      <c r="X27" s="319">
        <v>26999366.282103002</v>
      </c>
      <c r="Y27" s="319">
        <v>1496432.0908050858</v>
      </c>
      <c r="Z27" s="319">
        <v>1124128.74838</v>
      </c>
      <c r="AA27" s="321">
        <v>0</v>
      </c>
      <c r="AB27" s="321">
        <v>0</v>
      </c>
      <c r="AC27" s="322">
        <f t="shared" si="2"/>
        <v>31888166.733493049</v>
      </c>
      <c r="AD27" s="322">
        <f t="shared" si="3"/>
        <v>26999366.282103002</v>
      </c>
      <c r="AE27" s="322">
        <f t="shared" si="4"/>
        <v>-372303.34242508584</v>
      </c>
      <c r="AF27" s="221"/>
    </row>
    <row r="28" spans="2:32" x14ac:dyDescent="0.3">
      <c r="B28" s="210">
        <v>25</v>
      </c>
      <c r="C28" s="217" t="s">
        <v>10</v>
      </c>
      <c r="D28" s="217" t="s">
        <v>976</v>
      </c>
      <c r="E28" s="218" t="s">
        <v>972</v>
      </c>
      <c r="F28" s="211" t="s">
        <v>1038</v>
      </c>
      <c r="G28" s="211" t="s">
        <v>1040</v>
      </c>
      <c r="H28" s="320">
        <v>3639.4050000000002</v>
      </c>
      <c r="I28" s="320">
        <v>0</v>
      </c>
      <c r="J28" s="320">
        <v>520.11</v>
      </c>
      <c r="K28" s="219">
        <v>0.60927837918535688</v>
      </c>
      <c r="L28" s="219">
        <v>0.5660514364137077</v>
      </c>
      <c r="M28" s="214">
        <f t="shared" si="0"/>
        <v>1.5660514364137077</v>
      </c>
      <c r="N28" s="219">
        <v>0.5</v>
      </c>
      <c r="O28" s="219">
        <v>0.36</v>
      </c>
      <c r="P28" s="219">
        <v>0.59</v>
      </c>
      <c r="Q28" s="219">
        <v>0.45</v>
      </c>
      <c r="R28" s="219">
        <v>0.25</v>
      </c>
      <c r="S28" s="319">
        <v>2217.410779599084</v>
      </c>
      <c r="T28" s="319">
        <v>5699.4954279412304</v>
      </c>
      <c r="U28" s="319">
        <v>3482.0846483421469</v>
      </c>
      <c r="V28" s="319">
        <v>1900.519001800988</v>
      </c>
      <c r="W28" s="319">
        <v>4884.9764153480965</v>
      </c>
      <c r="X28" s="319">
        <v>2984.4574135471089</v>
      </c>
      <c r="Y28" s="319">
        <v>234.04949999999999</v>
      </c>
      <c r="Z28" s="319">
        <v>130.0275</v>
      </c>
      <c r="AA28" s="321">
        <v>0</v>
      </c>
      <c r="AB28" s="321">
        <v>0</v>
      </c>
      <c r="AC28" s="322">
        <f t="shared" si="2"/>
        <v>3482.0846483421469</v>
      </c>
      <c r="AD28" s="322">
        <f t="shared" si="3"/>
        <v>2984.4574135471089</v>
      </c>
      <c r="AE28" s="322">
        <f t="shared" si="4"/>
        <v>-104.02199999999999</v>
      </c>
      <c r="AF28" s="221"/>
    </row>
    <row r="29" spans="2:32" x14ac:dyDescent="0.3">
      <c r="B29" s="210">
        <v>26</v>
      </c>
      <c r="C29" s="217" t="s">
        <v>10</v>
      </c>
      <c r="D29" s="217" t="s">
        <v>977</v>
      </c>
      <c r="E29" s="218" t="s">
        <v>972</v>
      </c>
      <c r="F29" s="211" t="s">
        <v>1038</v>
      </c>
      <c r="G29" s="211" t="s">
        <v>1040</v>
      </c>
      <c r="H29" s="320">
        <v>108156.905</v>
      </c>
      <c r="I29" s="320">
        <v>0</v>
      </c>
      <c r="J29" s="320">
        <v>192.79400000000001</v>
      </c>
      <c r="K29" s="219">
        <v>0.60927837918535688</v>
      </c>
      <c r="L29" s="219">
        <v>0.5660514364137077</v>
      </c>
      <c r="M29" s="214">
        <f t="shared" si="0"/>
        <v>1.5660514364137077</v>
      </c>
      <c r="N29" s="219">
        <v>0.5</v>
      </c>
      <c r="O29" s="219">
        <v>0.36</v>
      </c>
      <c r="P29" s="219">
        <v>0.59</v>
      </c>
      <c r="Q29" s="219">
        <v>0.45</v>
      </c>
      <c r="R29" s="219">
        <v>0.25</v>
      </c>
      <c r="S29" s="319">
        <v>65897.663776104615</v>
      </c>
      <c r="T29" s="319">
        <v>169379.27643331091</v>
      </c>
      <c r="U29" s="319">
        <v>103481.61265720629</v>
      </c>
      <c r="V29" s="319">
        <v>65780.198560267963</v>
      </c>
      <c r="W29" s="319">
        <v>169077.351112679</v>
      </c>
      <c r="X29" s="319">
        <v>103297.152552411</v>
      </c>
      <c r="Y29" s="319">
        <v>86.757300000000001</v>
      </c>
      <c r="Z29" s="319">
        <v>48.198500000000003</v>
      </c>
      <c r="AA29" s="321">
        <v>0</v>
      </c>
      <c r="AB29" s="321">
        <v>0</v>
      </c>
      <c r="AC29" s="322">
        <f t="shared" si="2"/>
        <v>103481.61265720629</v>
      </c>
      <c r="AD29" s="322">
        <f t="shared" si="3"/>
        <v>103297.152552411</v>
      </c>
      <c r="AE29" s="322">
        <f t="shared" si="4"/>
        <v>-38.558799999999998</v>
      </c>
      <c r="AF29" s="221"/>
    </row>
    <row r="30" spans="2:32" x14ac:dyDescent="0.3">
      <c r="B30" s="210">
        <v>27</v>
      </c>
      <c r="C30" s="217" t="s">
        <v>10</v>
      </c>
      <c r="D30" s="217" t="s">
        <v>978</v>
      </c>
      <c r="E30" s="218" t="s">
        <v>972</v>
      </c>
      <c r="F30" s="211" t="s">
        <v>1038</v>
      </c>
      <c r="G30" s="211" t="s">
        <v>1040</v>
      </c>
      <c r="H30" s="320">
        <v>302980.59600000002</v>
      </c>
      <c r="I30" s="320">
        <v>0</v>
      </c>
      <c r="J30" s="320">
        <v>3119.8939999999998</v>
      </c>
      <c r="K30" s="219">
        <v>0.60927837918535688</v>
      </c>
      <c r="L30" s="219">
        <v>0.5660514364137077</v>
      </c>
      <c r="M30" s="214">
        <f t="shared" si="0"/>
        <v>1.5660514364137077</v>
      </c>
      <c r="N30" s="219">
        <v>0.5</v>
      </c>
      <c r="O30" s="219">
        <v>0.36</v>
      </c>
      <c r="P30" s="219">
        <v>0.59</v>
      </c>
      <c r="Q30" s="219">
        <v>0.45</v>
      </c>
      <c r="R30" s="219">
        <v>0.25</v>
      </c>
      <c r="S30" s="319">
        <v>184599.52645549338</v>
      </c>
      <c r="T30" s="319">
        <v>474483.19757128129</v>
      </c>
      <c r="U30" s="319">
        <v>289883.67111578793</v>
      </c>
      <c r="V30" s="319">
        <v>182698.64249594332</v>
      </c>
      <c r="W30" s="319">
        <v>469597.28309112269</v>
      </c>
      <c r="X30" s="319">
        <v>286898.6405951794</v>
      </c>
      <c r="Y30" s="319">
        <v>1403.9523000000002</v>
      </c>
      <c r="Z30" s="319">
        <v>779.97349999999994</v>
      </c>
      <c r="AA30" s="321">
        <v>0</v>
      </c>
      <c r="AB30" s="321">
        <v>0</v>
      </c>
      <c r="AC30" s="322">
        <f t="shared" si="2"/>
        <v>289883.67111578793</v>
      </c>
      <c r="AD30" s="322">
        <f t="shared" si="3"/>
        <v>286898.6405951794</v>
      </c>
      <c r="AE30" s="322">
        <f t="shared" si="4"/>
        <v>-623.97880000000021</v>
      </c>
      <c r="AF30" s="221"/>
    </row>
    <row r="31" spans="2:32" x14ac:dyDescent="0.3">
      <c r="B31" s="210">
        <v>28</v>
      </c>
      <c r="C31" s="217" t="s">
        <v>10</v>
      </c>
      <c r="D31" s="217" t="s">
        <v>979</v>
      </c>
      <c r="E31" s="218" t="s">
        <v>972</v>
      </c>
      <c r="F31" s="211" t="s">
        <v>1038</v>
      </c>
      <c r="G31" s="211" t="s">
        <v>1040</v>
      </c>
      <c r="H31" s="320">
        <v>19792536.548</v>
      </c>
      <c r="I31" s="320">
        <v>0</v>
      </c>
      <c r="J31" s="320">
        <v>484223.76699999999</v>
      </c>
      <c r="K31" s="219">
        <v>0.60927837918535688</v>
      </c>
      <c r="L31" s="219">
        <v>0.5660514364137077</v>
      </c>
      <c r="M31" s="214">
        <f t="shared" si="0"/>
        <v>1.5660514364137077</v>
      </c>
      <c r="N31" s="219">
        <v>0.5</v>
      </c>
      <c r="O31" s="219">
        <v>0.36</v>
      </c>
      <c r="P31" s="219">
        <v>0.59</v>
      </c>
      <c r="Q31" s="219">
        <v>0.45</v>
      </c>
      <c r="R31" s="219">
        <v>0.27</v>
      </c>
      <c r="S31" s="319">
        <v>12059164.58793238</v>
      </c>
      <c r="T31" s="319">
        <v>30996130.29126621</v>
      </c>
      <c r="U31" s="319">
        <v>18936965.703333832</v>
      </c>
      <c r="V31" s="319">
        <v>11764137.516011588</v>
      </c>
      <c r="W31" s="319">
        <v>30237810.965410199</v>
      </c>
      <c r="X31" s="319">
        <v>18473673.449398611</v>
      </c>
      <c r="Y31" s="319">
        <v>217900.69515000001</v>
      </c>
      <c r="Z31" s="319">
        <v>130740.41709</v>
      </c>
      <c r="AA31" s="321">
        <v>0</v>
      </c>
      <c r="AB31" s="321">
        <v>0</v>
      </c>
      <c r="AC31" s="322">
        <f t="shared" si="2"/>
        <v>18936965.703333832</v>
      </c>
      <c r="AD31" s="322">
        <f t="shared" si="3"/>
        <v>18473673.449398611</v>
      </c>
      <c r="AE31" s="322">
        <f t="shared" si="4"/>
        <v>-87160.278060000011</v>
      </c>
      <c r="AF31" s="221"/>
    </row>
    <row r="32" spans="2:32" x14ac:dyDescent="0.3">
      <c r="B32" s="210">
        <v>29</v>
      </c>
      <c r="C32" s="217" t="s">
        <v>10</v>
      </c>
      <c r="D32" s="217" t="s">
        <v>1037</v>
      </c>
      <c r="E32" s="218" t="s">
        <v>972</v>
      </c>
      <c r="F32" s="211" t="s">
        <v>1038</v>
      </c>
      <c r="G32" s="211" t="s">
        <v>1040</v>
      </c>
      <c r="H32" s="320">
        <v>18930138.578000002</v>
      </c>
      <c r="I32" s="320">
        <v>0</v>
      </c>
      <c r="J32" s="320">
        <v>344247.94900000002</v>
      </c>
      <c r="K32" s="219">
        <v>0.60927837918535688</v>
      </c>
      <c r="L32" s="219">
        <v>0.5660514364137077</v>
      </c>
      <c r="M32" s="214">
        <f t="shared" si="0"/>
        <v>1.5660514364137077</v>
      </c>
      <c r="N32" s="219">
        <v>0.5</v>
      </c>
      <c r="O32" s="219">
        <v>0.36</v>
      </c>
      <c r="P32" s="219">
        <v>0.59</v>
      </c>
      <c r="Q32" s="219">
        <v>0.45</v>
      </c>
      <c r="R32" s="219">
        <v>0.27</v>
      </c>
      <c r="S32" s="319">
        <v>11533724.150558041</v>
      </c>
      <c r="T32" s="319">
        <v>29645570.71158744</v>
      </c>
      <c r="U32" s="319">
        <v>18111846.561029401</v>
      </c>
      <c r="V32" s="319">
        <v>11323981.318153432</v>
      </c>
      <c r="W32" s="319">
        <v>29106460.716573521</v>
      </c>
      <c r="X32" s="319">
        <v>17782479.398420088</v>
      </c>
      <c r="Y32" s="319">
        <v>154911.57705000002</v>
      </c>
      <c r="Z32" s="319">
        <v>92946.946230000001</v>
      </c>
      <c r="AA32" s="321">
        <v>0</v>
      </c>
      <c r="AB32" s="321">
        <v>0</v>
      </c>
      <c r="AC32" s="322">
        <f t="shared" si="2"/>
        <v>18111846.561029401</v>
      </c>
      <c r="AD32" s="322">
        <f t="shared" si="3"/>
        <v>17782479.398420088</v>
      </c>
      <c r="AE32" s="322">
        <f t="shared" si="4"/>
        <v>-61964.63082000002</v>
      </c>
      <c r="AF32" s="221"/>
    </row>
    <row r="33" spans="2:32" x14ac:dyDescent="0.3">
      <c r="B33" s="210">
        <v>30</v>
      </c>
      <c r="C33" s="217" t="s">
        <v>13</v>
      </c>
      <c r="D33" s="217" t="s">
        <v>975</v>
      </c>
      <c r="E33" s="218" t="s">
        <v>972</v>
      </c>
      <c r="F33" s="211" t="s">
        <v>1039</v>
      </c>
      <c r="G33" s="211" t="s">
        <v>1040</v>
      </c>
      <c r="H33" s="320">
        <v>0.42299999999999999</v>
      </c>
      <c r="I33" s="320">
        <v>0</v>
      </c>
      <c r="J33" s="320">
        <v>0.127</v>
      </c>
      <c r="K33" s="219">
        <v>0.62259660498859748</v>
      </c>
      <c r="L33" s="219">
        <v>3.78E-2</v>
      </c>
      <c r="M33" s="214">
        <f t="shared" si="0"/>
        <v>1.0378000000000001</v>
      </c>
      <c r="N33" s="219">
        <v>0.5</v>
      </c>
      <c r="O33" s="219">
        <v>0.36</v>
      </c>
      <c r="P33" s="219">
        <v>0.59</v>
      </c>
      <c r="Q33" s="219">
        <v>0.45</v>
      </c>
      <c r="R33" s="219">
        <v>0.25</v>
      </c>
      <c r="S33" s="319">
        <v>0.2633583639101767</v>
      </c>
      <c r="T33" s="319">
        <v>0.43898939999999997</v>
      </c>
      <c r="U33" s="319">
        <v>0.17563103608982331</v>
      </c>
      <c r="V33" s="319">
        <v>0.1842885950766249</v>
      </c>
      <c r="W33" s="319">
        <v>0.30718880000000004</v>
      </c>
      <c r="X33" s="319">
        <v>0.12290020492337519</v>
      </c>
      <c r="Y33" s="319">
        <v>5.7149999999999999E-2</v>
      </c>
      <c r="Z33" s="319">
        <v>3.1889699999999993E-2</v>
      </c>
      <c r="AA33" s="321">
        <v>0</v>
      </c>
      <c r="AB33" s="321">
        <v>0</v>
      </c>
      <c r="AC33" s="322">
        <f t="shared" si="2"/>
        <v>0.17563103608982331</v>
      </c>
      <c r="AD33" s="322">
        <f t="shared" si="3"/>
        <v>0.12290020492337519</v>
      </c>
      <c r="AE33" s="322">
        <f t="shared" si="4"/>
        <v>-2.5260300000000006E-2</v>
      </c>
      <c r="AF33" s="221"/>
    </row>
    <row r="34" spans="2:32" x14ac:dyDescent="0.3">
      <c r="B34" s="210">
        <v>31</v>
      </c>
      <c r="C34" s="217" t="s">
        <v>13</v>
      </c>
      <c r="D34" s="217" t="s">
        <v>976</v>
      </c>
      <c r="E34" s="218" t="s">
        <v>972</v>
      </c>
      <c r="F34" s="211" t="s">
        <v>1039</v>
      </c>
      <c r="G34" s="211" t="s">
        <v>1040</v>
      </c>
      <c r="H34" s="320">
        <v>87771.567999999999</v>
      </c>
      <c r="I34" s="320">
        <v>0</v>
      </c>
      <c r="J34" s="320">
        <v>56430.976000000002</v>
      </c>
      <c r="K34" s="219">
        <v>0.62259660498859748</v>
      </c>
      <c r="L34" s="219">
        <v>3.78E-2</v>
      </c>
      <c r="M34" s="214">
        <f t="shared" si="0"/>
        <v>1.0378000000000001</v>
      </c>
      <c r="N34" s="219">
        <v>0.5</v>
      </c>
      <c r="O34" s="219">
        <v>0.36</v>
      </c>
      <c r="P34" s="219">
        <v>0.59</v>
      </c>
      <c r="Q34" s="219">
        <v>0.45</v>
      </c>
      <c r="R34" s="219">
        <v>0.25</v>
      </c>
      <c r="S34" s="319">
        <v>54646.280251325821</v>
      </c>
      <c r="T34" s="319">
        <v>91089.333270400006</v>
      </c>
      <c r="U34" s="319">
        <v>36443.053019074177</v>
      </c>
      <c r="V34" s="319">
        <v>19512.5461775328</v>
      </c>
      <c r="W34" s="319">
        <v>32525.266377600001</v>
      </c>
      <c r="X34" s="319">
        <v>13012.7202000672</v>
      </c>
      <c r="Y34" s="319">
        <v>25393.939200000001</v>
      </c>
      <c r="Z34" s="319">
        <v>14169.818073599999</v>
      </c>
      <c r="AA34" s="321">
        <v>0</v>
      </c>
      <c r="AB34" s="321">
        <v>0</v>
      </c>
      <c r="AC34" s="322">
        <f t="shared" si="2"/>
        <v>36443.053019074177</v>
      </c>
      <c r="AD34" s="322">
        <f t="shared" si="3"/>
        <v>13012.7202000672</v>
      </c>
      <c r="AE34" s="322">
        <f t="shared" si="4"/>
        <v>-11224.121126400001</v>
      </c>
      <c r="AF34" s="221"/>
    </row>
    <row r="35" spans="2:32" x14ac:dyDescent="0.3">
      <c r="B35" s="210">
        <v>32</v>
      </c>
      <c r="C35" s="217" t="s">
        <v>13</v>
      </c>
      <c r="D35" s="217" t="s">
        <v>977</v>
      </c>
      <c r="E35" s="218" t="s">
        <v>972</v>
      </c>
      <c r="F35" s="211" t="s">
        <v>1039</v>
      </c>
      <c r="G35" s="211" t="s">
        <v>1040</v>
      </c>
      <c r="H35" s="320">
        <v>34481.964</v>
      </c>
      <c r="I35" s="320">
        <v>0</v>
      </c>
      <c r="J35" s="320">
        <v>17423.682000000001</v>
      </c>
      <c r="K35" s="219">
        <v>0.62259660498859748</v>
      </c>
      <c r="L35" s="219">
        <v>3.78E-2</v>
      </c>
      <c r="M35" s="214">
        <f t="shared" si="0"/>
        <v>1.0378000000000001</v>
      </c>
      <c r="N35" s="219">
        <v>0.5</v>
      </c>
      <c r="O35" s="219">
        <v>0.36</v>
      </c>
      <c r="P35" s="219">
        <v>0.59</v>
      </c>
      <c r="Q35" s="219">
        <v>0.45</v>
      </c>
      <c r="R35" s="219">
        <v>0.25</v>
      </c>
      <c r="S35" s="319">
        <v>21468.35371973904</v>
      </c>
      <c r="T35" s="319">
        <v>35785.3822392</v>
      </c>
      <c r="U35" s="319">
        <v>14317.028519460959</v>
      </c>
      <c r="V35" s="319">
        <v>10620.428460138099</v>
      </c>
      <c r="W35" s="319">
        <v>17703.085059599998</v>
      </c>
      <c r="X35" s="319">
        <v>7082.6565994618959</v>
      </c>
      <c r="Y35" s="319">
        <v>7840.6569</v>
      </c>
      <c r="Z35" s="319">
        <v>4375.0865501999988</v>
      </c>
      <c r="AA35" s="321">
        <v>0</v>
      </c>
      <c r="AB35" s="321">
        <v>0</v>
      </c>
      <c r="AC35" s="322">
        <f t="shared" si="2"/>
        <v>14317.028519460959</v>
      </c>
      <c r="AD35" s="322">
        <f t="shared" si="3"/>
        <v>7082.6565994618959</v>
      </c>
      <c r="AE35" s="322">
        <f t="shared" si="4"/>
        <v>-3465.5703498000012</v>
      </c>
      <c r="AF35" s="221"/>
    </row>
    <row r="36" spans="2:32" x14ac:dyDescent="0.3">
      <c r="B36" s="210">
        <v>33</v>
      </c>
      <c r="C36" s="217" t="s">
        <v>13</v>
      </c>
      <c r="D36" s="217" t="s">
        <v>978</v>
      </c>
      <c r="E36" s="218" t="s">
        <v>972</v>
      </c>
      <c r="F36" s="211" t="s">
        <v>1038</v>
      </c>
      <c r="G36" s="211" t="s">
        <v>1040</v>
      </c>
      <c r="H36" s="320">
        <v>136718.99400000001</v>
      </c>
      <c r="I36" s="320">
        <v>0</v>
      </c>
      <c r="J36" s="320">
        <v>45261.938999999998</v>
      </c>
      <c r="K36" s="219">
        <v>0.62259660498859748</v>
      </c>
      <c r="L36" s="219">
        <v>3.78E-2</v>
      </c>
      <c r="M36" s="214">
        <f t="shared" si="0"/>
        <v>1.0378000000000001</v>
      </c>
      <c r="N36" s="219">
        <v>0.5</v>
      </c>
      <c r="O36" s="219">
        <v>0.36</v>
      </c>
      <c r="P36" s="219">
        <v>0.59</v>
      </c>
      <c r="Q36" s="219">
        <v>0.45</v>
      </c>
      <c r="R36" s="219">
        <v>0.25</v>
      </c>
      <c r="S36" s="319">
        <v>85120.781501856429</v>
      </c>
      <c r="T36" s="319">
        <v>141886.97197319998</v>
      </c>
      <c r="U36" s="319">
        <v>56766.190471343565</v>
      </c>
      <c r="V36" s="319">
        <v>56940.851945255446</v>
      </c>
      <c r="W36" s="319">
        <v>94914.131678999998</v>
      </c>
      <c r="X36" s="319">
        <v>37973.279733744566</v>
      </c>
      <c r="Y36" s="319">
        <v>20367.87255</v>
      </c>
      <c r="Z36" s="319">
        <v>11365.272882899999</v>
      </c>
      <c r="AA36" s="321">
        <v>0</v>
      </c>
      <c r="AB36" s="321">
        <v>0</v>
      </c>
      <c r="AC36" s="322">
        <f t="shared" si="2"/>
        <v>56766.190471343565</v>
      </c>
      <c r="AD36" s="322">
        <f t="shared" si="3"/>
        <v>37973.279733744566</v>
      </c>
      <c r="AE36" s="322">
        <f t="shared" si="4"/>
        <v>-9002.5996671000012</v>
      </c>
      <c r="AF36" s="221"/>
    </row>
    <row r="37" spans="2:32" x14ac:dyDescent="0.3">
      <c r="B37" s="210">
        <v>34</v>
      </c>
      <c r="C37" s="217" t="s">
        <v>13</v>
      </c>
      <c r="D37" s="217" t="s">
        <v>979</v>
      </c>
      <c r="E37" s="218" t="s">
        <v>972</v>
      </c>
      <c r="F37" s="211" t="s">
        <v>1039</v>
      </c>
      <c r="G37" s="211" t="s">
        <v>1040</v>
      </c>
      <c r="H37" s="320">
        <v>17093211.631999999</v>
      </c>
      <c r="I37" s="320">
        <v>0</v>
      </c>
      <c r="J37" s="320">
        <v>5027408.5870000003</v>
      </c>
      <c r="K37" s="219">
        <v>0.62259660498859748</v>
      </c>
      <c r="L37" s="219">
        <v>3.78E-2</v>
      </c>
      <c r="M37" s="214">
        <f t="shared" si="0"/>
        <v>1.0378000000000001</v>
      </c>
      <c r="N37" s="219">
        <v>0.5</v>
      </c>
      <c r="O37" s="219">
        <v>0.36</v>
      </c>
      <c r="P37" s="219">
        <v>0.59</v>
      </c>
      <c r="Q37" s="219">
        <v>0.45</v>
      </c>
      <c r="R37" s="219">
        <v>0.27</v>
      </c>
      <c r="S37" s="319">
        <v>10642175.530434798</v>
      </c>
      <c r="T37" s="319">
        <v>17739335.031689603</v>
      </c>
      <c r="U37" s="319">
        <v>7097159.5012547988</v>
      </c>
      <c r="V37" s="319">
        <v>7512128.0122780818</v>
      </c>
      <c r="W37" s="319">
        <v>12521890.400101</v>
      </c>
      <c r="X37" s="319">
        <v>5009762.3878229177</v>
      </c>
      <c r="Y37" s="319">
        <v>2262333.8641500003</v>
      </c>
      <c r="Z37" s="319">
        <v>1357400.31849</v>
      </c>
      <c r="AA37" s="321">
        <v>0</v>
      </c>
      <c r="AB37" s="321">
        <v>0</v>
      </c>
      <c r="AC37" s="322">
        <f t="shared" si="2"/>
        <v>7097159.5012547988</v>
      </c>
      <c r="AD37" s="322">
        <f t="shared" si="3"/>
        <v>5009762.3878229177</v>
      </c>
      <c r="AE37" s="322">
        <f t="shared" si="4"/>
        <v>-904933.54566000029</v>
      </c>
      <c r="AF37" s="221"/>
    </row>
    <row r="38" spans="2:32" x14ac:dyDescent="0.3">
      <c r="B38" s="210">
        <v>35</v>
      </c>
      <c r="C38" s="217" t="s">
        <v>13</v>
      </c>
      <c r="D38" s="217" t="s">
        <v>1037</v>
      </c>
      <c r="E38" s="218" t="s">
        <v>972</v>
      </c>
      <c r="F38" s="211" t="s">
        <v>1038</v>
      </c>
      <c r="G38" s="211" t="s">
        <v>1040</v>
      </c>
      <c r="H38" s="320">
        <v>17739292.837000001</v>
      </c>
      <c r="I38" s="320">
        <v>0</v>
      </c>
      <c r="J38" s="320">
        <v>4698045.7240000004</v>
      </c>
      <c r="K38" s="219">
        <v>0.62259660498859748</v>
      </c>
      <c r="L38" s="219">
        <v>3.78E-2</v>
      </c>
      <c r="M38" s="214">
        <f t="shared" si="0"/>
        <v>1.0378000000000001</v>
      </c>
      <c r="N38" s="219">
        <v>0.5</v>
      </c>
      <c r="O38" s="219">
        <v>0.36</v>
      </c>
      <c r="P38" s="219">
        <v>0.59</v>
      </c>
      <c r="Q38" s="219">
        <v>0.45</v>
      </c>
      <c r="R38" s="219">
        <v>0.27</v>
      </c>
      <c r="S38" s="319">
        <v>11044423.495214751</v>
      </c>
      <c r="T38" s="319">
        <v>18409838.1062386</v>
      </c>
      <c r="U38" s="319">
        <v>7365414.6110238554</v>
      </c>
      <c r="V38" s="319">
        <v>8119436.177371148</v>
      </c>
      <c r="W38" s="319">
        <v>13534206.2538714</v>
      </c>
      <c r="X38" s="319">
        <v>5414770.0765002528</v>
      </c>
      <c r="Y38" s="319">
        <v>2114120.5757999998</v>
      </c>
      <c r="Z38" s="319">
        <v>1268472.3454800001</v>
      </c>
      <c r="AA38" s="321">
        <v>0</v>
      </c>
      <c r="AB38" s="321">
        <v>0</v>
      </c>
      <c r="AC38" s="322">
        <f t="shared" si="2"/>
        <v>7365414.6110238554</v>
      </c>
      <c r="AD38" s="322">
        <f t="shared" si="3"/>
        <v>5414770.0765002528</v>
      </c>
      <c r="AE38" s="322">
        <f t="shared" si="4"/>
        <v>-845648.23031999962</v>
      </c>
      <c r="AF38" s="221"/>
    </row>
    <row r="39" spans="2:32" x14ac:dyDescent="0.3">
      <c r="B39" s="210">
        <v>36</v>
      </c>
      <c r="C39" s="217" t="s">
        <v>12</v>
      </c>
      <c r="D39" s="217" t="s">
        <v>974</v>
      </c>
      <c r="E39" s="218" t="s">
        <v>969</v>
      </c>
      <c r="F39" s="211" t="s">
        <v>1039</v>
      </c>
      <c r="G39" s="211" t="s">
        <v>1040</v>
      </c>
      <c r="H39" s="320">
        <v>6946.3919999999998</v>
      </c>
      <c r="I39" s="320">
        <v>0</v>
      </c>
      <c r="J39" s="320">
        <v>1389.143</v>
      </c>
      <c r="K39" s="219">
        <v>0.86835092677470049</v>
      </c>
      <c r="L39" s="219">
        <v>0.47835291137666303</v>
      </c>
      <c r="M39" s="214">
        <f t="shared" si="0"/>
        <v>1.4783529113766631</v>
      </c>
      <c r="N39" s="219">
        <v>0.8</v>
      </c>
      <c r="O39" s="219">
        <v>0.24</v>
      </c>
      <c r="P39" s="219">
        <v>0.7</v>
      </c>
      <c r="Q39" s="219">
        <v>0.3</v>
      </c>
      <c r="R39" s="219">
        <v>0.18</v>
      </c>
      <c r="S39" s="319">
        <v>6031.9059309403656</v>
      </c>
      <c r="T39" s="319">
        <v>10269.218836763561</v>
      </c>
      <c r="U39" s="319">
        <v>4237.3129058231953</v>
      </c>
      <c r="V39" s="319">
        <v>4825.6423194677773</v>
      </c>
      <c r="W39" s="319">
        <v>8215.5752383950476</v>
      </c>
      <c r="X39" s="319">
        <v>3389.9329189272707</v>
      </c>
      <c r="Y39" s="319">
        <v>274.1046668219297</v>
      </c>
      <c r="Z39" s="319">
        <v>250.04574</v>
      </c>
      <c r="AA39" s="321">
        <v>0</v>
      </c>
      <c r="AB39" s="321">
        <v>0</v>
      </c>
      <c r="AC39" s="322">
        <f t="shared" si="2"/>
        <v>4237.3129058231953</v>
      </c>
      <c r="AD39" s="322">
        <f t="shared" si="3"/>
        <v>3389.9329189272707</v>
      </c>
      <c r="AE39" s="322">
        <f t="shared" si="4"/>
        <v>-24.058926821929703</v>
      </c>
      <c r="AF39" s="221"/>
    </row>
    <row r="40" spans="2:32" x14ac:dyDescent="0.3">
      <c r="B40" s="210">
        <v>37</v>
      </c>
      <c r="C40" s="217" t="s">
        <v>12</v>
      </c>
      <c r="D40" s="217" t="s">
        <v>975</v>
      </c>
      <c r="E40" s="218" t="s">
        <v>969</v>
      </c>
      <c r="F40" s="211" t="s">
        <v>1038</v>
      </c>
      <c r="G40" s="211" t="s">
        <v>1040</v>
      </c>
      <c r="H40" s="320">
        <v>4233.45</v>
      </c>
      <c r="I40" s="320">
        <v>0</v>
      </c>
      <c r="J40" s="320">
        <v>833.48199999999997</v>
      </c>
      <c r="K40" s="219">
        <v>0.86835092677470049</v>
      </c>
      <c r="L40" s="219">
        <v>0.47835291137666303</v>
      </c>
      <c r="M40" s="214">
        <f t="shared" si="0"/>
        <v>1.4783529113766631</v>
      </c>
      <c r="N40" s="219">
        <v>0.8</v>
      </c>
      <c r="O40" s="219">
        <v>0.24</v>
      </c>
      <c r="P40" s="219">
        <v>0.7</v>
      </c>
      <c r="Q40" s="219">
        <v>0.3</v>
      </c>
      <c r="R40" s="219">
        <v>0.18</v>
      </c>
      <c r="S40" s="319">
        <v>3676.120230954356</v>
      </c>
      <c r="T40" s="319">
        <v>6258.5331326675341</v>
      </c>
      <c r="U40" s="319">
        <v>2582.4129017131781</v>
      </c>
      <c r="V40" s="319">
        <v>2952.3653638043252</v>
      </c>
      <c r="W40" s="319">
        <v>5026.3525913874901</v>
      </c>
      <c r="X40" s="319">
        <v>2073.9872275831649</v>
      </c>
      <c r="Y40" s="319">
        <v>164.46205027997519</v>
      </c>
      <c r="Z40" s="319">
        <v>150.02676</v>
      </c>
      <c r="AA40" s="321">
        <v>0</v>
      </c>
      <c r="AB40" s="321">
        <v>0</v>
      </c>
      <c r="AC40" s="322">
        <f t="shared" si="2"/>
        <v>2582.4129017131781</v>
      </c>
      <c r="AD40" s="322">
        <f t="shared" si="3"/>
        <v>2073.9872275831649</v>
      </c>
      <c r="AE40" s="322">
        <f t="shared" si="4"/>
        <v>-14.435290279975192</v>
      </c>
      <c r="AF40" s="221"/>
    </row>
    <row r="41" spans="2:32" x14ac:dyDescent="0.3">
      <c r="B41" s="210">
        <v>38</v>
      </c>
      <c r="C41" s="217" t="s">
        <v>12</v>
      </c>
      <c r="D41" s="217" t="s">
        <v>976</v>
      </c>
      <c r="E41" s="218" t="s">
        <v>969</v>
      </c>
      <c r="F41" s="211" t="s">
        <v>1038</v>
      </c>
      <c r="G41" s="211" t="s">
        <v>1040</v>
      </c>
      <c r="H41" s="320">
        <v>26510.855</v>
      </c>
      <c r="I41" s="320">
        <v>0</v>
      </c>
      <c r="J41" s="320">
        <v>5077.0919999999996</v>
      </c>
      <c r="K41" s="219">
        <v>0.86835092677470049</v>
      </c>
      <c r="L41" s="219">
        <v>0.47835291137666303</v>
      </c>
      <c r="M41" s="214">
        <f t="shared" si="0"/>
        <v>1.4783529113766631</v>
      </c>
      <c r="N41" s="219">
        <v>0.8</v>
      </c>
      <c r="O41" s="219">
        <v>0.24</v>
      </c>
      <c r="P41" s="219">
        <v>0.7</v>
      </c>
      <c r="Q41" s="219">
        <v>0.3</v>
      </c>
      <c r="R41" s="219">
        <v>0.18</v>
      </c>
      <c r="S41" s="319">
        <v>23020.7255088397</v>
      </c>
      <c r="T41" s="319">
        <v>39192.399672334563</v>
      </c>
      <c r="U41" s="319">
        <v>16171.674163494861</v>
      </c>
      <c r="V41" s="319">
        <v>18612.027965319281</v>
      </c>
      <c r="W41" s="319">
        <v>31686.665932807402</v>
      </c>
      <c r="X41" s="319">
        <v>13074.63796748811</v>
      </c>
      <c r="Y41" s="319">
        <v>1001.808029183666</v>
      </c>
      <c r="Z41" s="319">
        <v>913.87655999999993</v>
      </c>
      <c r="AA41" s="321">
        <v>0</v>
      </c>
      <c r="AB41" s="321">
        <v>0</v>
      </c>
      <c r="AC41" s="322">
        <f t="shared" si="2"/>
        <v>16171.674163494861</v>
      </c>
      <c r="AD41" s="322">
        <f t="shared" si="3"/>
        <v>13074.63796748811</v>
      </c>
      <c r="AE41" s="322">
        <f t="shared" si="4"/>
        <v>-87.931469183666081</v>
      </c>
      <c r="AF41" s="221"/>
    </row>
    <row r="42" spans="2:32" x14ac:dyDescent="0.3">
      <c r="B42" s="210">
        <v>39</v>
      </c>
      <c r="C42" s="217" t="s">
        <v>12</v>
      </c>
      <c r="D42" s="217" t="s">
        <v>977</v>
      </c>
      <c r="E42" s="218" t="s">
        <v>969</v>
      </c>
      <c r="F42" s="211" t="s">
        <v>1038</v>
      </c>
      <c r="G42" s="211" t="s">
        <v>1040</v>
      </c>
      <c r="H42" s="320">
        <v>15272.928</v>
      </c>
      <c r="I42" s="320">
        <v>0</v>
      </c>
      <c r="J42" s="320">
        <v>3784.904</v>
      </c>
      <c r="K42" s="219">
        <v>0.86835092677470049</v>
      </c>
      <c r="L42" s="219">
        <v>0.47835291137666303</v>
      </c>
      <c r="M42" s="214">
        <f t="shared" si="0"/>
        <v>1.4783529113766631</v>
      </c>
      <c r="N42" s="219">
        <v>0.8</v>
      </c>
      <c r="O42" s="219">
        <v>0.24</v>
      </c>
      <c r="P42" s="219">
        <v>0.7</v>
      </c>
      <c r="Q42" s="219">
        <v>0.3</v>
      </c>
      <c r="R42" s="219">
        <v>0.18</v>
      </c>
      <c r="S42" s="319">
        <v>13262.261183363271</v>
      </c>
      <c r="T42" s="319">
        <v>22578.777574046151</v>
      </c>
      <c r="U42" s="319">
        <v>9316.5163906828802</v>
      </c>
      <c r="V42" s="319">
        <v>9975.6362872100017</v>
      </c>
      <c r="W42" s="319">
        <v>16983.353726364981</v>
      </c>
      <c r="X42" s="319">
        <v>7007.7174391549752</v>
      </c>
      <c r="Y42" s="319">
        <v>746.83445107738316</v>
      </c>
      <c r="Z42" s="319">
        <v>681.28271999999993</v>
      </c>
      <c r="AA42" s="321">
        <v>0</v>
      </c>
      <c r="AB42" s="321">
        <v>0</v>
      </c>
      <c r="AC42" s="322">
        <f t="shared" si="2"/>
        <v>9316.5163906828802</v>
      </c>
      <c r="AD42" s="322">
        <f t="shared" si="3"/>
        <v>7007.7174391549752</v>
      </c>
      <c r="AE42" s="322">
        <f t="shared" si="4"/>
        <v>-65.551731077383238</v>
      </c>
      <c r="AF42" s="221"/>
    </row>
    <row r="43" spans="2:32" x14ac:dyDescent="0.3">
      <c r="B43" s="210">
        <v>40</v>
      </c>
      <c r="C43" s="217" t="s">
        <v>12</v>
      </c>
      <c r="D43" s="217" t="s">
        <v>978</v>
      </c>
      <c r="E43" s="218" t="s">
        <v>969</v>
      </c>
      <c r="F43" s="211" t="s">
        <v>1038</v>
      </c>
      <c r="G43" s="211" t="s">
        <v>1040</v>
      </c>
      <c r="H43" s="320">
        <v>58335.661</v>
      </c>
      <c r="I43" s="320">
        <v>0</v>
      </c>
      <c r="J43" s="320">
        <v>11667.111000000001</v>
      </c>
      <c r="K43" s="219">
        <v>0.86835092677470049</v>
      </c>
      <c r="L43" s="219">
        <v>0.47835291137666303</v>
      </c>
      <c r="M43" s="214">
        <f t="shared" si="0"/>
        <v>1.4783529113766631</v>
      </c>
      <c r="N43" s="219">
        <v>0.8</v>
      </c>
      <c r="O43" s="219">
        <v>0.24</v>
      </c>
      <c r="P43" s="219">
        <v>0.7</v>
      </c>
      <c r="Q43" s="219">
        <v>0.3</v>
      </c>
      <c r="R43" s="219">
        <v>0.18</v>
      </c>
      <c r="S43" s="319">
        <v>50655.825293364745</v>
      </c>
      <c r="T43" s="319">
        <v>86240.694276432056</v>
      </c>
      <c r="U43" s="319">
        <v>35584.868983067296</v>
      </c>
      <c r="V43" s="319">
        <v>40524.678643731451</v>
      </c>
      <c r="W43" s="319">
        <v>68992.586762227351</v>
      </c>
      <c r="X43" s="319">
        <v>28467.90811849591</v>
      </c>
      <c r="Y43" s="319">
        <v>2302.145692293358</v>
      </c>
      <c r="Z43" s="319">
        <v>2100.07998</v>
      </c>
      <c r="AA43" s="321">
        <v>0</v>
      </c>
      <c r="AB43" s="321">
        <v>0</v>
      </c>
      <c r="AC43" s="322">
        <f t="shared" si="2"/>
        <v>35584.868983067296</v>
      </c>
      <c r="AD43" s="322">
        <f t="shared" si="3"/>
        <v>28467.90811849591</v>
      </c>
      <c r="AE43" s="322">
        <f t="shared" si="4"/>
        <v>-202.06571229335805</v>
      </c>
      <c r="AF43" s="221"/>
    </row>
    <row r="44" spans="2:32" x14ac:dyDescent="0.3">
      <c r="B44" s="210">
        <v>41</v>
      </c>
      <c r="C44" s="217" t="s">
        <v>12</v>
      </c>
      <c r="D44" s="217" t="s">
        <v>979</v>
      </c>
      <c r="E44" s="218" t="s">
        <v>969</v>
      </c>
      <c r="F44" s="211" t="s">
        <v>1039</v>
      </c>
      <c r="G44" s="211" t="s">
        <v>1040</v>
      </c>
      <c r="H44" s="320">
        <v>5721551.784</v>
      </c>
      <c r="I44" s="320">
        <v>0</v>
      </c>
      <c r="J44" s="320">
        <v>1127705.0859999999</v>
      </c>
      <c r="K44" s="219">
        <v>0.86835092677470049</v>
      </c>
      <c r="L44" s="219">
        <v>0.47835291137666303</v>
      </c>
      <c r="M44" s="214">
        <f t="shared" si="0"/>
        <v>1.4783529113766631</v>
      </c>
      <c r="N44" s="219">
        <v>0.8</v>
      </c>
      <c r="O44" s="219">
        <v>0.24</v>
      </c>
      <c r="P44" s="219">
        <v>0.7</v>
      </c>
      <c r="Q44" s="219">
        <v>0.3</v>
      </c>
      <c r="R44" s="219">
        <v>0.18</v>
      </c>
      <c r="S44" s="319">
        <v>4968314.7942258408</v>
      </c>
      <c r="T44" s="319">
        <v>8458472.73746874</v>
      </c>
      <c r="U44" s="319">
        <v>3490157.9432428991</v>
      </c>
      <c r="V44" s="319">
        <v>3989071.0376691981</v>
      </c>
      <c r="W44" s="319">
        <v>6791326.6404063692</v>
      </c>
      <c r="X44" s="319">
        <v>2802255.602737172</v>
      </c>
      <c r="Y44" s="319">
        <v>222517.93146668529</v>
      </c>
      <c r="Z44" s="319">
        <v>202986.91548</v>
      </c>
      <c r="AA44" s="321">
        <v>0</v>
      </c>
      <c r="AB44" s="321">
        <v>0</v>
      </c>
      <c r="AC44" s="322">
        <f t="shared" si="2"/>
        <v>3490157.9432428991</v>
      </c>
      <c r="AD44" s="322">
        <f t="shared" si="3"/>
        <v>2802255.602737172</v>
      </c>
      <c r="AE44" s="322">
        <f t="shared" ref="AE44:AE45" si="5">(Z44-Y44)-(AB44-AA44)</f>
        <v>-19531.015986685292</v>
      </c>
      <c r="AF44" s="221"/>
    </row>
    <row r="45" spans="2:32" x14ac:dyDescent="0.3">
      <c r="B45" s="210">
        <v>42</v>
      </c>
      <c r="C45" s="217" t="s">
        <v>12</v>
      </c>
      <c r="D45" s="217" t="s">
        <v>1037</v>
      </c>
      <c r="E45" s="218" t="s">
        <v>969</v>
      </c>
      <c r="F45" s="211" t="s">
        <v>1038</v>
      </c>
      <c r="G45" s="211" t="s">
        <v>1040</v>
      </c>
      <c r="H45" s="320">
        <v>9244774.2760000005</v>
      </c>
      <c r="I45" s="320">
        <v>0</v>
      </c>
      <c r="J45" s="320">
        <v>1839634.352</v>
      </c>
      <c r="K45" s="219">
        <v>0.86835092677470049</v>
      </c>
      <c r="L45" s="219">
        <v>0.47835291137666303</v>
      </c>
      <c r="M45" s="214">
        <f t="shared" si="0"/>
        <v>1.4783529113766631</v>
      </c>
      <c r="N45" s="219">
        <v>0.8</v>
      </c>
      <c r="O45" s="219">
        <v>0.24</v>
      </c>
      <c r="P45" s="219">
        <v>0.7</v>
      </c>
      <c r="Q45" s="219">
        <v>0.3</v>
      </c>
      <c r="R45" s="219">
        <v>0.18</v>
      </c>
      <c r="S45" s="319">
        <v>8027708.3103875099</v>
      </c>
      <c r="T45" s="319">
        <v>13667038.965944679</v>
      </c>
      <c r="U45" s="319">
        <v>5639330.6555571705</v>
      </c>
      <c r="V45" s="319">
        <v>6430260.1159017356</v>
      </c>
      <c r="W45" s="319">
        <v>10947410.165796962</v>
      </c>
      <c r="X45" s="319">
        <v>4517150.0498952251</v>
      </c>
      <c r="Y45" s="319">
        <v>362995.28639537946</v>
      </c>
      <c r="Z45" s="319">
        <v>331134.18336000002</v>
      </c>
      <c r="AA45" s="321">
        <v>0</v>
      </c>
      <c r="AB45" s="321">
        <v>0</v>
      </c>
      <c r="AC45" s="322">
        <f t="shared" si="2"/>
        <v>5639330.6555571705</v>
      </c>
      <c r="AD45" s="322">
        <f t="shared" si="3"/>
        <v>4517150.0498952251</v>
      </c>
      <c r="AE45" s="322">
        <f t="shared" si="5"/>
        <v>-31861.103035379434</v>
      </c>
      <c r="AF45" s="221"/>
    </row>
  </sheetData>
  <mergeCells count="10">
    <mergeCell ref="V2:X2"/>
    <mergeCell ref="Y2:Z2"/>
    <mergeCell ref="AA2:AB2"/>
    <mergeCell ref="AC2:AE2"/>
    <mergeCell ref="B2:B3"/>
    <mergeCell ref="C2:G2"/>
    <mergeCell ref="H2:J2"/>
    <mergeCell ref="K2:M2"/>
    <mergeCell ref="N2:R2"/>
    <mergeCell ref="S2:U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5"/>
  <sheetViews>
    <sheetView topLeftCell="K3" zoomScale="85" zoomScaleNormal="85" workbookViewId="0">
      <selection activeCell="P3" sqref="P3"/>
    </sheetView>
  </sheetViews>
  <sheetFormatPr defaultColWidth="8.875" defaultRowHeight="16.5" x14ac:dyDescent="0.3"/>
  <cols>
    <col min="1" max="1" width="2.25" style="223" customWidth="1"/>
    <col min="2" max="2" width="13.125" style="223" customWidth="1"/>
    <col min="3" max="3" width="9" style="222" bestFit="1" customWidth="1"/>
    <col min="4" max="4" width="6.375" style="222" bestFit="1" customWidth="1"/>
    <col min="5" max="5" width="17.25" style="222" bestFit="1" customWidth="1"/>
    <col min="6" max="6" width="14" style="222" bestFit="1" customWidth="1"/>
    <col min="7" max="7" width="9.25" style="222" bestFit="1" customWidth="1"/>
    <col min="8" max="9" width="11.375" style="223" bestFit="1" customWidth="1"/>
    <col min="10" max="11" width="11.875" style="223" bestFit="1" customWidth="1"/>
    <col min="12" max="12" width="11.375" style="223" bestFit="1" customWidth="1"/>
    <col min="13" max="13" width="11.25" style="223" bestFit="1" customWidth="1"/>
    <col min="14" max="16" width="11.875" style="223" bestFit="1" customWidth="1"/>
    <col min="17" max="17" width="15" style="223" customWidth="1"/>
    <col min="18" max="22" width="9.5" style="223" customWidth="1"/>
    <col min="23" max="24" width="18.125" style="223" bestFit="1" customWidth="1"/>
    <col min="25" max="25" width="45.25" style="223" customWidth="1"/>
    <col min="26" max="26" width="23.125" style="223" bestFit="1" customWidth="1"/>
    <col min="27" max="27" width="13.875" style="223" bestFit="1" customWidth="1"/>
    <col min="28" max="28" width="9.5" style="223" bestFit="1" customWidth="1"/>
    <col min="29" max="16384" width="8.875" style="223"/>
  </cols>
  <sheetData>
    <row r="1" spans="2:25" s="225" customFormat="1" x14ac:dyDescent="0.3">
      <c r="B1" s="228"/>
      <c r="C1" s="235"/>
      <c r="D1" s="235"/>
      <c r="E1" s="235"/>
      <c r="F1" s="235"/>
      <c r="G1" s="235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Y1" s="229"/>
    </row>
    <row r="2" spans="2:25" s="227" customFormat="1" x14ac:dyDescent="0.3">
      <c r="B2" s="345" t="s">
        <v>238</v>
      </c>
      <c r="C2" s="341" t="s">
        <v>215</v>
      </c>
      <c r="D2" s="342"/>
      <c r="E2" s="342"/>
      <c r="F2" s="342"/>
      <c r="G2" s="343"/>
      <c r="H2" s="344" t="s">
        <v>239</v>
      </c>
      <c r="I2" s="344"/>
      <c r="J2" s="344"/>
      <c r="K2" s="344"/>
      <c r="L2" s="344" t="s">
        <v>240</v>
      </c>
      <c r="M2" s="344"/>
      <c r="N2" s="344"/>
      <c r="O2" s="344"/>
      <c r="P2" s="344"/>
      <c r="Q2" s="344"/>
      <c r="R2" s="344" t="s">
        <v>217</v>
      </c>
      <c r="S2" s="344"/>
      <c r="T2" s="344"/>
      <c r="U2" s="344"/>
      <c r="V2" s="344"/>
      <c r="W2" s="344" t="s">
        <v>241</v>
      </c>
      <c r="X2" s="344"/>
      <c r="Y2" s="201" t="s">
        <v>242</v>
      </c>
    </row>
    <row r="3" spans="2:25" s="230" customFormat="1" ht="33" x14ac:dyDescent="0.3">
      <c r="B3" s="346"/>
      <c r="C3" s="234" t="s">
        <v>2</v>
      </c>
      <c r="D3" s="202" t="s">
        <v>204</v>
      </c>
      <c r="E3" s="203" t="s">
        <v>222</v>
      </c>
      <c r="F3" s="202" t="s">
        <v>223</v>
      </c>
      <c r="G3" s="202" t="s">
        <v>243</v>
      </c>
      <c r="H3" s="204" t="s">
        <v>244</v>
      </c>
      <c r="I3" s="204" t="s">
        <v>245</v>
      </c>
      <c r="J3" s="204" t="s">
        <v>246</v>
      </c>
      <c r="K3" s="204" t="s">
        <v>247</v>
      </c>
      <c r="L3" s="204" t="s">
        <v>225</v>
      </c>
      <c r="M3" s="204" t="s">
        <v>248</v>
      </c>
      <c r="N3" s="204" t="s">
        <v>249</v>
      </c>
      <c r="O3" s="204" t="s">
        <v>250</v>
      </c>
      <c r="P3" s="204" t="s">
        <v>251</v>
      </c>
      <c r="Q3" s="204" t="s">
        <v>252</v>
      </c>
      <c r="R3" s="201" t="s">
        <v>231</v>
      </c>
      <c r="S3" s="201" t="s">
        <v>253</v>
      </c>
      <c r="T3" s="201" t="s">
        <v>254</v>
      </c>
      <c r="U3" s="201" t="s">
        <v>205</v>
      </c>
      <c r="V3" s="201" t="s">
        <v>234</v>
      </c>
      <c r="W3" s="201" t="s">
        <v>167</v>
      </c>
      <c r="X3" s="201" t="s">
        <v>168</v>
      </c>
      <c r="Y3" s="201" t="s">
        <v>255</v>
      </c>
    </row>
    <row r="4" spans="2:25" s="225" customFormat="1" x14ac:dyDescent="0.3">
      <c r="B4" s="210">
        <v>1</v>
      </c>
      <c r="C4" s="236" t="s">
        <v>8</v>
      </c>
      <c r="D4" s="236" t="s">
        <v>976</v>
      </c>
      <c r="E4" s="236" t="s">
        <v>971</v>
      </c>
      <c r="F4" s="236" t="s">
        <v>981</v>
      </c>
      <c r="G4" s="236" t="s">
        <v>980</v>
      </c>
      <c r="H4" s="319">
        <v>79123141.947999999</v>
      </c>
      <c r="I4" s="319">
        <v>24878906.504999999</v>
      </c>
      <c r="J4" s="319">
        <v>43400302.858000003</v>
      </c>
      <c r="K4" s="319">
        <v>13702187.364</v>
      </c>
      <c r="L4" s="319">
        <v>434.21</v>
      </c>
      <c r="M4" s="319">
        <v>303.11200000000002</v>
      </c>
      <c r="N4" s="319">
        <v>16175527.497</v>
      </c>
      <c r="O4" s="319">
        <v>3906118.5320000001</v>
      </c>
      <c r="P4" s="215">
        <v>0.69354196474410179</v>
      </c>
      <c r="Q4" s="215">
        <v>8.1924639083368209E-2</v>
      </c>
      <c r="R4" s="215">
        <v>0.54</v>
      </c>
      <c r="S4" s="215">
        <v>0.8</v>
      </c>
      <c r="T4" s="215">
        <v>0.36</v>
      </c>
      <c r="U4" s="215">
        <v>0.6</v>
      </c>
      <c r="V4" s="215">
        <v>0.36</v>
      </c>
      <c r="W4" s="319">
        <v>14.0824048740921</v>
      </c>
      <c r="X4" s="319">
        <v>9.560327729556084</v>
      </c>
      <c r="Y4" s="216"/>
    </row>
    <row r="5" spans="2:25" x14ac:dyDescent="0.3">
      <c r="B5" s="210">
        <v>2</v>
      </c>
      <c r="C5" s="237" t="s">
        <v>8</v>
      </c>
      <c r="D5" s="237" t="s">
        <v>977</v>
      </c>
      <c r="E5" s="237" t="s">
        <v>971</v>
      </c>
      <c r="F5" s="236" t="s">
        <v>981</v>
      </c>
      <c r="G5" s="236" t="s">
        <v>980</v>
      </c>
      <c r="H5" s="320">
        <v>79449854.695999995</v>
      </c>
      <c r="I5" s="320">
        <v>24784680.116</v>
      </c>
      <c r="J5" s="320">
        <v>38266904.799000002</v>
      </c>
      <c r="K5" s="320">
        <v>10630646.343</v>
      </c>
      <c r="L5" s="320">
        <v>213579.31599999999</v>
      </c>
      <c r="M5" s="320">
        <v>62868.796999999999</v>
      </c>
      <c r="N5" s="320">
        <v>17848506.793000001</v>
      </c>
      <c r="O5" s="320">
        <v>4386543.7779999999</v>
      </c>
      <c r="P5" s="219">
        <v>0.69354196474410179</v>
      </c>
      <c r="Q5" s="219">
        <v>8.1924639083368209E-2</v>
      </c>
      <c r="R5" s="219">
        <v>0.54</v>
      </c>
      <c r="S5" s="219">
        <v>0.8</v>
      </c>
      <c r="T5" s="219">
        <v>0.39</v>
      </c>
      <c r="U5" s="219">
        <v>0.6</v>
      </c>
      <c r="V5" s="219">
        <v>0.34</v>
      </c>
      <c r="W5" s="320">
        <v>6926.8565914540104</v>
      </c>
      <c r="X5" s="320">
        <v>4887.8803972608503</v>
      </c>
      <c r="Y5" s="220"/>
    </row>
    <row r="6" spans="2:25" x14ac:dyDescent="0.3">
      <c r="B6" s="210">
        <v>3</v>
      </c>
      <c r="C6" s="237" t="s">
        <v>8</v>
      </c>
      <c r="D6" s="237" t="s">
        <v>978</v>
      </c>
      <c r="E6" s="237" t="s">
        <v>971</v>
      </c>
      <c r="F6" s="236" t="s">
        <v>981</v>
      </c>
      <c r="G6" s="236" t="s">
        <v>980</v>
      </c>
      <c r="H6" s="320">
        <v>81441001.173999995</v>
      </c>
      <c r="I6" s="320">
        <v>22538590.48</v>
      </c>
      <c r="J6" s="320">
        <v>47105347.545999996</v>
      </c>
      <c r="K6" s="320">
        <v>15503530.084000001</v>
      </c>
      <c r="L6" s="320">
        <v>485926.174</v>
      </c>
      <c r="M6" s="320">
        <v>97223.535999999993</v>
      </c>
      <c r="N6" s="320">
        <v>24428796.693</v>
      </c>
      <c r="O6" s="320">
        <v>6266952.1629999997</v>
      </c>
      <c r="P6" s="219">
        <v>0.69354196474410179</v>
      </c>
      <c r="Q6" s="219">
        <v>8.1924639083368209E-2</v>
      </c>
      <c r="R6" s="219">
        <v>0.55000000000000004</v>
      </c>
      <c r="S6" s="219">
        <v>0.8</v>
      </c>
      <c r="T6" s="219">
        <v>0.39</v>
      </c>
      <c r="U6" s="219">
        <v>0.6</v>
      </c>
      <c r="V6" s="219">
        <v>0.33</v>
      </c>
      <c r="W6" s="320">
        <v>15759.67647228846</v>
      </c>
      <c r="X6" s="320">
        <v>12606.498983948139</v>
      </c>
      <c r="Y6" s="221"/>
    </row>
    <row r="7" spans="2:25" x14ac:dyDescent="0.3">
      <c r="B7" s="334">
        <v>4</v>
      </c>
      <c r="C7" s="237" t="s">
        <v>8</v>
      </c>
      <c r="D7" s="237" t="s">
        <v>979</v>
      </c>
      <c r="E7" s="237" t="s">
        <v>971</v>
      </c>
      <c r="F7" s="236" t="s">
        <v>981</v>
      </c>
      <c r="G7" s="236" t="s">
        <v>980</v>
      </c>
      <c r="H7" s="320">
        <v>85745186.559</v>
      </c>
      <c r="I7" s="320">
        <v>24091918.039000001</v>
      </c>
      <c r="J7" s="320">
        <v>62959531.579999998</v>
      </c>
      <c r="K7" s="320">
        <v>19812209.055</v>
      </c>
      <c r="L7" s="320">
        <v>19108115.675999999</v>
      </c>
      <c r="M7" s="320">
        <v>3136731.1830000002</v>
      </c>
      <c r="N7" s="320">
        <v>30574327.708999999</v>
      </c>
      <c r="O7" s="320">
        <v>4931137.9579999996</v>
      </c>
      <c r="P7" s="219">
        <v>0.69354196474410179</v>
      </c>
      <c r="Q7" s="219">
        <v>8.1924639083368209E-2</v>
      </c>
      <c r="R7" s="219">
        <v>0.56000000000000005</v>
      </c>
      <c r="S7" s="219">
        <v>0.8</v>
      </c>
      <c r="T7" s="219">
        <v>0.39</v>
      </c>
      <c r="U7" s="219">
        <v>0.59</v>
      </c>
      <c r="V7" s="219">
        <v>0.32</v>
      </c>
      <c r="W7" s="320">
        <v>619719.07907313504</v>
      </c>
      <c r="X7" s="320">
        <v>574957.33673728607</v>
      </c>
      <c r="Y7" s="221"/>
    </row>
    <row r="8" spans="2:25" x14ac:dyDescent="0.3">
      <c r="B8" s="334">
        <v>5</v>
      </c>
      <c r="C8" s="237" t="s">
        <v>8</v>
      </c>
      <c r="D8" s="237" t="s">
        <v>1037</v>
      </c>
      <c r="E8" s="237" t="s">
        <v>971</v>
      </c>
      <c r="F8" s="236" t="s">
        <v>981</v>
      </c>
      <c r="G8" s="236" t="s">
        <v>980</v>
      </c>
      <c r="H8" s="320">
        <v>42658718.105999999</v>
      </c>
      <c r="I8" s="320">
        <v>13627714.295</v>
      </c>
      <c r="J8" s="320">
        <v>26252250.846000001</v>
      </c>
      <c r="K8" s="320">
        <v>8398419.4920000006</v>
      </c>
      <c r="L8" s="320">
        <v>18705368.452</v>
      </c>
      <c r="M8" s="320">
        <v>4174562.801</v>
      </c>
      <c r="N8" s="320">
        <v>12308911.198000001</v>
      </c>
      <c r="O8" s="320">
        <v>2358708.1800000002</v>
      </c>
      <c r="P8" s="219">
        <v>0.69354196474410179</v>
      </c>
      <c r="Q8" s="219">
        <v>8.1924639083368209E-2</v>
      </c>
      <c r="R8" s="219">
        <v>0.55000000000000004</v>
      </c>
      <c r="S8" s="219">
        <v>0.8</v>
      </c>
      <c r="T8" s="219">
        <v>0.39</v>
      </c>
      <c r="U8" s="219">
        <v>0.6</v>
      </c>
      <c r="V8" s="219">
        <v>0.33</v>
      </c>
      <c r="W8" s="320">
        <v>606657.082642472</v>
      </c>
      <c r="X8" s="320">
        <v>545731.38403901912</v>
      </c>
      <c r="Y8" s="221"/>
    </row>
    <row r="9" spans="2:25" x14ac:dyDescent="0.3">
      <c r="B9" s="210">
        <v>6</v>
      </c>
      <c r="C9" s="237" t="s">
        <v>10</v>
      </c>
      <c r="D9" s="237" t="s">
        <v>977</v>
      </c>
      <c r="E9" s="237" t="s">
        <v>971</v>
      </c>
      <c r="F9" s="236" t="s">
        <v>981</v>
      </c>
      <c r="G9" s="236" t="s">
        <v>980</v>
      </c>
      <c r="H9" s="320">
        <v>79449854.695999995</v>
      </c>
      <c r="I9" s="320">
        <v>24784680.116</v>
      </c>
      <c r="J9" s="320">
        <v>38266904.799000002</v>
      </c>
      <c r="K9" s="320">
        <v>10630646.343</v>
      </c>
      <c r="L9" s="320">
        <v>134008.272</v>
      </c>
      <c r="M9" s="320">
        <v>46098.033000000003</v>
      </c>
      <c r="N9" s="320">
        <v>20418398.006000001</v>
      </c>
      <c r="O9" s="320">
        <v>6244102.5650000004</v>
      </c>
      <c r="P9" s="219">
        <v>0.60927837918535688</v>
      </c>
      <c r="Q9" s="219">
        <v>8.7959627296645887E-2</v>
      </c>
      <c r="R9" s="219">
        <v>0.54</v>
      </c>
      <c r="S9" s="219">
        <v>0.8</v>
      </c>
      <c r="T9" s="219">
        <v>0.39</v>
      </c>
      <c r="U9" s="219">
        <v>0.6</v>
      </c>
      <c r="V9" s="219">
        <v>0.34</v>
      </c>
      <c r="W9" s="320">
        <v>4656.7794749528848</v>
      </c>
      <c r="X9" s="320">
        <v>3054.8755722596438</v>
      </c>
      <c r="Y9" s="221"/>
    </row>
    <row r="10" spans="2:25" x14ac:dyDescent="0.3">
      <c r="B10" s="210">
        <v>7</v>
      </c>
      <c r="C10" s="237" t="s">
        <v>10</v>
      </c>
      <c r="D10" s="237" t="s">
        <v>978</v>
      </c>
      <c r="E10" s="237" t="s">
        <v>971</v>
      </c>
      <c r="F10" s="236" t="s">
        <v>981</v>
      </c>
      <c r="G10" s="236" t="s">
        <v>980</v>
      </c>
      <c r="H10" s="320">
        <v>81441001.173999995</v>
      </c>
      <c r="I10" s="320">
        <v>22538590.48</v>
      </c>
      <c r="J10" s="320">
        <v>47105347.545999996</v>
      </c>
      <c r="K10" s="320">
        <v>15503530.084000001</v>
      </c>
      <c r="L10" s="320">
        <v>301757.473</v>
      </c>
      <c r="M10" s="320">
        <v>61777.502999999997</v>
      </c>
      <c r="N10" s="320">
        <v>22676550.853</v>
      </c>
      <c r="O10" s="320">
        <v>9236577.9210000001</v>
      </c>
      <c r="P10" s="219">
        <v>0.60927837918535688</v>
      </c>
      <c r="Q10" s="219">
        <v>8.7959627296645887E-2</v>
      </c>
      <c r="R10" s="219">
        <v>0.55000000000000004</v>
      </c>
      <c r="S10" s="219">
        <v>0.8</v>
      </c>
      <c r="T10" s="219">
        <v>0.39</v>
      </c>
      <c r="U10" s="219">
        <v>0.6</v>
      </c>
      <c r="V10" s="219">
        <v>0.33</v>
      </c>
      <c r="W10" s="320">
        <v>10486.05422417756</v>
      </c>
      <c r="X10" s="320">
        <v>8339.2896723277354</v>
      </c>
      <c r="Y10" s="221"/>
    </row>
    <row r="11" spans="2:25" x14ac:dyDescent="0.3">
      <c r="B11" s="210">
        <v>8</v>
      </c>
      <c r="C11" s="237" t="s">
        <v>10</v>
      </c>
      <c r="D11" s="237" t="s">
        <v>979</v>
      </c>
      <c r="E11" s="237" t="s">
        <v>971</v>
      </c>
      <c r="F11" s="236" t="s">
        <v>981</v>
      </c>
      <c r="G11" s="236" t="s">
        <v>980</v>
      </c>
      <c r="H11" s="320">
        <v>85745186.559</v>
      </c>
      <c r="I11" s="320">
        <v>24091918.039000001</v>
      </c>
      <c r="J11" s="320">
        <v>62959531.579999998</v>
      </c>
      <c r="K11" s="320">
        <v>19812209.055</v>
      </c>
      <c r="L11" s="320">
        <v>26524114.835000001</v>
      </c>
      <c r="M11" s="320">
        <v>10455563.484999999</v>
      </c>
      <c r="N11" s="320">
        <v>32385203.870999999</v>
      </c>
      <c r="O11" s="320">
        <v>14881071.096999999</v>
      </c>
      <c r="P11" s="219">
        <v>0.60927837918535688</v>
      </c>
      <c r="Q11" s="219">
        <v>8.7959627296645887E-2</v>
      </c>
      <c r="R11" s="219">
        <v>0.56000000000000005</v>
      </c>
      <c r="S11" s="219">
        <v>0.8</v>
      </c>
      <c r="T11" s="219">
        <v>0.39</v>
      </c>
      <c r="U11" s="219">
        <v>0.59</v>
      </c>
      <c r="V11" s="219">
        <v>0.32</v>
      </c>
      <c r="W11" s="320">
        <v>921711.4116280406</v>
      </c>
      <c r="X11" s="320">
        <v>731308.20102976344</v>
      </c>
      <c r="Y11" s="221"/>
    </row>
    <row r="12" spans="2:25" x14ac:dyDescent="0.3">
      <c r="B12" s="210">
        <v>9</v>
      </c>
      <c r="C12" s="237" t="s">
        <v>10</v>
      </c>
      <c r="D12" s="237" t="s">
        <v>1037</v>
      </c>
      <c r="E12" s="237" t="s">
        <v>971</v>
      </c>
      <c r="F12" s="236" t="s">
        <v>981</v>
      </c>
      <c r="G12" s="236" t="s">
        <v>980</v>
      </c>
      <c r="H12" s="320">
        <v>42658718.105999999</v>
      </c>
      <c r="I12" s="320">
        <v>13627714.295</v>
      </c>
      <c r="J12" s="320">
        <v>26252250.846000001</v>
      </c>
      <c r="K12" s="320">
        <v>8398419.4920000006</v>
      </c>
      <c r="L12" s="320">
        <v>23953347.061999999</v>
      </c>
      <c r="M12" s="320">
        <v>9453151.4940000009</v>
      </c>
      <c r="N12" s="320">
        <v>13943339.648</v>
      </c>
      <c r="O12" s="320">
        <v>6039711.3119999999</v>
      </c>
      <c r="P12" s="219">
        <v>0.60927837918535688</v>
      </c>
      <c r="Q12" s="219">
        <v>8.7959627296645887E-2</v>
      </c>
      <c r="R12" s="219">
        <v>0.55000000000000004</v>
      </c>
      <c r="S12" s="219">
        <v>0.8</v>
      </c>
      <c r="T12" s="219">
        <v>0.39</v>
      </c>
      <c r="U12" s="219">
        <v>0.6</v>
      </c>
      <c r="V12" s="219">
        <v>0.33</v>
      </c>
      <c r="W12" s="320">
        <v>832377.38454514428</v>
      </c>
      <c r="X12" s="320">
        <v>684553.98127865896</v>
      </c>
      <c r="Y12" s="221"/>
    </row>
    <row r="13" spans="2:25" x14ac:dyDescent="0.3">
      <c r="B13" s="210">
        <v>10</v>
      </c>
      <c r="C13" s="237" t="s">
        <v>9</v>
      </c>
      <c r="D13" s="237" t="s">
        <v>976</v>
      </c>
      <c r="E13" s="237" t="s">
        <v>970</v>
      </c>
      <c r="F13" s="236" t="s">
        <v>981</v>
      </c>
      <c r="G13" s="236" t="s">
        <v>980</v>
      </c>
      <c r="H13" s="320">
        <v>8422312.8129999992</v>
      </c>
      <c r="I13" s="320">
        <v>4001298.49</v>
      </c>
      <c r="J13" s="320">
        <v>3168797.0129999998</v>
      </c>
      <c r="K13" s="320">
        <v>1662972.4569999999</v>
      </c>
      <c r="L13" s="320">
        <v>133251.427</v>
      </c>
      <c r="M13" s="320">
        <v>35842.955000000002</v>
      </c>
      <c r="N13" s="320">
        <v>1359839.2860000001</v>
      </c>
      <c r="O13" s="320">
        <v>385195.06400000001</v>
      </c>
      <c r="P13" s="219">
        <v>0.36629144992804052</v>
      </c>
      <c r="Q13" s="219">
        <v>8.8499212141579436E-2</v>
      </c>
      <c r="R13" s="219">
        <v>0.56999999999999995</v>
      </c>
      <c r="S13" s="219">
        <v>0.8</v>
      </c>
      <c r="T13" s="219">
        <v>0.33</v>
      </c>
      <c r="U13" s="219">
        <v>0.55000000000000004</v>
      </c>
      <c r="V13" s="219">
        <v>0.32</v>
      </c>
      <c r="W13" s="320">
        <v>4607.9735944942067</v>
      </c>
      <c r="X13" s="320">
        <v>3368.486754412203</v>
      </c>
      <c r="Y13" s="221"/>
    </row>
    <row r="14" spans="2:25" x14ac:dyDescent="0.3">
      <c r="B14" s="210">
        <v>11</v>
      </c>
      <c r="C14" s="237" t="s">
        <v>9</v>
      </c>
      <c r="D14" s="237" t="s">
        <v>977</v>
      </c>
      <c r="E14" s="237" t="s">
        <v>970</v>
      </c>
      <c r="F14" s="236" t="s">
        <v>981</v>
      </c>
      <c r="G14" s="236" t="s">
        <v>980</v>
      </c>
      <c r="H14" s="320">
        <v>8333010.3720000004</v>
      </c>
      <c r="I14" s="320">
        <v>3714842.9709999999</v>
      </c>
      <c r="J14" s="320">
        <v>3285072.193</v>
      </c>
      <c r="K14" s="320">
        <v>1710689.5870000001</v>
      </c>
      <c r="L14" s="320">
        <v>310458.125</v>
      </c>
      <c r="M14" s="320">
        <v>72960.612999999998</v>
      </c>
      <c r="N14" s="320">
        <v>1319651.3389999999</v>
      </c>
      <c r="O14" s="320">
        <v>334894.98300000001</v>
      </c>
      <c r="P14" s="219">
        <v>0.36629144992804052</v>
      </c>
      <c r="Q14" s="219">
        <v>8.8499212141579436E-2</v>
      </c>
      <c r="R14" s="219">
        <v>0.56999999999999995</v>
      </c>
      <c r="S14" s="219">
        <v>0.8</v>
      </c>
      <c r="T14" s="219">
        <v>0.33</v>
      </c>
      <c r="U14" s="219">
        <v>0.55000000000000004</v>
      </c>
      <c r="V14" s="219">
        <v>0.32</v>
      </c>
      <c r="W14" s="320">
        <v>10735.966393787119</v>
      </c>
      <c r="X14" s="320">
        <v>8212.9121518081174</v>
      </c>
      <c r="Y14" s="221"/>
    </row>
    <row r="15" spans="2:25" x14ac:dyDescent="0.3">
      <c r="B15" s="210">
        <v>12</v>
      </c>
      <c r="C15" s="237" t="s">
        <v>9</v>
      </c>
      <c r="D15" s="237" t="s">
        <v>978</v>
      </c>
      <c r="E15" s="237" t="s">
        <v>970</v>
      </c>
      <c r="F15" s="236" t="s">
        <v>981</v>
      </c>
      <c r="G15" s="236" t="s">
        <v>980</v>
      </c>
      <c r="H15" s="320">
        <v>7976948.8030000003</v>
      </c>
      <c r="I15" s="320">
        <v>3392833.2570000002</v>
      </c>
      <c r="J15" s="320">
        <v>5003727.97</v>
      </c>
      <c r="K15" s="320">
        <v>2539554.6710000001</v>
      </c>
      <c r="L15" s="320">
        <v>739931.62800000003</v>
      </c>
      <c r="M15" s="320">
        <v>159034.14499999999</v>
      </c>
      <c r="N15" s="320">
        <v>1971393.142</v>
      </c>
      <c r="O15" s="320">
        <v>463597.99200000003</v>
      </c>
      <c r="P15" s="219">
        <v>0.36629144992804052</v>
      </c>
      <c r="Q15" s="219">
        <v>8.8499212141579436E-2</v>
      </c>
      <c r="R15" s="219">
        <v>0.54500000000000004</v>
      </c>
      <c r="S15" s="219">
        <v>0.8</v>
      </c>
      <c r="T15" s="219">
        <v>0.35499999999999998</v>
      </c>
      <c r="U15" s="219">
        <v>0.56999999999999995</v>
      </c>
      <c r="V15" s="219">
        <v>0.32</v>
      </c>
      <c r="W15" s="320">
        <v>25587.608930860431</v>
      </c>
      <c r="X15" s="320">
        <v>23085.305979491401</v>
      </c>
      <c r="Y15" s="221"/>
    </row>
    <row r="16" spans="2:25" x14ac:dyDescent="0.3">
      <c r="B16" s="210">
        <v>13</v>
      </c>
      <c r="C16" s="237" t="s">
        <v>9</v>
      </c>
      <c r="D16" s="237" t="s">
        <v>979</v>
      </c>
      <c r="E16" s="237" t="s">
        <v>970</v>
      </c>
      <c r="F16" s="236" t="s">
        <v>981</v>
      </c>
      <c r="G16" s="236" t="s">
        <v>980</v>
      </c>
      <c r="H16" s="320">
        <v>8689003.8239999991</v>
      </c>
      <c r="I16" s="320">
        <v>3565218.53</v>
      </c>
      <c r="J16" s="320">
        <v>3822128.023</v>
      </c>
      <c r="K16" s="320">
        <v>1565374.93</v>
      </c>
      <c r="L16" s="320">
        <v>2398483.2820000001</v>
      </c>
      <c r="M16" s="320">
        <v>812638.46799999999</v>
      </c>
      <c r="N16" s="320">
        <v>1390832.8740000001</v>
      </c>
      <c r="O16" s="320">
        <v>329227.31699999998</v>
      </c>
      <c r="P16" s="219">
        <v>0.36629144992804052</v>
      </c>
      <c r="Q16" s="219">
        <v>8.8499212141579436E-2</v>
      </c>
      <c r="R16" s="219">
        <v>0.52</v>
      </c>
      <c r="S16" s="219">
        <v>0.8</v>
      </c>
      <c r="T16" s="219">
        <v>0.38</v>
      </c>
      <c r="U16" s="219">
        <v>0.56999999999999995</v>
      </c>
      <c r="V16" s="219">
        <v>0.32</v>
      </c>
      <c r="W16" s="320">
        <v>82942.058326263199</v>
      </c>
      <c r="X16" s="320">
        <v>61168.32654708482</v>
      </c>
      <c r="Y16" s="221"/>
    </row>
    <row r="17" spans="2:25" x14ac:dyDescent="0.3">
      <c r="B17" s="210">
        <v>14</v>
      </c>
      <c r="C17" s="237" t="s">
        <v>9</v>
      </c>
      <c r="D17" s="237" t="s">
        <v>1037</v>
      </c>
      <c r="E17" s="237" t="s">
        <v>970</v>
      </c>
      <c r="F17" s="236" t="s">
        <v>981</v>
      </c>
      <c r="G17" s="236" t="s">
        <v>980</v>
      </c>
      <c r="H17" s="320">
        <v>5542204.5250000004</v>
      </c>
      <c r="I17" s="320">
        <v>2121782.585</v>
      </c>
      <c r="J17" s="320">
        <v>1610800.6580000001</v>
      </c>
      <c r="K17" s="320">
        <v>740965.33</v>
      </c>
      <c r="L17" s="320">
        <v>3528401.4380000001</v>
      </c>
      <c r="M17" s="320">
        <v>1123771.6059999999</v>
      </c>
      <c r="N17" s="320">
        <v>669321.13500000001</v>
      </c>
      <c r="O17" s="320">
        <v>275241.58500000002</v>
      </c>
      <c r="P17" s="219">
        <v>0.36629144992804052</v>
      </c>
      <c r="Q17" s="219">
        <v>8.8499212141579436E-2</v>
      </c>
      <c r="R17" s="219">
        <v>0.52</v>
      </c>
      <c r="S17" s="219">
        <v>0.8</v>
      </c>
      <c r="T17" s="219">
        <v>0.38</v>
      </c>
      <c r="U17" s="219">
        <v>0.56999999999999995</v>
      </c>
      <c r="V17" s="219">
        <v>0.32</v>
      </c>
      <c r="W17" s="320">
        <v>122015.80893448449</v>
      </c>
      <c r="X17" s="320">
        <v>89625.577431624901</v>
      </c>
      <c r="Y17" s="221"/>
    </row>
    <row r="18" spans="2:25" x14ac:dyDescent="0.3">
      <c r="B18" s="210">
        <v>15</v>
      </c>
      <c r="C18" s="237" t="s">
        <v>10</v>
      </c>
      <c r="D18" s="237" t="s">
        <v>977</v>
      </c>
      <c r="E18" s="237" t="s">
        <v>970</v>
      </c>
      <c r="F18" s="236" t="s">
        <v>981</v>
      </c>
      <c r="G18" s="236" t="s">
        <v>980</v>
      </c>
      <c r="H18" s="320">
        <v>8333010.3720000004</v>
      </c>
      <c r="I18" s="320">
        <v>3714842.9709999999</v>
      </c>
      <c r="J18" s="320">
        <v>3285072.193</v>
      </c>
      <c r="K18" s="320">
        <v>1710689.5870000001</v>
      </c>
      <c r="L18" s="320">
        <v>5853.9</v>
      </c>
      <c r="M18" s="320">
        <v>4097.7299999999996</v>
      </c>
      <c r="N18" s="320">
        <v>1965420.8540000001</v>
      </c>
      <c r="O18" s="320">
        <v>1375794.6040000001</v>
      </c>
      <c r="P18" s="219">
        <v>0.60927837918535688</v>
      </c>
      <c r="Q18" s="219">
        <v>8.7959627296645887E-2</v>
      </c>
      <c r="R18" s="219">
        <v>0.56999999999999995</v>
      </c>
      <c r="S18" s="219">
        <v>0.8</v>
      </c>
      <c r="T18" s="219">
        <v>0.33</v>
      </c>
      <c r="U18" s="219">
        <v>0.55000000000000004</v>
      </c>
      <c r="V18" s="219">
        <v>0.32</v>
      </c>
      <c r="W18" s="320">
        <v>203.42267653777338</v>
      </c>
      <c r="X18" s="320">
        <v>61.026802961321465</v>
      </c>
      <c r="Y18" s="221"/>
    </row>
    <row r="19" spans="2:25" x14ac:dyDescent="0.3">
      <c r="B19" s="210">
        <v>16</v>
      </c>
      <c r="C19" s="237" t="s">
        <v>10</v>
      </c>
      <c r="D19" s="237" t="s">
        <v>978</v>
      </c>
      <c r="E19" s="237" t="s">
        <v>970</v>
      </c>
      <c r="F19" s="236" t="s">
        <v>981</v>
      </c>
      <c r="G19" s="236" t="s">
        <v>980</v>
      </c>
      <c r="H19" s="320">
        <v>7976948.8030000003</v>
      </c>
      <c r="I19" s="320">
        <v>3392833.2570000002</v>
      </c>
      <c r="J19" s="320">
        <v>5003727.97</v>
      </c>
      <c r="K19" s="320">
        <v>2539554.6710000001</v>
      </c>
      <c r="L19" s="320">
        <v>32060.945</v>
      </c>
      <c r="M19" s="320">
        <v>22442.662</v>
      </c>
      <c r="N19" s="320">
        <v>3032334.8280000002</v>
      </c>
      <c r="O19" s="320">
        <v>2075956.679</v>
      </c>
      <c r="P19" s="219">
        <v>0.60927837918535688</v>
      </c>
      <c r="Q19" s="219">
        <v>8.7959627296645887E-2</v>
      </c>
      <c r="R19" s="219">
        <v>0.54500000000000004</v>
      </c>
      <c r="S19" s="219">
        <v>0.8</v>
      </c>
      <c r="T19" s="219">
        <v>0.35499999999999998</v>
      </c>
      <c r="U19" s="219">
        <v>0.56999999999999995</v>
      </c>
      <c r="V19" s="219">
        <v>0.32</v>
      </c>
      <c r="W19" s="320">
        <v>1114.115930273558</v>
      </c>
      <c r="X19" s="320">
        <v>334.23476170710006</v>
      </c>
      <c r="Y19" s="221"/>
    </row>
    <row r="20" spans="2:25" x14ac:dyDescent="0.3">
      <c r="B20" s="210">
        <v>17</v>
      </c>
      <c r="C20" s="237" t="s">
        <v>10</v>
      </c>
      <c r="D20" s="237" t="s">
        <v>979</v>
      </c>
      <c r="E20" s="237" t="s">
        <v>970</v>
      </c>
      <c r="F20" s="236" t="s">
        <v>981</v>
      </c>
      <c r="G20" s="236" t="s">
        <v>980</v>
      </c>
      <c r="H20" s="320">
        <v>8689003.8239999991</v>
      </c>
      <c r="I20" s="320">
        <v>3565218.53</v>
      </c>
      <c r="J20" s="320">
        <v>3822128.023</v>
      </c>
      <c r="K20" s="320">
        <v>1565374.93</v>
      </c>
      <c r="L20" s="320">
        <v>1745761.6170000001</v>
      </c>
      <c r="M20" s="320">
        <v>928853.61399999994</v>
      </c>
      <c r="N20" s="320">
        <v>2431295.1490000002</v>
      </c>
      <c r="O20" s="320">
        <v>1236147.6129999999</v>
      </c>
      <c r="P20" s="219">
        <v>0.60927837918535688</v>
      </c>
      <c r="Q20" s="219">
        <v>8.7959627296645887E-2</v>
      </c>
      <c r="R20" s="219">
        <v>0.52</v>
      </c>
      <c r="S20" s="219">
        <v>0.8</v>
      </c>
      <c r="T20" s="219">
        <v>0.38</v>
      </c>
      <c r="U20" s="219">
        <v>0.56999999999999995</v>
      </c>
      <c r="V20" s="219">
        <v>0.32</v>
      </c>
      <c r="W20" s="320">
        <v>60665.1122716389</v>
      </c>
      <c r="X20" s="320">
        <v>28387.504476560713</v>
      </c>
      <c r="Y20" s="221"/>
    </row>
    <row r="21" spans="2:25" x14ac:dyDescent="0.3">
      <c r="B21" s="210">
        <v>18</v>
      </c>
      <c r="C21" s="237" t="s">
        <v>10</v>
      </c>
      <c r="D21" s="237" t="s">
        <v>1037</v>
      </c>
      <c r="E21" s="237" t="s">
        <v>970</v>
      </c>
      <c r="F21" s="236" t="s">
        <v>981</v>
      </c>
      <c r="G21" s="236" t="s">
        <v>980</v>
      </c>
      <c r="H21" s="320">
        <v>5542204.5250000004</v>
      </c>
      <c r="I21" s="320">
        <v>2121782.585</v>
      </c>
      <c r="J21" s="320">
        <v>1610800.6580000001</v>
      </c>
      <c r="K21" s="320">
        <v>740965.33</v>
      </c>
      <c r="L21" s="320">
        <v>2013803.0870000001</v>
      </c>
      <c r="M21" s="320">
        <v>998010.97900000005</v>
      </c>
      <c r="N21" s="320">
        <v>941479.52300000004</v>
      </c>
      <c r="O21" s="320">
        <v>465723.745</v>
      </c>
      <c r="P21" s="219">
        <v>0.60927837918535688</v>
      </c>
      <c r="Q21" s="219">
        <v>8.7959627296645887E-2</v>
      </c>
      <c r="R21" s="219">
        <v>0.52</v>
      </c>
      <c r="S21" s="219">
        <v>0.8</v>
      </c>
      <c r="T21" s="219">
        <v>0.38</v>
      </c>
      <c r="U21" s="219">
        <v>0.56999999999999995</v>
      </c>
      <c r="V21" s="219">
        <v>0.32</v>
      </c>
      <c r="W21" s="320">
        <v>69979.537398563436</v>
      </c>
      <c r="X21" s="320">
        <v>40919.25609062946</v>
      </c>
      <c r="Y21" s="221"/>
    </row>
    <row r="22" spans="2:25" x14ac:dyDescent="0.3">
      <c r="B22" s="210">
        <v>19</v>
      </c>
      <c r="C22" s="237" t="s">
        <v>9</v>
      </c>
      <c r="D22" s="237" t="s">
        <v>979</v>
      </c>
      <c r="E22" s="237" t="s">
        <v>973</v>
      </c>
      <c r="F22" s="236"/>
      <c r="G22" s="236" t="s">
        <v>980</v>
      </c>
      <c r="H22" s="320">
        <v>124856003.603</v>
      </c>
      <c r="I22" s="320">
        <v>9184606.5069999993</v>
      </c>
      <c r="J22" s="320">
        <v>58857251.252999999</v>
      </c>
      <c r="K22" s="320">
        <v>8403842.6180000007</v>
      </c>
      <c r="L22" s="320">
        <v>78660.546000000002</v>
      </c>
      <c r="M22" s="320">
        <v>13778.163</v>
      </c>
      <c r="N22" s="320">
        <v>2981.9250000000002</v>
      </c>
      <c r="O22" s="320">
        <v>447.29399999999998</v>
      </c>
      <c r="P22" s="219">
        <v>0.36629144992804052</v>
      </c>
      <c r="Q22" s="219">
        <v>8.8499212141579436E-2</v>
      </c>
      <c r="R22" s="219">
        <v>0.49</v>
      </c>
      <c r="S22" s="219">
        <v>0.71875</v>
      </c>
      <c r="T22" s="219">
        <v>0.33500000000000002</v>
      </c>
      <c r="U22" s="219">
        <v>0.45</v>
      </c>
      <c r="V22" s="219">
        <v>0.22</v>
      </c>
      <c r="W22" s="320">
        <v>2720.163881594719</v>
      </c>
      <c r="X22" s="320">
        <v>2477.1676114294442</v>
      </c>
      <c r="Y22" s="221"/>
    </row>
    <row r="23" spans="2:25" x14ac:dyDescent="0.3">
      <c r="B23" s="210">
        <v>20</v>
      </c>
      <c r="C23" s="237" t="s">
        <v>9</v>
      </c>
      <c r="D23" s="237" t="s">
        <v>1037</v>
      </c>
      <c r="E23" s="237" t="s">
        <v>973</v>
      </c>
      <c r="F23" s="236"/>
      <c r="G23" s="236" t="s">
        <v>980</v>
      </c>
      <c r="H23" s="320">
        <v>33624613.745999999</v>
      </c>
      <c r="I23" s="320">
        <v>5116678.9890000001</v>
      </c>
      <c r="J23" s="320">
        <v>42964683.259999998</v>
      </c>
      <c r="K23" s="320">
        <v>6019587.8310000002</v>
      </c>
      <c r="L23" s="320">
        <v>138531.77499999999</v>
      </c>
      <c r="M23" s="320">
        <v>7002.86</v>
      </c>
      <c r="N23" s="320">
        <v>0</v>
      </c>
      <c r="O23" s="320">
        <v>0</v>
      </c>
      <c r="P23" s="219">
        <v>0.36629144992804052</v>
      </c>
      <c r="Q23" s="219">
        <v>8.8499212141579436E-2</v>
      </c>
      <c r="R23" s="219">
        <v>0.49</v>
      </c>
      <c r="S23" s="219">
        <v>0.71875</v>
      </c>
      <c r="T23" s="219">
        <v>0.33500000000000002</v>
      </c>
      <c r="U23" s="219">
        <v>0.45</v>
      </c>
      <c r="V23" s="219">
        <v>0.22</v>
      </c>
      <c r="W23" s="320">
        <v>4790.5735463424071</v>
      </c>
      <c r="X23" s="320">
        <v>4548.4073294952768</v>
      </c>
      <c r="Y23" s="221"/>
    </row>
    <row r="24" spans="2:25" x14ac:dyDescent="0.3">
      <c r="B24" s="210">
        <v>21</v>
      </c>
      <c r="C24" s="237" t="s">
        <v>10</v>
      </c>
      <c r="D24" s="237" t="s">
        <v>977</v>
      </c>
      <c r="E24" s="237" t="s">
        <v>973</v>
      </c>
      <c r="F24" s="236"/>
      <c r="G24" s="236" t="s">
        <v>980</v>
      </c>
      <c r="H24" s="320">
        <v>61390471.199000001</v>
      </c>
      <c r="I24" s="320">
        <v>6048958.9960000003</v>
      </c>
      <c r="J24" s="320">
        <v>18304720.541000001</v>
      </c>
      <c r="K24" s="320">
        <v>2259374.9730000002</v>
      </c>
      <c r="L24" s="320">
        <v>5225.8819999999996</v>
      </c>
      <c r="M24" s="320">
        <v>290.27199999999999</v>
      </c>
      <c r="N24" s="320">
        <v>18304700.940000001</v>
      </c>
      <c r="O24" s="320">
        <v>2259373.0079999999</v>
      </c>
      <c r="P24" s="219">
        <v>0.60927837918535688</v>
      </c>
      <c r="Q24" s="219">
        <v>8.7959627296645887E-2</v>
      </c>
      <c r="R24" s="219">
        <v>0.5</v>
      </c>
      <c r="S24" s="219">
        <v>0.7</v>
      </c>
      <c r="T24" s="219">
        <v>0.32500000000000001</v>
      </c>
      <c r="U24" s="219">
        <v>0.43</v>
      </c>
      <c r="V24" s="219">
        <v>0.22</v>
      </c>
      <c r="W24" s="320">
        <v>181.59908842143878</v>
      </c>
      <c r="X24" s="320">
        <v>171.51215370040029</v>
      </c>
      <c r="Y24" s="221"/>
    </row>
    <row r="25" spans="2:25" x14ac:dyDescent="0.3">
      <c r="B25" s="210">
        <v>22</v>
      </c>
      <c r="C25" s="237" t="s">
        <v>10</v>
      </c>
      <c r="D25" s="237" t="s">
        <v>978</v>
      </c>
      <c r="E25" s="237" t="s">
        <v>973</v>
      </c>
      <c r="F25" s="236"/>
      <c r="G25" s="236" t="s">
        <v>980</v>
      </c>
      <c r="H25" s="320">
        <v>63897239.311999999</v>
      </c>
      <c r="I25" s="320">
        <v>6714044.6670000004</v>
      </c>
      <c r="J25" s="320">
        <v>24707482.420000002</v>
      </c>
      <c r="K25" s="320">
        <v>2293898.0729999999</v>
      </c>
      <c r="L25" s="320">
        <v>3193360.0580000002</v>
      </c>
      <c r="M25" s="320">
        <v>269220.66200000001</v>
      </c>
      <c r="N25" s="320">
        <v>24707482.420000002</v>
      </c>
      <c r="O25" s="320">
        <v>2293898.0729999999</v>
      </c>
      <c r="P25" s="219">
        <v>0.60927837918535688</v>
      </c>
      <c r="Q25" s="219">
        <v>8.7959627296645887E-2</v>
      </c>
      <c r="R25" s="219">
        <v>0.49</v>
      </c>
      <c r="S25" s="219">
        <v>0.71875</v>
      </c>
      <c r="T25" s="219">
        <v>0.33500000000000002</v>
      </c>
      <c r="U25" s="219">
        <v>0.45</v>
      </c>
      <c r="V25" s="219">
        <v>0.22</v>
      </c>
      <c r="W25" s="320">
        <v>110969.07192589369</v>
      </c>
      <c r="X25" s="320">
        <v>101613.6699471624</v>
      </c>
      <c r="Y25" s="221"/>
    </row>
    <row r="26" spans="2:25" x14ac:dyDescent="0.3">
      <c r="B26" s="210">
        <v>23</v>
      </c>
      <c r="C26" s="237" t="s">
        <v>10</v>
      </c>
      <c r="D26" s="237" t="s">
        <v>979</v>
      </c>
      <c r="E26" s="237" t="s">
        <v>973</v>
      </c>
      <c r="F26" s="236"/>
      <c r="G26" s="236" t="s">
        <v>980</v>
      </c>
      <c r="H26" s="320">
        <v>124856003.603</v>
      </c>
      <c r="I26" s="320">
        <v>9184606.5069999993</v>
      </c>
      <c r="J26" s="320">
        <v>58857251.252999999</v>
      </c>
      <c r="K26" s="320">
        <v>8403842.6180000007</v>
      </c>
      <c r="L26" s="320">
        <v>78454585.738999993</v>
      </c>
      <c r="M26" s="320">
        <v>6145960.5889999997</v>
      </c>
      <c r="N26" s="320">
        <v>58854269.328000002</v>
      </c>
      <c r="O26" s="320">
        <v>8403395.3239999991</v>
      </c>
      <c r="P26" s="219">
        <v>0.60927837918535688</v>
      </c>
      <c r="Q26" s="219">
        <v>8.7959627296645887E-2</v>
      </c>
      <c r="R26" s="219">
        <v>0.49</v>
      </c>
      <c r="S26" s="219">
        <v>0.71875</v>
      </c>
      <c r="T26" s="219">
        <v>0.33500000000000002</v>
      </c>
      <c r="U26" s="219">
        <v>0.45</v>
      </c>
      <c r="V26" s="219">
        <v>0.22</v>
      </c>
      <c r="W26" s="320">
        <v>2726292.1843019063</v>
      </c>
      <c r="X26" s="320">
        <v>2521099.7219617399</v>
      </c>
      <c r="Y26" s="221"/>
    </row>
    <row r="27" spans="2:25" x14ac:dyDescent="0.3">
      <c r="B27" s="210">
        <v>24</v>
      </c>
      <c r="C27" s="237" t="s">
        <v>10</v>
      </c>
      <c r="D27" s="237" t="s">
        <v>1037</v>
      </c>
      <c r="E27" s="237" t="s">
        <v>973</v>
      </c>
      <c r="F27" s="236"/>
      <c r="G27" s="236" t="s">
        <v>982</v>
      </c>
      <c r="H27" s="320">
        <v>33624613.745999999</v>
      </c>
      <c r="I27" s="320">
        <v>5116678.9890000001</v>
      </c>
      <c r="J27" s="320">
        <v>42964683.259999998</v>
      </c>
      <c r="K27" s="320">
        <v>6019587.8310000002</v>
      </c>
      <c r="L27" s="320">
        <v>33328871.975000001</v>
      </c>
      <c r="M27" s="320">
        <v>5109676.1289999997</v>
      </c>
      <c r="N27" s="320">
        <v>42964683.259999998</v>
      </c>
      <c r="O27" s="320">
        <v>6019587.8310000002</v>
      </c>
      <c r="P27" s="219">
        <v>0.60927837918535688</v>
      </c>
      <c r="Q27" s="219">
        <v>8.7959627296645887E-2</v>
      </c>
      <c r="R27" s="219">
        <v>0.49</v>
      </c>
      <c r="S27" s="219">
        <v>0.71875</v>
      </c>
      <c r="T27" s="219">
        <v>0.33500000000000002</v>
      </c>
      <c r="U27" s="219">
        <v>0.45</v>
      </c>
      <c r="V27" s="219">
        <v>0.22</v>
      </c>
      <c r="W27" s="320">
        <v>1158176.3171795381</v>
      </c>
      <c r="X27" s="320">
        <v>1065516.578256405</v>
      </c>
      <c r="Y27" s="221"/>
    </row>
    <row r="28" spans="2:25" x14ac:dyDescent="0.3">
      <c r="B28" s="210">
        <v>25</v>
      </c>
      <c r="C28" s="237" t="s">
        <v>10</v>
      </c>
      <c r="D28" s="237" t="s">
        <v>976</v>
      </c>
      <c r="E28" s="237" t="s">
        <v>972</v>
      </c>
      <c r="F28" s="236" t="s">
        <v>981</v>
      </c>
      <c r="G28" s="236" t="s">
        <v>980</v>
      </c>
      <c r="H28" s="320">
        <v>70542241.611000001</v>
      </c>
      <c r="I28" s="320">
        <v>11955643.811000001</v>
      </c>
      <c r="J28" s="320">
        <v>30097969.305</v>
      </c>
      <c r="K28" s="320">
        <v>9202769.6970000006</v>
      </c>
      <c r="L28" s="320">
        <v>3639.4050000000002</v>
      </c>
      <c r="M28" s="320">
        <v>520.11</v>
      </c>
      <c r="N28" s="320">
        <v>3532074.2050000001</v>
      </c>
      <c r="O28" s="320">
        <v>477670.45699999999</v>
      </c>
      <c r="P28" s="219">
        <v>0.60927837918535688</v>
      </c>
      <c r="Q28" s="219">
        <v>8.7959627296645887E-2</v>
      </c>
      <c r="R28" s="219">
        <v>0.59</v>
      </c>
      <c r="S28" s="219">
        <v>0.5</v>
      </c>
      <c r="T28" s="219">
        <v>0.36</v>
      </c>
      <c r="U28" s="219">
        <v>0.45</v>
      </c>
      <c r="V28" s="219">
        <v>0.25</v>
      </c>
      <c r="W28" s="320">
        <v>126.4691071080704</v>
      </c>
      <c r="X28" s="320">
        <v>108.3953155691071</v>
      </c>
      <c r="Y28" s="221"/>
    </row>
    <row r="29" spans="2:25" x14ac:dyDescent="0.3">
      <c r="B29" s="210">
        <v>26</v>
      </c>
      <c r="C29" s="237" t="s">
        <v>10</v>
      </c>
      <c r="D29" s="237" t="s">
        <v>977</v>
      </c>
      <c r="E29" s="237" t="s">
        <v>972</v>
      </c>
      <c r="F29" s="236" t="s">
        <v>981</v>
      </c>
      <c r="G29" s="236" t="s">
        <v>983</v>
      </c>
      <c r="H29" s="320">
        <v>65539004.721000001</v>
      </c>
      <c r="I29" s="320">
        <v>14100345.003</v>
      </c>
      <c r="J29" s="320">
        <v>23960998.204</v>
      </c>
      <c r="K29" s="320">
        <v>9094227.9949999992</v>
      </c>
      <c r="L29" s="320">
        <v>108156.905</v>
      </c>
      <c r="M29" s="320">
        <v>192.79400000000001</v>
      </c>
      <c r="N29" s="320">
        <v>2740857.898</v>
      </c>
      <c r="O29" s="320">
        <v>489129.59600000002</v>
      </c>
      <c r="P29" s="219">
        <v>0.60927837918535688</v>
      </c>
      <c r="Q29" s="219">
        <v>8.7959627296645887E-2</v>
      </c>
      <c r="R29" s="219">
        <v>0.59</v>
      </c>
      <c r="S29" s="219">
        <v>0.5</v>
      </c>
      <c r="T29" s="219">
        <v>0.36</v>
      </c>
      <c r="U29" s="219">
        <v>0.45</v>
      </c>
      <c r="V29" s="219">
        <v>0.25</v>
      </c>
      <c r="W29" s="320">
        <v>3758.4460105453913</v>
      </c>
      <c r="X29" s="320">
        <v>3755.699182736048</v>
      </c>
      <c r="Y29" s="221"/>
    </row>
    <row r="30" spans="2:25" x14ac:dyDescent="0.3">
      <c r="B30" s="210">
        <v>27</v>
      </c>
      <c r="C30" s="237" t="s">
        <v>10</v>
      </c>
      <c r="D30" s="237" t="s">
        <v>978</v>
      </c>
      <c r="E30" s="237" t="s">
        <v>972</v>
      </c>
      <c r="F30" s="236" t="s">
        <v>981</v>
      </c>
      <c r="G30" s="236" t="s">
        <v>982</v>
      </c>
      <c r="H30" s="320">
        <v>65120133.983999997</v>
      </c>
      <c r="I30" s="320">
        <v>9557042.2200000007</v>
      </c>
      <c r="J30" s="320">
        <v>20275617.425999999</v>
      </c>
      <c r="K30" s="320">
        <v>5729951.6890000002</v>
      </c>
      <c r="L30" s="320">
        <v>302980.59600000002</v>
      </c>
      <c r="M30" s="320">
        <v>3119.8939999999998</v>
      </c>
      <c r="N30" s="320">
        <v>1760184.915</v>
      </c>
      <c r="O30" s="320">
        <v>311987.51</v>
      </c>
      <c r="P30" s="219">
        <v>0.60927837918535688</v>
      </c>
      <c r="Q30" s="219">
        <v>8.7959627296645887E-2</v>
      </c>
      <c r="R30" s="219">
        <v>0.59</v>
      </c>
      <c r="S30" s="219">
        <v>0.5</v>
      </c>
      <c r="T30" s="219">
        <v>0.36</v>
      </c>
      <c r="U30" s="219">
        <v>0.45</v>
      </c>
      <c r="V30" s="219">
        <v>0.25</v>
      </c>
      <c r="W30" s="320">
        <v>10528.557675620799</v>
      </c>
      <c r="X30" s="320">
        <v>10484.10706199923</v>
      </c>
      <c r="Y30" s="221"/>
    </row>
    <row r="31" spans="2:25" x14ac:dyDescent="0.3">
      <c r="B31" s="210">
        <v>28</v>
      </c>
      <c r="C31" s="237" t="s">
        <v>10</v>
      </c>
      <c r="D31" s="237" t="s">
        <v>979</v>
      </c>
      <c r="E31" s="237" t="s">
        <v>972</v>
      </c>
      <c r="F31" s="236" t="s">
        <v>981</v>
      </c>
      <c r="G31" s="236" t="s">
        <v>980</v>
      </c>
      <c r="H31" s="320">
        <v>72937554.006999999</v>
      </c>
      <c r="I31" s="320">
        <v>10992952.289999999</v>
      </c>
      <c r="J31" s="320">
        <v>26594020.973000001</v>
      </c>
      <c r="K31" s="320">
        <v>6081043.5279999999</v>
      </c>
      <c r="L31" s="320">
        <v>19792536.548</v>
      </c>
      <c r="M31" s="320">
        <v>484223.76699999999</v>
      </c>
      <c r="N31" s="320">
        <v>6979920.267</v>
      </c>
      <c r="O31" s="320">
        <v>426306.68599999999</v>
      </c>
      <c r="P31" s="219">
        <v>0.60927837918535688</v>
      </c>
      <c r="Q31" s="219">
        <v>8.7959627296645887E-2</v>
      </c>
      <c r="R31" s="219">
        <v>0.59</v>
      </c>
      <c r="S31" s="219">
        <v>0.5</v>
      </c>
      <c r="T31" s="219">
        <v>0.36</v>
      </c>
      <c r="U31" s="219">
        <v>0.45</v>
      </c>
      <c r="V31" s="219">
        <v>0.27</v>
      </c>
      <c r="W31" s="320">
        <v>687789.46686220926</v>
      </c>
      <c r="X31" s="320">
        <v>680890.50055977795</v>
      </c>
      <c r="Y31" s="221"/>
    </row>
    <row r="32" spans="2:25" x14ac:dyDescent="0.3">
      <c r="B32" s="210">
        <v>29</v>
      </c>
      <c r="C32" s="237" t="s">
        <v>10</v>
      </c>
      <c r="D32" s="237" t="s">
        <v>1037</v>
      </c>
      <c r="E32" s="237" t="s">
        <v>972</v>
      </c>
      <c r="F32" s="236" t="s">
        <v>1041</v>
      </c>
      <c r="G32" s="236" t="s">
        <v>1042</v>
      </c>
      <c r="H32" s="320">
        <v>36669431.414999999</v>
      </c>
      <c r="I32" s="320">
        <v>5042293.6730000004</v>
      </c>
      <c r="J32" s="320">
        <v>8534781.7890000008</v>
      </c>
      <c r="K32" s="320">
        <v>1838723.0279999999</v>
      </c>
      <c r="L32" s="320">
        <v>18930138.578000002</v>
      </c>
      <c r="M32" s="320">
        <v>344247.94900000002</v>
      </c>
      <c r="N32" s="320">
        <v>899377.23600000003</v>
      </c>
      <c r="O32" s="320">
        <v>85383.058000000005</v>
      </c>
      <c r="P32" s="219">
        <v>0.60927837918535688</v>
      </c>
      <c r="Q32" s="219">
        <v>8.7959627296645887E-2</v>
      </c>
      <c r="R32" s="219">
        <v>0.59</v>
      </c>
      <c r="S32" s="219">
        <v>0.5</v>
      </c>
      <c r="T32" s="219">
        <v>0.36</v>
      </c>
      <c r="U32" s="219">
        <v>0.45</v>
      </c>
      <c r="V32" s="219">
        <v>0.27</v>
      </c>
      <c r="W32" s="320">
        <v>657821.18874025717</v>
      </c>
      <c r="X32" s="320">
        <v>652916.52448855119</v>
      </c>
      <c r="Y32" s="221"/>
    </row>
    <row r="33" spans="2:25" x14ac:dyDescent="0.3">
      <c r="B33" s="210">
        <v>30</v>
      </c>
      <c r="C33" s="237" t="s">
        <v>13</v>
      </c>
      <c r="D33" s="237" t="s">
        <v>976</v>
      </c>
      <c r="E33" s="237" t="s">
        <v>972</v>
      </c>
      <c r="F33" s="236" t="s">
        <v>1041</v>
      </c>
      <c r="G33" s="236" t="s">
        <v>1042</v>
      </c>
      <c r="H33" s="320">
        <v>70542241.611000001</v>
      </c>
      <c r="I33" s="320">
        <v>11955643.811000001</v>
      </c>
      <c r="J33" s="320">
        <v>30097969.305</v>
      </c>
      <c r="K33" s="320">
        <v>9202769.6970000006</v>
      </c>
      <c r="L33" s="320">
        <v>87771.567999999999</v>
      </c>
      <c r="M33" s="320">
        <v>56430.976000000002</v>
      </c>
      <c r="N33" s="320">
        <v>26565895.100000001</v>
      </c>
      <c r="O33" s="320">
        <v>8725099.2400000002</v>
      </c>
      <c r="P33" s="219">
        <v>0.62259660498859748</v>
      </c>
      <c r="Q33" s="219">
        <v>4.1329972969784169E-2</v>
      </c>
      <c r="R33" s="219">
        <v>0.59</v>
      </c>
      <c r="S33" s="219">
        <v>0.5</v>
      </c>
      <c r="T33" s="219">
        <v>0.36</v>
      </c>
      <c r="U33" s="219">
        <v>0.45</v>
      </c>
      <c r="V33" s="219">
        <v>0.25</v>
      </c>
      <c r="W33" s="320">
        <v>1440.2098817638318</v>
      </c>
      <c r="X33" s="320">
        <v>514.25571317959361</v>
      </c>
      <c r="Y33" s="221"/>
    </row>
    <row r="34" spans="2:25" x14ac:dyDescent="0.3">
      <c r="B34" s="210">
        <v>31</v>
      </c>
      <c r="C34" s="237" t="s">
        <v>13</v>
      </c>
      <c r="D34" s="237" t="s">
        <v>977</v>
      </c>
      <c r="E34" s="237" t="s">
        <v>972</v>
      </c>
      <c r="F34" s="236" t="s">
        <v>1041</v>
      </c>
      <c r="G34" s="236" t="s">
        <v>1043</v>
      </c>
      <c r="H34" s="320">
        <v>65539004.721000001</v>
      </c>
      <c r="I34" s="320">
        <v>14100345.003</v>
      </c>
      <c r="J34" s="320">
        <v>23960998.204</v>
      </c>
      <c r="K34" s="320">
        <v>9094227.9949999992</v>
      </c>
      <c r="L34" s="320">
        <v>34481.964</v>
      </c>
      <c r="M34" s="320">
        <v>17423.682000000001</v>
      </c>
      <c r="N34" s="320">
        <v>21220140.306000002</v>
      </c>
      <c r="O34" s="320">
        <v>8605098.3990000002</v>
      </c>
      <c r="P34" s="219">
        <v>0.62259660498859748</v>
      </c>
      <c r="Q34" s="219">
        <v>4.1329972969784169E-2</v>
      </c>
      <c r="R34" s="219">
        <v>0.59</v>
      </c>
      <c r="S34" s="219">
        <v>0.5</v>
      </c>
      <c r="T34" s="219">
        <v>0.36</v>
      </c>
      <c r="U34" s="219">
        <v>0.45</v>
      </c>
      <c r="V34" s="219">
        <v>0.25</v>
      </c>
      <c r="W34" s="320">
        <v>565.80127741828539</v>
      </c>
      <c r="X34" s="320">
        <v>279.90278471862115</v>
      </c>
      <c r="Y34" s="221"/>
    </row>
    <row r="35" spans="2:25" x14ac:dyDescent="0.3">
      <c r="B35" s="210">
        <v>32</v>
      </c>
      <c r="C35" s="237" t="s">
        <v>13</v>
      </c>
      <c r="D35" s="237" t="s">
        <v>978</v>
      </c>
      <c r="E35" s="237" t="s">
        <v>972</v>
      </c>
      <c r="F35" s="236" t="s">
        <v>1041</v>
      </c>
      <c r="G35" s="236" t="s">
        <v>1042</v>
      </c>
      <c r="H35" s="320">
        <v>65120133.983999997</v>
      </c>
      <c r="I35" s="320">
        <v>9557042.2200000007</v>
      </c>
      <c r="J35" s="320">
        <v>20275617.425999999</v>
      </c>
      <c r="K35" s="320">
        <v>5729951.6890000002</v>
      </c>
      <c r="L35" s="320">
        <v>136718.99400000001</v>
      </c>
      <c r="M35" s="320">
        <v>45261.938999999998</v>
      </c>
      <c r="N35" s="320">
        <v>18515432.511</v>
      </c>
      <c r="O35" s="320">
        <v>5417964.1789999995</v>
      </c>
      <c r="P35" s="219">
        <v>0.62259660498859748</v>
      </c>
      <c r="Q35" s="219">
        <v>4.1329972969784169E-2</v>
      </c>
      <c r="R35" s="219">
        <v>0.59</v>
      </c>
      <c r="S35" s="219">
        <v>0.5</v>
      </c>
      <c r="T35" s="219">
        <v>0.36</v>
      </c>
      <c r="U35" s="219">
        <v>0.45</v>
      </c>
      <c r="V35" s="219">
        <v>0.25</v>
      </c>
      <c r="W35" s="320">
        <v>2243.3693583281643</v>
      </c>
      <c r="X35" s="320">
        <v>1500.6836196434449</v>
      </c>
      <c r="Y35" s="221"/>
    </row>
    <row r="36" spans="2:25" x14ac:dyDescent="0.3">
      <c r="B36" s="210">
        <v>33</v>
      </c>
      <c r="C36" s="237" t="s">
        <v>13</v>
      </c>
      <c r="D36" s="237" t="s">
        <v>979</v>
      </c>
      <c r="E36" s="237" t="s">
        <v>972</v>
      </c>
      <c r="F36" s="236" t="s">
        <v>1041</v>
      </c>
      <c r="G36" s="236" t="s">
        <v>1043</v>
      </c>
      <c r="H36" s="320">
        <v>72937554.006999999</v>
      </c>
      <c r="I36" s="320">
        <v>10992952.289999999</v>
      </c>
      <c r="J36" s="320">
        <v>26594020.973000001</v>
      </c>
      <c r="K36" s="320">
        <v>6081043.5279999999</v>
      </c>
      <c r="L36" s="320">
        <v>17093211.631999999</v>
      </c>
      <c r="M36" s="320">
        <v>5027408.5870000003</v>
      </c>
      <c r="N36" s="320">
        <v>19614100.706</v>
      </c>
      <c r="O36" s="320">
        <v>5654736.8420000002</v>
      </c>
      <c r="P36" s="219">
        <v>0.62259660498859748</v>
      </c>
      <c r="Q36" s="219">
        <v>4.1329972969784169E-2</v>
      </c>
      <c r="R36" s="219">
        <v>0.59</v>
      </c>
      <c r="S36" s="219">
        <v>0.5</v>
      </c>
      <c r="T36" s="219">
        <v>0.36</v>
      </c>
      <c r="U36" s="219">
        <v>0.45</v>
      </c>
      <c r="V36" s="219">
        <v>0.27</v>
      </c>
      <c r="W36" s="320">
        <v>280475.93160792952</v>
      </c>
      <c r="X36" s="320">
        <v>201455.54624766498</v>
      </c>
      <c r="Y36" s="221"/>
    </row>
    <row r="37" spans="2:25" x14ac:dyDescent="0.3">
      <c r="B37" s="210">
        <v>34</v>
      </c>
      <c r="C37" s="237" t="s">
        <v>13</v>
      </c>
      <c r="D37" s="237" t="s">
        <v>1037</v>
      </c>
      <c r="E37" s="237" t="s">
        <v>972</v>
      </c>
      <c r="F37" s="236" t="s">
        <v>1041</v>
      </c>
      <c r="G37" s="236" t="s">
        <v>1042</v>
      </c>
      <c r="H37" s="320">
        <v>36669431.414999999</v>
      </c>
      <c r="I37" s="320">
        <v>5042293.6730000004</v>
      </c>
      <c r="J37" s="320">
        <v>8534781.7890000008</v>
      </c>
      <c r="K37" s="320">
        <v>1838723.0279999999</v>
      </c>
      <c r="L37" s="320">
        <v>17739292.837000001</v>
      </c>
      <c r="M37" s="320">
        <v>4698045.7240000004</v>
      </c>
      <c r="N37" s="320">
        <v>7635404.5530000003</v>
      </c>
      <c r="O37" s="320">
        <v>1753339.97</v>
      </c>
      <c r="P37" s="219">
        <v>0.62259660498859748</v>
      </c>
      <c r="Q37" s="219">
        <v>4.1329972969784169E-2</v>
      </c>
      <c r="R37" s="219">
        <v>0.59</v>
      </c>
      <c r="S37" s="219">
        <v>0.5</v>
      </c>
      <c r="T37" s="219">
        <v>0.36</v>
      </c>
      <c r="U37" s="219">
        <v>0.45</v>
      </c>
      <c r="V37" s="219">
        <v>0.27</v>
      </c>
      <c r="W37" s="320">
        <v>291077.2294662848</v>
      </c>
      <c r="X37" s="320">
        <v>257187.98556313853</v>
      </c>
      <c r="Y37" s="221"/>
    </row>
    <row r="38" spans="2:25" x14ac:dyDescent="0.3">
      <c r="B38" s="210">
        <v>35</v>
      </c>
      <c r="C38" s="237" t="s">
        <v>13</v>
      </c>
      <c r="D38" s="237" t="s">
        <v>975</v>
      </c>
      <c r="E38" s="237" t="s">
        <v>972</v>
      </c>
      <c r="F38" s="236" t="s">
        <v>1041</v>
      </c>
      <c r="G38" s="236" t="s">
        <v>1042</v>
      </c>
      <c r="H38" s="320">
        <v>16127731.544</v>
      </c>
      <c r="I38" s="320">
        <v>5739573.4500000002</v>
      </c>
      <c r="J38" s="320">
        <v>14267334.84</v>
      </c>
      <c r="K38" s="320">
        <v>5026622.01</v>
      </c>
      <c r="L38" s="320">
        <v>0.42299999999999999</v>
      </c>
      <c r="M38" s="320">
        <v>0.127</v>
      </c>
      <c r="N38" s="320">
        <v>14267334.84</v>
      </c>
      <c r="O38" s="320">
        <v>5026622.01</v>
      </c>
      <c r="P38" s="219">
        <v>0.62259660498859748</v>
      </c>
      <c r="Q38" s="219">
        <v>4.1329972969784169E-2</v>
      </c>
      <c r="R38" s="219">
        <v>0.59</v>
      </c>
      <c r="S38" s="219">
        <v>0.5</v>
      </c>
      <c r="T38" s="219">
        <v>0.36</v>
      </c>
      <c r="U38" s="219">
        <v>0.45</v>
      </c>
      <c r="V38" s="219">
        <v>0.25</v>
      </c>
      <c r="W38" s="320">
        <v>6.940844214907314E-3</v>
      </c>
      <c r="X38" s="320">
        <v>4.8569499406814574E-3</v>
      </c>
      <c r="Y38" s="221"/>
    </row>
    <row r="39" spans="2:25" x14ac:dyDescent="0.3">
      <c r="B39" s="210">
        <v>36</v>
      </c>
      <c r="C39" s="237" t="s">
        <v>12</v>
      </c>
      <c r="D39" s="237" t="s">
        <v>976</v>
      </c>
      <c r="E39" s="237" t="s">
        <v>969</v>
      </c>
      <c r="F39" s="236" t="s">
        <v>1041</v>
      </c>
      <c r="G39" s="236" t="s">
        <v>1042</v>
      </c>
      <c r="H39" s="320">
        <v>19783830.237</v>
      </c>
      <c r="I39" s="320">
        <v>3607614.2930000001</v>
      </c>
      <c r="J39" s="320">
        <v>14556919.285</v>
      </c>
      <c r="K39" s="320">
        <v>2588369.9500000002</v>
      </c>
      <c r="L39" s="320">
        <v>26510.855</v>
      </c>
      <c r="M39" s="320">
        <v>5077.0919999999996</v>
      </c>
      <c r="N39" s="320">
        <v>14556919.285</v>
      </c>
      <c r="O39" s="320">
        <v>2588369.9500000002</v>
      </c>
      <c r="P39" s="219">
        <v>0.86835092677470049</v>
      </c>
      <c r="Q39" s="219">
        <v>4.4726668433953648E-2</v>
      </c>
      <c r="R39" s="219">
        <v>0.7</v>
      </c>
      <c r="S39" s="219">
        <v>0.8</v>
      </c>
      <c r="T39" s="219">
        <v>0.24</v>
      </c>
      <c r="U39" s="219">
        <v>0.3</v>
      </c>
      <c r="V39" s="219">
        <v>0.18</v>
      </c>
      <c r="W39" s="320">
        <v>471.00629856444078</v>
      </c>
      <c r="X39" s="320">
        <v>380.80391503549299</v>
      </c>
      <c r="Y39" s="221"/>
    </row>
    <row r="40" spans="2:25" x14ac:dyDescent="0.3">
      <c r="B40" s="210">
        <v>37</v>
      </c>
      <c r="C40" s="237" t="s">
        <v>12</v>
      </c>
      <c r="D40" s="237" t="s">
        <v>977</v>
      </c>
      <c r="E40" s="237" t="s">
        <v>969</v>
      </c>
      <c r="F40" s="236" t="s">
        <v>1041</v>
      </c>
      <c r="G40" s="236" t="s">
        <v>1042</v>
      </c>
      <c r="H40" s="320">
        <v>15527256.858999999</v>
      </c>
      <c r="I40" s="320">
        <v>2869799.611</v>
      </c>
      <c r="J40" s="320">
        <v>9812111.1060000006</v>
      </c>
      <c r="K40" s="320">
        <v>1794000.7390000001</v>
      </c>
      <c r="L40" s="320">
        <v>15272.928</v>
      </c>
      <c r="M40" s="320">
        <v>3784.904</v>
      </c>
      <c r="N40" s="320">
        <v>9812111.1060000006</v>
      </c>
      <c r="O40" s="320">
        <v>1794000.7390000001</v>
      </c>
      <c r="P40" s="219">
        <v>0.86835092677470049</v>
      </c>
      <c r="Q40" s="219">
        <v>4.4726668433953648E-2</v>
      </c>
      <c r="R40" s="219">
        <v>0.7</v>
      </c>
      <c r="S40" s="219">
        <v>0.8</v>
      </c>
      <c r="T40" s="219">
        <v>0.24</v>
      </c>
      <c r="U40" s="219">
        <v>0.3</v>
      </c>
      <c r="V40" s="219">
        <v>0.18</v>
      </c>
      <c r="W40" s="320">
        <v>271.34716271961889</v>
      </c>
      <c r="X40" s="320">
        <v>204.1024954517832</v>
      </c>
      <c r="Y40" s="221"/>
    </row>
    <row r="41" spans="2:25" x14ac:dyDescent="0.3">
      <c r="B41" s="210">
        <v>38</v>
      </c>
      <c r="C41" s="237" t="s">
        <v>12</v>
      </c>
      <c r="D41" s="237" t="s">
        <v>978</v>
      </c>
      <c r="E41" s="237" t="s">
        <v>969</v>
      </c>
      <c r="F41" s="236" t="s">
        <v>1041</v>
      </c>
      <c r="G41" s="236" t="s">
        <v>1042</v>
      </c>
      <c r="H41" s="320">
        <v>14210108.944</v>
      </c>
      <c r="I41" s="320">
        <v>2784801.1409999998</v>
      </c>
      <c r="J41" s="320">
        <v>10724110.523</v>
      </c>
      <c r="K41" s="320">
        <v>2139519.3650000002</v>
      </c>
      <c r="L41" s="320">
        <v>58335.661</v>
      </c>
      <c r="M41" s="320">
        <v>11667.111000000001</v>
      </c>
      <c r="N41" s="320">
        <v>10724110.523</v>
      </c>
      <c r="O41" s="320">
        <v>2139519.3650000002</v>
      </c>
      <c r="P41" s="219">
        <v>0.86835092677470049</v>
      </c>
      <c r="Q41" s="219">
        <v>4.4726668433953648E-2</v>
      </c>
      <c r="R41" s="219">
        <v>0.7</v>
      </c>
      <c r="S41" s="219">
        <v>0.8</v>
      </c>
      <c r="T41" s="219">
        <v>0.24</v>
      </c>
      <c r="U41" s="219">
        <v>0.3</v>
      </c>
      <c r="V41" s="219">
        <v>0.18</v>
      </c>
      <c r="W41" s="320">
        <v>1036.423146741964</v>
      </c>
      <c r="X41" s="320">
        <v>829.13889404435076</v>
      </c>
      <c r="Y41" s="221"/>
    </row>
    <row r="42" spans="2:25" x14ac:dyDescent="0.3">
      <c r="B42" s="210">
        <v>39</v>
      </c>
      <c r="C42" s="237" t="s">
        <v>12</v>
      </c>
      <c r="D42" s="237" t="s">
        <v>979</v>
      </c>
      <c r="E42" s="237" t="s">
        <v>969</v>
      </c>
      <c r="F42" s="236" t="s">
        <v>1041</v>
      </c>
      <c r="G42" s="236" t="s">
        <v>1042</v>
      </c>
      <c r="H42" s="320">
        <v>14318931.151000001</v>
      </c>
      <c r="I42" s="320">
        <v>2828308.0809999998</v>
      </c>
      <c r="J42" s="320">
        <v>7211675.0480000004</v>
      </c>
      <c r="K42" s="320">
        <v>1441687.5109999999</v>
      </c>
      <c r="L42" s="320">
        <v>5721551.784</v>
      </c>
      <c r="M42" s="320">
        <v>1127705.0859999999</v>
      </c>
      <c r="N42" s="320">
        <v>7211675.0480000004</v>
      </c>
      <c r="O42" s="320">
        <v>1441687.5109999999</v>
      </c>
      <c r="P42" s="219">
        <v>0.86835092677470049</v>
      </c>
      <c r="Q42" s="219">
        <v>4.4726668433953648E-2</v>
      </c>
      <c r="R42" s="219">
        <v>0.7</v>
      </c>
      <c r="S42" s="219">
        <v>0.8</v>
      </c>
      <c r="T42" s="219">
        <v>0.24</v>
      </c>
      <c r="U42" s="219">
        <v>0.3</v>
      </c>
      <c r="V42" s="219">
        <v>0.18</v>
      </c>
      <c r="W42" s="320">
        <v>101652.20728741489</v>
      </c>
      <c r="X42" s="320">
        <v>81616.784120974437</v>
      </c>
      <c r="Y42" s="221"/>
    </row>
    <row r="43" spans="2:25" x14ac:dyDescent="0.3">
      <c r="B43" s="210">
        <v>40</v>
      </c>
      <c r="C43" s="237" t="s">
        <v>12</v>
      </c>
      <c r="D43" s="237" t="s">
        <v>1037</v>
      </c>
      <c r="E43" s="237" t="s">
        <v>969</v>
      </c>
      <c r="F43" s="236" t="s">
        <v>1041</v>
      </c>
      <c r="G43" s="236" t="s">
        <v>1043</v>
      </c>
      <c r="H43" s="320">
        <v>9248371.9609999992</v>
      </c>
      <c r="I43" s="320">
        <v>1839634.352</v>
      </c>
      <c r="J43" s="320">
        <v>2248211.2050000001</v>
      </c>
      <c r="K43" s="320">
        <v>449642.24200000003</v>
      </c>
      <c r="L43" s="320">
        <v>9244774.2760000005</v>
      </c>
      <c r="M43" s="320">
        <v>1839634.352</v>
      </c>
      <c r="N43" s="320">
        <v>2248211.2050000001</v>
      </c>
      <c r="O43" s="320">
        <v>449642.24200000003</v>
      </c>
      <c r="P43" s="219">
        <v>0.86835092677470049</v>
      </c>
      <c r="Q43" s="219">
        <v>4.4726668433953648E-2</v>
      </c>
      <c r="R43" s="219">
        <v>0.7</v>
      </c>
      <c r="S43" s="219">
        <v>0.8</v>
      </c>
      <c r="T43" s="219">
        <v>0.24</v>
      </c>
      <c r="U43" s="219">
        <v>0.3</v>
      </c>
      <c r="V43" s="219">
        <v>0.18</v>
      </c>
      <c r="W43" s="320">
        <v>164247.69826557839</v>
      </c>
      <c r="X43" s="320">
        <v>147591.66548956081</v>
      </c>
      <c r="Y43" s="221"/>
    </row>
    <row r="44" spans="2:25" x14ac:dyDescent="0.3">
      <c r="B44" s="210">
        <v>41</v>
      </c>
      <c r="C44" s="237" t="s">
        <v>12</v>
      </c>
      <c r="D44" s="237" t="s">
        <v>974</v>
      </c>
      <c r="E44" s="237" t="s">
        <v>969</v>
      </c>
      <c r="F44" s="236" t="s">
        <v>1041</v>
      </c>
      <c r="G44" s="236" t="s">
        <v>1043</v>
      </c>
      <c r="H44" s="320">
        <v>602472.728</v>
      </c>
      <c r="I44" s="320">
        <v>116527.033</v>
      </c>
      <c r="J44" s="320">
        <v>7684936.5820000004</v>
      </c>
      <c r="K44" s="320">
        <v>1376955.5109999999</v>
      </c>
      <c r="L44" s="320">
        <v>6946.3919999999998</v>
      </c>
      <c r="M44" s="320">
        <v>1389.143</v>
      </c>
      <c r="N44" s="320">
        <v>7684936.5820000004</v>
      </c>
      <c r="O44" s="320">
        <v>1376955.5109999999</v>
      </c>
      <c r="P44" s="219">
        <v>0.86835092677470049</v>
      </c>
      <c r="Q44" s="219">
        <v>4.4726668433953648E-2</v>
      </c>
      <c r="R44" s="219">
        <v>0.7</v>
      </c>
      <c r="S44" s="219">
        <v>0.8</v>
      </c>
      <c r="T44" s="219">
        <v>0.24</v>
      </c>
      <c r="U44" s="219">
        <v>0.3</v>
      </c>
      <c r="V44" s="219">
        <v>0.18</v>
      </c>
      <c r="W44" s="320">
        <v>123.41338611288269</v>
      </c>
      <c r="X44" s="320">
        <v>98.733114480500376</v>
      </c>
      <c r="Y44" s="221"/>
    </row>
    <row r="45" spans="2:25" x14ac:dyDescent="0.3">
      <c r="B45" s="210">
        <v>42</v>
      </c>
      <c r="C45" s="237" t="s">
        <v>12</v>
      </c>
      <c r="D45" s="237" t="s">
        <v>975</v>
      </c>
      <c r="E45" s="237" t="s">
        <v>969</v>
      </c>
      <c r="F45" s="236" t="s">
        <v>1041</v>
      </c>
      <c r="G45" s="236" t="s">
        <v>1043</v>
      </c>
      <c r="H45" s="320">
        <v>8201975.1330000004</v>
      </c>
      <c r="I45" s="320">
        <v>1507706.0530000001</v>
      </c>
      <c r="J45" s="320">
        <v>12578095.289000001</v>
      </c>
      <c r="K45" s="320">
        <v>2254013.784</v>
      </c>
      <c r="L45" s="320">
        <v>4233.45</v>
      </c>
      <c r="M45" s="320">
        <v>833.48199999999997</v>
      </c>
      <c r="N45" s="320">
        <v>12578095.289000001</v>
      </c>
      <c r="O45" s="320">
        <v>2254013.784</v>
      </c>
      <c r="P45" s="219">
        <v>0.86835092677470049</v>
      </c>
      <c r="Q45" s="219">
        <v>4.4726668433953648E-2</v>
      </c>
      <c r="R45" s="219">
        <v>0.7</v>
      </c>
      <c r="S45" s="219">
        <v>0.8</v>
      </c>
      <c r="T45" s="219">
        <v>0.24</v>
      </c>
      <c r="U45" s="219">
        <v>0.3</v>
      </c>
      <c r="V45" s="219">
        <v>0.18</v>
      </c>
      <c r="W45" s="320">
        <v>75.213779965136141</v>
      </c>
      <c r="X45" s="320">
        <v>60.405684498567112</v>
      </c>
      <c r="Y45" s="221"/>
    </row>
  </sheetData>
  <mergeCells count="6">
    <mergeCell ref="W2:X2"/>
    <mergeCell ref="B2:B3"/>
    <mergeCell ref="C2:G2"/>
    <mergeCell ref="H2:K2"/>
    <mergeCell ref="L2:Q2"/>
    <mergeCell ref="R2:V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3"/>
  <sheetViews>
    <sheetView topLeftCell="AP1" zoomScale="85" zoomScaleNormal="85" workbookViewId="0">
      <selection activeCell="BS6" sqref="BS6"/>
    </sheetView>
  </sheetViews>
  <sheetFormatPr defaultRowHeight="16.5" x14ac:dyDescent="0.3"/>
  <cols>
    <col min="1" max="1" width="2.25" style="92" customWidth="1"/>
    <col min="2" max="2" width="40.125" style="92" customWidth="1"/>
    <col min="3" max="12" width="19.375" style="92" customWidth="1"/>
    <col min="13" max="13" width="16.625" style="92" customWidth="1"/>
    <col min="14" max="14" width="13.25" style="92" bestFit="1" customWidth="1"/>
    <col min="15" max="15" width="13.375" style="92" bestFit="1" customWidth="1"/>
    <col min="16" max="16" width="9" style="92" bestFit="1" customWidth="1"/>
    <col min="17" max="17" width="16.625" style="92" customWidth="1"/>
    <col min="18" max="18" width="15.625" style="92" bestFit="1" customWidth="1"/>
    <col min="19" max="19" width="13.25" bestFit="1" customWidth="1"/>
    <col min="20" max="20" width="13.375" bestFit="1" customWidth="1"/>
    <col min="21" max="21" width="12" customWidth="1"/>
    <col min="22" max="22" width="14.875" bestFit="1" customWidth="1"/>
    <col min="23" max="23" width="16" bestFit="1" customWidth="1"/>
    <col min="24" max="24" width="16" style="92" bestFit="1" customWidth="1"/>
    <col min="25" max="25" width="13.25" style="92" bestFit="1" customWidth="1"/>
    <col min="26" max="26" width="13.375" style="92" bestFit="1" customWidth="1"/>
    <col min="27" max="16384" width="9" style="92"/>
  </cols>
  <sheetData>
    <row r="2" spans="2:34" x14ac:dyDescent="0.3">
      <c r="B2" s="246" t="s">
        <v>282</v>
      </c>
      <c r="C2" s="247">
        <v>1</v>
      </c>
      <c r="D2" s="248">
        <f>C2+1</f>
        <v>2</v>
      </c>
      <c r="E2" s="248">
        <f t="shared" ref="E2:L2" si="0">D2+1</f>
        <v>3</v>
      </c>
      <c r="F2" s="248">
        <f t="shared" si="0"/>
        <v>4</v>
      </c>
      <c r="G2" s="248">
        <f t="shared" si="0"/>
        <v>5</v>
      </c>
      <c r="H2" s="248">
        <f t="shared" si="0"/>
        <v>6</v>
      </c>
      <c r="I2" s="248">
        <f t="shared" si="0"/>
        <v>7</v>
      </c>
      <c r="J2" s="248">
        <f t="shared" si="0"/>
        <v>8</v>
      </c>
      <c r="K2" s="248">
        <f t="shared" si="0"/>
        <v>9</v>
      </c>
      <c r="L2" s="249">
        <f t="shared" si="0"/>
        <v>10</v>
      </c>
    </row>
    <row r="3" spans="2:34" x14ac:dyDescent="0.3">
      <c r="L3" s="240"/>
    </row>
    <row r="4" spans="2:34" x14ac:dyDescent="0.3">
      <c r="B4" s="238" t="s">
        <v>256</v>
      </c>
      <c r="C4" s="238" t="s">
        <v>257</v>
      </c>
      <c r="D4" s="238" t="s">
        <v>258</v>
      </c>
      <c r="E4" s="238" t="s">
        <v>259</v>
      </c>
      <c r="F4" s="238" t="s">
        <v>260</v>
      </c>
      <c r="G4" s="238" t="s">
        <v>261</v>
      </c>
      <c r="H4" s="238" t="s">
        <v>262</v>
      </c>
      <c r="I4" s="238" t="s">
        <v>263</v>
      </c>
      <c r="J4" s="238" t="s">
        <v>264</v>
      </c>
      <c r="K4" s="238" t="s">
        <v>265</v>
      </c>
      <c r="L4" s="238" t="s">
        <v>266</v>
      </c>
      <c r="N4" s="102" t="s">
        <v>0</v>
      </c>
      <c r="R4" s="347" t="s">
        <v>44</v>
      </c>
      <c r="S4" s="348"/>
      <c r="T4" s="348"/>
      <c r="U4" s="348"/>
      <c r="V4" s="348"/>
      <c r="W4" s="348"/>
      <c r="X4" s="348"/>
      <c r="AB4" s="336" t="s">
        <v>47</v>
      </c>
      <c r="AC4" s="337"/>
      <c r="AD4" s="337"/>
      <c r="AE4" s="337"/>
      <c r="AF4" s="337"/>
      <c r="AG4" s="337"/>
      <c r="AH4" s="338"/>
    </row>
    <row r="5" spans="2:34" x14ac:dyDescent="0.3">
      <c r="B5" s="245" t="s">
        <v>267</v>
      </c>
      <c r="C5" s="324">
        <f t="shared" ref="C5:L5" si="1">(SUMIFS($X:$X,$R:$R,C$2,$S:$S,$N5))/1000</f>
        <v>520000387.05699754</v>
      </c>
      <c r="D5" s="324">
        <f t="shared" si="1"/>
        <v>519888973.90465826</v>
      </c>
      <c r="E5" s="324">
        <f t="shared" si="1"/>
        <v>517955239.89166063</v>
      </c>
      <c r="F5" s="324">
        <f t="shared" si="1"/>
        <v>522074076.55879009</v>
      </c>
      <c r="G5" s="324">
        <f t="shared" si="1"/>
        <v>519481113.19345611</v>
      </c>
      <c r="H5" s="324">
        <f t="shared" si="1"/>
        <v>520522246.9662745</v>
      </c>
      <c r="I5" s="324">
        <f t="shared" si="1"/>
        <v>0</v>
      </c>
      <c r="J5" s="324">
        <f t="shared" si="1"/>
        <v>0</v>
      </c>
      <c r="K5" s="324">
        <f t="shared" si="1"/>
        <v>0</v>
      </c>
      <c r="L5" s="255">
        <f t="shared" si="1"/>
        <v>0</v>
      </c>
      <c r="N5" s="6" t="s">
        <v>42</v>
      </c>
      <c r="R5" s="246" t="s">
        <v>282</v>
      </c>
      <c r="S5" s="246" t="s">
        <v>0</v>
      </c>
      <c r="T5" s="246" t="s">
        <v>1</v>
      </c>
      <c r="U5" s="246" t="s">
        <v>2</v>
      </c>
      <c r="V5" s="10" t="s">
        <v>964</v>
      </c>
      <c r="W5" s="10" t="s">
        <v>965</v>
      </c>
      <c r="X5" s="10" t="s">
        <v>675</v>
      </c>
      <c r="AB5" s="246" t="s">
        <v>282</v>
      </c>
      <c r="AC5" s="246" t="s">
        <v>0</v>
      </c>
      <c r="AD5" s="246" t="s">
        <v>1</v>
      </c>
      <c r="AE5" s="246" t="s">
        <v>2</v>
      </c>
      <c r="AF5" s="246" t="s">
        <v>3</v>
      </c>
      <c r="AG5" s="246" t="s">
        <v>43</v>
      </c>
      <c r="AH5" s="246" t="s">
        <v>281</v>
      </c>
    </row>
    <row r="6" spans="2:34" x14ac:dyDescent="0.3">
      <c r="C6" s="325"/>
      <c r="D6" s="325"/>
      <c r="E6" s="325"/>
      <c r="F6" s="325"/>
      <c r="G6" s="325"/>
      <c r="H6" s="325"/>
      <c r="I6" s="325"/>
      <c r="J6" s="325"/>
      <c r="K6" s="325"/>
      <c r="L6" s="325"/>
      <c r="R6" s="9">
        <v>1</v>
      </c>
      <c r="S6" s="9" t="s">
        <v>4</v>
      </c>
      <c r="T6" s="9" t="s">
        <v>6</v>
      </c>
      <c r="U6" s="9" t="s">
        <v>8</v>
      </c>
      <c r="V6" s="101">
        <v>3548485385.083427</v>
      </c>
      <c r="W6" s="101">
        <v>5281114998.9495821</v>
      </c>
      <c r="X6" s="101">
        <v>8829600384.0330086</v>
      </c>
      <c r="AB6" s="9"/>
      <c r="AC6" s="9"/>
      <c r="AD6" s="9"/>
      <c r="AE6" s="9"/>
      <c r="AF6" s="9"/>
      <c r="AG6" s="9"/>
      <c r="AH6" s="9"/>
    </row>
    <row r="7" spans="2:34" x14ac:dyDescent="0.3">
      <c r="B7" s="241" t="s">
        <v>268</v>
      </c>
      <c r="C7" s="326" t="s">
        <v>288</v>
      </c>
      <c r="D7" s="326" t="s">
        <v>289</v>
      </c>
      <c r="E7" s="326" t="s">
        <v>290</v>
      </c>
      <c r="F7" s="326" t="s">
        <v>291</v>
      </c>
      <c r="G7" s="326" t="s">
        <v>292</v>
      </c>
      <c r="H7" s="326" t="s">
        <v>293</v>
      </c>
      <c r="I7" s="326" t="s">
        <v>269</v>
      </c>
      <c r="J7" s="326" t="s">
        <v>270</v>
      </c>
      <c r="K7" s="326" t="s">
        <v>265</v>
      </c>
      <c r="L7" s="326" t="s">
        <v>266</v>
      </c>
      <c r="R7" s="9">
        <v>1</v>
      </c>
      <c r="S7" s="9" t="s">
        <v>4</v>
      </c>
      <c r="T7" s="9" t="s">
        <v>6</v>
      </c>
      <c r="U7" s="9" t="s">
        <v>9</v>
      </c>
      <c r="V7" s="101">
        <v>7768659021.3098459</v>
      </c>
      <c r="W7" s="101">
        <v>18881395575.192581</v>
      </c>
      <c r="X7" s="101">
        <v>26650054596.502419</v>
      </c>
      <c r="AB7" s="9"/>
      <c r="AC7" s="9"/>
      <c r="AD7" s="9"/>
      <c r="AE7" s="9"/>
      <c r="AF7" s="9"/>
      <c r="AG7" s="9"/>
      <c r="AH7" s="9"/>
    </row>
    <row r="8" spans="2:34" x14ac:dyDescent="0.3">
      <c r="B8" s="244" t="s">
        <v>271</v>
      </c>
      <c r="C8" s="327">
        <f t="shared" ref="C8:J8" si="2">SUM(C9:C27)</f>
        <v>1250909226.3226292</v>
      </c>
      <c r="D8" s="328">
        <f t="shared" si="2"/>
        <v>1250657185.2635064</v>
      </c>
      <c r="E8" s="327">
        <f t="shared" si="2"/>
        <v>1246238396.7440302</v>
      </c>
      <c r="F8" s="328">
        <f t="shared" si="2"/>
        <v>1255643192.6752272</v>
      </c>
      <c r="G8" s="327">
        <f t="shared" si="2"/>
        <v>1249741974.551914</v>
      </c>
      <c r="H8" s="328">
        <f t="shared" si="2"/>
        <v>1252082162.3557973</v>
      </c>
      <c r="I8" s="327">
        <f t="shared" si="2"/>
        <v>0</v>
      </c>
      <c r="J8" s="329">
        <f t="shared" si="2"/>
        <v>0</v>
      </c>
      <c r="K8" s="327">
        <f>SUM(K9:K27)</f>
        <v>0</v>
      </c>
      <c r="L8" s="329">
        <f>SUM(L9:L27)</f>
        <v>0</v>
      </c>
      <c r="N8" s="102" t="s">
        <v>0</v>
      </c>
      <c r="O8" s="102" t="s">
        <v>1</v>
      </c>
      <c r="P8" s="8" t="s">
        <v>2</v>
      </c>
      <c r="R8" s="9">
        <v>1</v>
      </c>
      <c r="S8" s="9" t="s">
        <v>4</v>
      </c>
      <c r="T8" s="9" t="s">
        <v>6</v>
      </c>
      <c r="U8" s="9" t="s">
        <v>10</v>
      </c>
      <c r="V8" s="101">
        <v>32159374713.145439</v>
      </c>
      <c r="W8" s="101">
        <v>69479853101.538879</v>
      </c>
      <c r="X8" s="101">
        <v>101639227814.6843</v>
      </c>
      <c r="AB8" s="9"/>
      <c r="AC8" s="9"/>
      <c r="AD8" s="9"/>
      <c r="AE8" s="9"/>
      <c r="AF8" s="9"/>
      <c r="AG8" s="9"/>
      <c r="AH8" s="9"/>
    </row>
    <row r="9" spans="2:34" x14ac:dyDescent="0.3">
      <c r="B9" s="242" t="s">
        <v>272</v>
      </c>
      <c r="C9" s="253">
        <f t="shared" ref="C9:L18" si="3">(SUMIFS($X:$X,$R:$R,C$2,$S:$S,$N9,$T:$T,$O9,$U:$U,$P9))/1000</f>
        <v>34615912.961876579</v>
      </c>
      <c r="D9" s="330">
        <f t="shared" si="3"/>
        <v>34614000.726462722</v>
      </c>
      <c r="E9" s="253">
        <f t="shared" si="3"/>
        <v>34565989.433695868</v>
      </c>
      <c r="F9" s="330">
        <f t="shared" si="3"/>
        <v>34665986.272199966</v>
      </c>
      <c r="G9" s="253">
        <f t="shared" si="3"/>
        <v>34610182.839758597</v>
      </c>
      <c r="H9" s="330">
        <f t="shared" si="3"/>
        <v>34621653.90495351</v>
      </c>
      <c r="I9" s="253">
        <f t="shared" si="3"/>
        <v>0</v>
      </c>
      <c r="J9" s="331">
        <f t="shared" si="3"/>
        <v>0</v>
      </c>
      <c r="K9" s="253">
        <f t="shared" si="3"/>
        <v>0</v>
      </c>
      <c r="L9" s="331">
        <f t="shared" si="3"/>
        <v>0</v>
      </c>
      <c r="N9" s="5" t="s">
        <v>37</v>
      </c>
      <c r="O9" s="5" t="s">
        <v>38</v>
      </c>
      <c r="P9" s="3" t="s">
        <v>8</v>
      </c>
      <c r="R9" s="9">
        <v>1</v>
      </c>
      <c r="S9" s="9" t="s">
        <v>4</v>
      </c>
      <c r="T9" s="9" t="s">
        <v>6</v>
      </c>
      <c r="U9" s="9" t="s">
        <v>11</v>
      </c>
      <c r="V9" s="101">
        <v>11103160562.75771</v>
      </c>
      <c r="W9" s="101">
        <v>88149472508.483185</v>
      </c>
      <c r="X9" s="101">
        <v>99252633071.240891</v>
      </c>
      <c r="AB9" s="9"/>
      <c r="AC9" s="9"/>
      <c r="AD9" s="9"/>
      <c r="AE9" s="9"/>
      <c r="AF9" s="9"/>
      <c r="AG9" s="9"/>
      <c r="AH9" s="9"/>
    </row>
    <row r="10" spans="2:34" x14ac:dyDescent="0.3">
      <c r="B10" s="242" t="s">
        <v>273</v>
      </c>
      <c r="C10" s="253">
        <f t="shared" si="3"/>
        <v>47332364.348155141</v>
      </c>
      <c r="D10" s="330">
        <f t="shared" si="3"/>
        <v>47315303.999696031</v>
      </c>
      <c r="E10" s="253">
        <f t="shared" si="3"/>
        <v>47039344.558786467</v>
      </c>
      <c r="F10" s="330">
        <f t="shared" si="3"/>
        <v>47629764.607088275</v>
      </c>
      <c r="G10" s="253">
        <f t="shared" si="3"/>
        <v>47246719.169659235</v>
      </c>
      <c r="H10" s="330">
        <f t="shared" si="3"/>
        <v>47418445.884693839</v>
      </c>
      <c r="I10" s="253">
        <f t="shared" si="3"/>
        <v>0</v>
      </c>
      <c r="J10" s="331">
        <f t="shared" si="3"/>
        <v>0</v>
      </c>
      <c r="K10" s="253">
        <f t="shared" si="3"/>
        <v>0</v>
      </c>
      <c r="L10" s="331">
        <f t="shared" si="3"/>
        <v>0</v>
      </c>
      <c r="N10" s="5" t="s">
        <v>37</v>
      </c>
      <c r="O10" s="5" t="s">
        <v>38</v>
      </c>
      <c r="P10" s="3" t="s">
        <v>9</v>
      </c>
      <c r="R10" s="9">
        <v>1</v>
      </c>
      <c r="S10" s="9" t="s">
        <v>4</v>
      </c>
      <c r="T10" s="9" t="s">
        <v>6</v>
      </c>
      <c r="U10" s="9" t="s">
        <v>12</v>
      </c>
      <c r="V10" s="101">
        <v>944229731.47495353</v>
      </c>
      <c r="W10" s="101">
        <v>5078281047.3419342</v>
      </c>
      <c r="X10" s="101">
        <v>6022510778.8168879</v>
      </c>
      <c r="AB10" s="9"/>
      <c r="AC10" s="9"/>
      <c r="AD10" s="9"/>
      <c r="AE10" s="9"/>
      <c r="AF10" s="9"/>
      <c r="AG10" s="9"/>
      <c r="AH10" s="9"/>
    </row>
    <row r="11" spans="2:34" x14ac:dyDescent="0.3">
      <c r="B11" s="242" t="s">
        <v>274</v>
      </c>
      <c r="C11" s="253">
        <f t="shared" si="3"/>
        <v>198917643.44075561</v>
      </c>
      <c r="D11" s="330">
        <f t="shared" si="3"/>
        <v>198890744.7625221</v>
      </c>
      <c r="E11" s="253">
        <f t="shared" si="3"/>
        <v>198374582.55878448</v>
      </c>
      <c r="F11" s="330">
        <f t="shared" si="3"/>
        <v>199464543.68685558</v>
      </c>
      <c r="G11" s="253">
        <f t="shared" si="3"/>
        <v>198794196.63974351</v>
      </c>
      <c r="H11" s="330">
        <f t="shared" si="3"/>
        <v>199041469.08568773</v>
      </c>
      <c r="I11" s="253">
        <f t="shared" si="3"/>
        <v>0</v>
      </c>
      <c r="J11" s="331">
        <f t="shared" si="3"/>
        <v>0</v>
      </c>
      <c r="K11" s="253">
        <f t="shared" si="3"/>
        <v>0</v>
      </c>
      <c r="L11" s="331">
        <f t="shared" si="3"/>
        <v>0</v>
      </c>
      <c r="N11" s="5" t="s">
        <v>37</v>
      </c>
      <c r="O11" s="5" t="s">
        <v>38</v>
      </c>
      <c r="P11" s="3" t="s">
        <v>10</v>
      </c>
      <c r="R11" s="9">
        <v>1</v>
      </c>
      <c r="S11" s="9" t="s">
        <v>4</v>
      </c>
      <c r="T11" s="9" t="s">
        <v>6</v>
      </c>
      <c r="U11" s="9" t="s">
        <v>13</v>
      </c>
      <c r="V11" s="101">
        <v>17963497539.997829</v>
      </c>
      <c r="W11" s="101">
        <v>40533525333.684509</v>
      </c>
      <c r="X11" s="101">
        <v>58497022873.682343</v>
      </c>
      <c r="AB11" s="9"/>
      <c r="AC11" s="9"/>
      <c r="AD11" s="9"/>
      <c r="AE11" s="9"/>
      <c r="AF11" s="9"/>
      <c r="AG11" s="9"/>
      <c r="AH11" s="9"/>
    </row>
    <row r="12" spans="2:34" x14ac:dyDescent="0.3">
      <c r="B12" s="242" t="s">
        <v>275</v>
      </c>
      <c r="C12" s="253">
        <f t="shared" si="3"/>
        <v>116834480.21144031</v>
      </c>
      <c r="D12" s="330">
        <f t="shared" si="3"/>
        <v>116807191.7427707</v>
      </c>
      <c r="E12" s="253">
        <f t="shared" si="3"/>
        <v>116336410.4956256</v>
      </c>
      <c r="F12" s="330">
        <f t="shared" si="3"/>
        <v>117339197.6426039</v>
      </c>
      <c r="G12" s="253">
        <f t="shared" si="3"/>
        <v>116704850.63299389</v>
      </c>
      <c r="H12" s="330">
        <f t="shared" si="3"/>
        <v>116964739.9540661</v>
      </c>
      <c r="I12" s="253">
        <f t="shared" si="3"/>
        <v>0</v>
      </c>
      <c r="J12" s="331">
        <f t="shared" si="3"/>
        <v>0</v>
      </c>
      <c r="K12" s="253">
        <f t="shared" si="3"/>
        <v>0</v>
      </c>
      <c r="L12" s="331">
        <f t="shared" si="3"/>
        <v>0</v>
      </c>
      <c r="N12" s="5" t="s">
        <v>37</v>
      </c>
      <c r="O12" s="5" t="s">
        <v>38</v>
      </c>
      <c r="P12" s="3" t="s">
        <v>11</v>
      </c>
      <c r="R12" s="9">
        <v>1</v>
      </c>
      <c r="S12" s="9" t="s">
        <v>4</v>
      </c>
      <c r="T12" s="9" t="s">
        <v>6</v>
      </c>
      <c r="U12" s="9" t="s">
        <v>14</v>
      </c>
      <c r="V12" s="101">
        <v>23534729823.956291</v>
      </c>
      <c r="W12" s="101">
        <v>18316286211.52219</v>
      </c>
      <c r="X12" s="101">
        <v>41851016035.478493</v>
      </c>
      <c r="AB12" s="9"/>
      <c r="AC12" s="9"/>
      <c r="AD12" s="9"/>
      <c r="AE12" s="9"/>
      <c r="AF12" s="9"/>
      <c r="AG12" s="9"/>
      <c r="AH12" s="9"/>
    </row>
    <row r="13" spans="2:34" x14ac:dyDescent="0.3">
      <c r="B13" s="242" t="s">
        <v>276</v>
      </c>
      <c r="C13" s="253">
        <f t="shared" si="3"/>
        <v>30716290.71403601</v>
      </c>
      <c r="D13" s="330">
        <f t="shared" si="3"/>
        <v>30701300.551557608</v>
      </c>
      <c r="E13" s="253">
        <f t="shared" si="3"/>
        <v>30466716.259453207</v>
      </c>
      <c r="F13" s="330">
        <f t="shared" si="3"/>
        <v>30971193.132070888</v>
      </c>
      <c r="G13" s="253">
        <f t="shared" si="3"/>
        <v>30644835.461298537</v>
      </c>
      <c r="H13" s="330">
        <f t="shared" si="3"/>
        <v>30788190.841116052</v>
      </c>
      <c r="I13" s="253">
        <f t="shared" si="3"/>
        <v>0</v>
      </c>
      <c r="J13" s="331">
        <f t="shared" si="3"/>
        <v>0</v>
      </c>
      <c r="K13" s="253">
        <f t="shared" si="3"/>
        <v>0</v>
      </c>
      <c r="L13" s="331">
        <f t="shared" si="3"/>
        <v>0</v>
      </c>
      <c r="N13" s="5" t="s">
        <v>37</v>
      </c>
      <c r="O13" s="5" t="s">
        <v>38</v>
      </c>
      <c r="P13" s="3" t="s">
        <v>12</v>
      </c>
      <c r="R13" s="9">
        <v>1</v>
      </c>
      <c r="S13" s="9" t="s">
        <v>4</v>
      </c>
      <c r="T13" s="9" t="s">
        <v>6</v>
      </c>
      <c r="U13" s="9" t="s">
        <v>15</v>
      </c>
      <c r="V13" s="101">
        <v>79251653.206356198</v>
      </c>
      <c r="W13" s="101">
        <v>1081601266.100776</v>
      </c>
      <c r="X13" s="101">
        <v>1160852919.307132</v>
      </c>
      <c r="AB13" s="9"/>
      <c r="AC13" s="9"/>
      <c r="AD13" s="9"/>
      <c r="AE13" s="9"/>
      <c r="AF13" s="9"/>
      <c r="AG13" s="9"/>
      <c r="AH13" s="9"/>
    </row>
    <row r="14" spans="2:34" x14ac:dyDescent="0.3">
      <c r="B14" s="242" t="s">
        <v>277</v>
      </c>
      <c r="C14" s="253">
        <f t="shared" si="3"/>
        <v>109931285.3400576</v>
      </c>
      <c r="D14" s="330">
        <f t="shared" si="3"/>
        <v>109886431.17972009</v>
      </c>
      <c r="E14" s="253">
        <f t="shared" si="3"/>
        <v>109175648.77276461</v>
      </c>
      <c r="F14" s="330">
        <f t="shared" si="3"/>
        <v>110702813.01841341</v>
      </c>
      <c r="G14" s="253">
        <f t="shared" si="3"/>
        <v>109720250.9133911</v>
      </c>
      <c r="H14" s="330">
        <f t="shared" si="3"/>
        <v>110143651.1516394</v>
      </c>
      <c r="I14" s="253">
        <f t="shared" si="3"/>
        <v>0</v>
      </c>
      <c r="J14" s="331">
        <f t="shared" si="3"/>
        <v>0</v>
      </c>
      <c r="K14" s="253">
        <f t="shared" si="3"/>
        <v>0</v>
      </c>
      <c r="L14" s="331">
        <f t="shared" si="3"/>
        <v>0</v>
      </c>
      <c r="N14" s="5" t="s">
        <v>37</v>
      </c>
      <c r="O14" s="5" t="s">
        <v>38</v>
      </c>
      <c r="P14" s="3" t="s">
        <v>13</v>
      </c>
      <c r="R14" s="9">
        <v>1</v>
      </c>
      <c r="S14" s="9" t="s">
        <v>4</v>
      </c>
      <c r="T14" s="9" t="s">
        <v>6</v>
      </c>
      <c r="U14" s="9" t="s">
        <v>16</v>
      </c>
      <c r="V14" s="101">
        <v>33830981923.213001</v>
      </c>
      <c r="W14" s="101">
        <v>31894919773.090889</v>
      </c>
      <c r="X14" s="101">
        <v>65725901696.303886</v>
      </c>
      <c r="AB14" s="9"/>
      <c r="AC14" s="9"/>
      <c r="AD14" s="9"/>
      <c r="AE14" s="9"/>
      <c r="AF14" s="9"/>
      <c r="AG14" s="9"/>
      <c r="AH14" s="9"/>
    </row>
    <row r="15" spans="2:34" x14ac:dyDescent="0.3">
      <c r="B15" s="242" t="s">
        <v>278</v>
      </c>
      <c r="C15" s="253">
        <f t="shared" si="3"/>
        <v>115993781.3487372</v>
      </c>
      <c r="D15" s="330">
        <f t="shared" si="3"/>
        <v>115982107.0456243</v>
      </c>
      <c r="E15" s="253">
        <f t="shared" si="3"/>
        <v>115746344.52981849</v>
      </c>
      <c r="F15" s="330">
        <f t="shared" si="3"/>
        <v>116243121.46541761</v>
      </c>
      <c r="G15" s="253">
        <f t="shared" si="3"/>
        <v>115945187.95283161</v>
      </c>
      <c r="H15" s="330">
        <f t="shared" si="3"/>
        <v>116042559.3352811</v>
      </c>
      <c r="I15" s="253">
        <f t="shared" si="3"/>
        <v>0</v>
      </c>
      <c r="J15" s="331">
        <f t="shared" si="3"/>
        <v>0</v>
      </c>
      <c r="K15" s="253">
        <f t="shared" si="3"/>
        <v>0</v>
      </c>
      <c r="L15" s="331">
        <f t="shared" si="3"/>
        <v>0</v>
      </c>
      <c r="N15" s="5" t="s">
        <v>37</v>
      </c>
      <c r="O15" s="5" t="s">
        <v>38</v>
      </c>
      <c r="P15" s="3" t="s">
        <v>14</v>
      </c>
      <c r="R15" s="9">
        <v>1</v>
      </c>
      <c r="S15" s="9" t="s">
        <v>4</v>
      </c>
      <c r="T15" s="9" t="s">
        <v>6</v>
      </c>
      <c r="U15" s="9" t="s">
        <v>17</v>
      </c>
      <c r="V15" s="101">
        <v>0</v>
      </c>
      <c r="W15" s="101">
        <v>60944960.841548212</v>
      </c>
      <c r="X15" s="101">
        <v>60944960.841548212</v>
      </c>
      <c r="AB15" s="9"/>
      <c r="AC15" s="9"/>
      <c r="AD15" s="9"/>
      <c r="AE15" s="9"/>
      <c r="AF15" s="9"/>
      <c r="AG15" s="9"/>
      <c r="AH15" s="9"/>
    </row>
    <row r="16" spans="2:34" x14ac:dyDescent="0.3">
      <c r="B16" s="242" t="s">
        <v>279</v>
      </c>
      <c r="C16" s="253">
        <f t="shared" si="3"/>
        <v>33804976.95936808</v>
      </c>
      <c r="D16" s="330">
        <f t="shared" si="3"/>
        <v>33800702.323757</v>
      </c>
      <c r="E16" s="253">
        <f t="shared" si="3"/>
        <v>33716529.855930306</v>
      </c>
      <c r="F16" s="330">
        <f t="shared" si="3"/>
        <v>33894111.727246799</v>
      </c>
      <c r="G16" s="253">
        <f t="shared" si="3"/>
        <v>33786366.420077398</v>
      </c>
      <c r="H16" s="330">
        <f t="shared" si="3"/>
        <v>33823653.219878793</v>
      </c>
      <c r="I16" s="253">
        <f t="shared" si="3"/>
        <v>0</v>
      </c>
      <c r="J16" s="331">
        <f t="shared" si="3"/>
        <v>0</v>
      </c>
      <c r="K16" s="253">
        <f t="shared" si="3"/>
        <v>0</v>
      </c>
      <c r="L16" s="331">
        <f t="shared" si="3"/>
        <v>0</v>
      </c>
      <c r="N16" s="5" t="s">
        <v>37</v>
      </c>
      <c r="O16" s="5" t="s">
        <v>38</v>
      </c>
      <c r="P16" s="3" t="s">
        <v>41</v>
      </c>
      <c r="R16" s="9">
        <v>1</v>
      </c>
      <c r="S16" s="9" t="s">
        <v>4</v>
      </c>
      <c r="T16" s="9" t="s">
        <v>7</v>
      </c>
      <c r="U16" s="9" t="s">
        <v>18</v>
      </c>
      <c r="V16" s="101">
        <v>20265398052.9016</v>
      </c>
      <c r="W16" s="101">
        <v>90045223873.205017</v>
      </c>
      <c r="X16" s="101">
        <v>110310621926.1066</v>
      </c>
      <c r="AB16" s="9"/>
      <c r="AC16" s="9"/>
      <c r="AD16" s="9"/>
      <c r="AE16" s="9"/>
      <c r="AF16" s="9"/>
      <c r="AG16" s="9"/>
      <c r="AH16" s="9"/>
    </row>
    <row r="17" spans="2:34" x14ac:dyDescent="0.3">
      <c r="B17" s="242" t="s">
        <v>280</v>
      </c>
      <c r="C17" s="253">
        <f t="shared" si="3"/>
        <v>2353316.0840754006</v>
      </c>
      <c r="D17" s="330">
        <f t="shared" si="3"/>
        <v>2352914.212011178</v>
      </c>
      <c r="E17" s="253">
        <f t="shared" si="3"/>
        <v>2345732.0593058574</v>
      </c>
      <c r="F17" s="330">
        <f t="shared" si="3"/>
        <v>2361003.2871476188</v>
      </c>
      <c r="G17" s="253">
        <f t="shared" si="3"/>
        <v>2351515.8105873819</v>
      </c>
      <c r="H17" s="330">
        <f t="shared" si="3"/>
        <v>2355126.2136568022</v>
      </c>
      <c r="I17" s="253">
        <f t="shared" si="3"/>
        <v>0</v>
      </c>
      <c r="J17" s="331">
        <f t="shared" si="3"/>
        <v>0</v>
      </c>
      <c r="K17" s="253">
        <f t="shared" si="3"/>
        <v>0</v>
      </c>
      <c r="L17" s="331">
        <f t="shared" si="3"/>
        <v>0</v>
      </c>
      <c r="N17" s="5" t="s">
        <v>37</v>
      </c>
      <c r="O17" s="5" t="s">
        <v>38</v>
      </c>
      <c r="P17" s="3" t="s">
        <v>15</v>
      </c>
      <c r="R17" s="9">
        <v>1</v>
      </c>
      <c r="S17" s="9" t="s">
        <v>5</v>
      </c>
      <c r="T17" s="9" t="s">
        <v>6</v>
      </c>
      <c r="U17" s="9" t="s">
        <v>8</v>
      </c>
      <c r="V17" s="101">
        <v>16571565798.40851</v>
      </c>
      <c r="W17" s="101">
        <v>18044347163.468071</v>
      </c>
      <c r="X17" s="101">
        <v>34615912961.876579</v>
      </c>
      <c r="AB17" s="9"/>
      <c r="AC17" s="9"/>
      <c r="AD17" s="9"/>
      <c r="AE17" s="9"/>
      <c r="AF17" s="9"/>
      <c r="AG17" s="9"/>
      <c r="AH17" s="9"/>
    </row>
    <row r="18" spans="2:34" x14ac:dyDescent="0.3">
      <c r="B18" s="242" t="s">
        <v>26</v>
      </c>
      <c r="C18" s="253">
        <f t="shared" si="3"/>
        <v>140082332.90859619</v>
      </c>
      <c r="D18" s="330">
        <f t="shared" si="3"/>
        <v>140058520.43203861</v>
      </c>
      <c r="E18" s="253">
        <f t="shared" si="3"/>
        <v>139632857.166471</v>
      </c>
      <c r="F18" s="330">
        <f t="shared" si="3"/>
        <v>140537923.4922941</v>
      </c>
      <c r="G18" s="253">
        <f t="shared" si="3"/>
        <v>139975706.25251058</v>
      </c>
      <c r="H18" s="330">
        <f t="shared" si="3"/>
        <v>140189543.94240901</v>
      </c>
      <c r="I18" s="253">
        <f t="shared" si="3"/>
        <v>0</v>
      </c>
      <c r="J18" s="331">
        <f t="shared" si="3"/>
        <v>0</v>
      </c>
      <c r="K18" s="253">
        <f t="shared" si="3"/>
        <v>0</v>
      </c>
      <c r="L18" s="331">
        <f t="shared" si="3"/>
        <v>0</v>
      </c>
      <c r="N18" s="5" t="s">
        <v>37</v>
      </c>
      <c r="O18" s="5" t="s">
        <v>38</v>
      </c>
      <c r="P18" s="3" t="s">
        <v>16</v>
      </c>
      <c r="R18" s="9">
        <v>1</v>
      </c>
      <c r="S18" s="9" t="s">
        <v>5</v>
      </c>
      <c r="T18" s="9" t="s">
        <v>6</v>
      </c>
      <c r="U18" s="9" t="s">
        <v>9</v>
      </c>
      <c r="V18" s="101">
        <v>15034477359.089149</v>
      </c>
      <c r="W18" s="101">
        <v>32297886989.06599</v>
      </c>
      <c r="X18" s="101">
        <v>47332364348.155144</v>
      </c>
      <c r="AB18" s="9"/>
      <c r="AC18" s="9"/>
      <c r="AD18" s="9"/>
      <c r="AE18" s="9"/>
      <c r="AF18" s="9"/>
      <c r="AG18" s="9"/>
      <c r="AH18" s="9"/>
    </row>
    <row r="19" spans="2:34" x14ac:dyDescent="0.3">
      <c r="B19" s="242" t="s">
        <v>27</v>
      </c>
      <c r="C19" s="253">
        <f t="shared" ref="C19:L27" si="4">(SUMIFS($X:$X,$R:$R,C$2,$S:$S,$N19,$T:$T,$O19,$U:$U,$P19))/1000</f>
        <v>0</v>
      </c>
      <c r="D19" s="330">
        <f t="shared" si="4"/>
        <v>0</v>
      </c>
      <c r="E19" s="253">
        <f t="shared" si="4"/>
        <v>0</v>
      </c>
      <c r="F19" s="330">
        <f t="shared" si="4"/>
        <v>0</v>
      </c>
      <c r="G19" s="253">
        <f t="shared" si="4"/>
        <v>0</v>
      </c>
      <c r="H19" s="330">
        <f t="shared" si="4"/>
        <v>0</v>
      </c>
      <c r="I19" s="253">
        <f t="shared" si="4"/>
        <v>0</v>
      </c>
      <c r="J19" s="331">
        <f t="shared" si="4"/>
        <v>0</v>
      </c>
      <c r="K19" s="253">
        <f t="shared" si="4"/>
        <v>0</v>
      </c>
      <c r="L19" s="331">
        <f t="shared" si="4"/>
        <v>0</v>
      </c>
      <c r="N19" s="5" t="s">
        <v>37</v>
      </c>
      <c r="O19" s="5" t="s">
        <v>38</v>
      </c>
      <c r="P19" s="3" t="s">
        <v>48</v>
      </c>
      <c r="R19" s="9">
        <v>1</v>
      </c>
      <c r="S19" s="9" t="s">
        <v>5</v>
      </c>
      <c r="T19" s="9" t="s">
        <v>6</v>
      </c>
      <c r="U19" s="9" t="s">
        <v>10</v>
      </c>
      <c r="V19" s="101">
        <v>69263390013.509964</v>
      </c>
      <c r="W19" s="101">
        <v>129654253427.24561</v>
      </c>
      <c r="X19" s="101">
        <v>198917643440.75562</v>
      </c>
      <c r="AB19" s="9"/>
      <c r="AC19" s="9"/>
      <c r="AD19" s="9"/>
      <c r="AE19" s="9"/>
      <c r="AF19" s="9"/>
      <c r="AG19" s="9"/>
      <c r="AH19" s="9"/>
    </row>
    <row r="20" spans="2:34" x14ac:dyDescent="0.3">
      <c r="B20" s="242" t="s">
        <v>28</v>
      </c>
      <c r="C20" s="253">
        <f t="shared" si="4"/>
        <v>0</v>
      </c>
      <c r="D20" s="330">
        <f t="shared" si="4"/>
        <v>0</v>
      </c>
      <c r="E20" s="253">
        <f t="shared" si="4"/>
        <v>0</v>
      </c>
      <c r="F20" s="330">
        <f t="shared" si="4"/>
        <v>0</v>
      </c>
      <c r="G20" s="253">
        <f t="shared" si="4"/>
        <v>0</v>
      </c>
      <c r="H20" s="330">
        <f t="shared" si="4"/>
        <v>0</v>
      </c>
      <c r="I20" s="253">
        <f t="shared" si="4"/>
        <v>0</v>
      </c>
      <c r="J20" s="331">
        <f t="shared" si="4"/>
        <v>0</v>
      </c>
      <c r="K20" s="253">
        <f t="shared" si="4"/>
        <v>0</v>
      </c>
      <c r="L20" s="331">
        <f t="shared" si="4"/>
        <v>0</v>
      </c>
      <c r="N20" s="5" t="s">
        <v>37</v>
      </c>
      <c r="O20" s="5" t="s">
        <v>38</v>
      </c>
      <c r="P20" s="3" t="s">
        <v>49</v>
      </c>
      <c r="R20" s="9">
        <v>1</v>
      </c>
      <c r="S20" s="9" t="s">
        <v>5</v>
      </c>
      <c r="T20" s="9" t="s">
        <v>6</v>
      </c>
      <c r="U20" s="9" t="s">
        <v>11</v>
      </c>
      <c r="V20" s="101">
        <v>14999546469.780661</v>
      </c>
      <c r="W20" s="101">
        <v>101834933741.6597</v>
      </c>
      <c r="X20" s="101">
        <v>116834480211.44031</v>
      </c>
      <c r="AB20" s="9"/>
      <c r="AC20" s="9"/>
      <c r="AD20" s="9"/>
      <c r="AE20" s="9"/>
      <c r="AF20" s="9"/>
      <c r="AG20" s="9"/>
      <c r="AH20" s="9"/>
    </row>
    <row r="21" spans="2:34" x14ac:dyDescent="0.3">
      <c r="B21" s="242" t="s">
        <v>29</v>
      </c>
      <c r="C21" s="253">
        <f t="shared" si="4"/>
        <v>0</v>
      </c>
      <c r="D21" s="330">
        <f t="shared" si="4"/>
        <v>0</v>
      </c>
      <c r="E21" s="253">
        <f t="shared" si="4"/>
        <v>0</v>
      </c>
      <c r="F21" s="330">
        <f t="shared" si="4"/>
        <v>0</v>
      </c>
      <c r="G21" s="253">
        <f t="shared" si="4"/>
        <v>0</v>
      </c>
      <c r="H21" s="330">
        <f t="shared" si="4"/>
        <v>0</v>
      </c>
      <c r="I21" s="253">
        <f t="shared" si="4"/>
        <v>0</v>
      </c>
      <c r="J21" s="331">
        <f t="shared" si="4"/>
        <v>0</v>
      </c>
      <c r="K21" s="253">
        <f t="shared" si="4"/>
        <v>0</v>
      </c>
      <c r="L21" s="331">
        <f t="shared" si="4"/>
        <v>0</v>
      </c>
      <c r="N21" s="5" t="s">
        <v>37</v>
      </c>
      <c r="O21" s="5" t="s">
        <v>38</v>
      </c>
      <c r="P21" s="3" t="s">
        <v>50</v>
      </c>
      <c r="R21" s="9">
        <v>1</v>
      </c>
      <c r="S21" s="9" t="s">
        <v>5</v>
      </c>
      <c r="T21" s="9" t="s">
        <v>6</v>
      </c>
      <c r="U21" s="9" t="s">
        <v>12</v>
      </c>
      <c r="V21" s="101">
        <v>5129608711.7828875</v>
      </c>
      <c r="W21" s="101">
        <v>25586682002.25312</v>
      </c>
      <c r="X21" s="101">
        <v>30716290714.036011</v>
      </c>
      <c r="AB21" s="9"/>
      <c r="AC21" s="9"/>
      <c r="AD21" s="9"/>
      <c r="AE21" s="9"/>
      <c r="AF21" s="9"/>
      <c r="AG21" s="9"/>
      <c r="AH21" s="9"/>
    </row>
    <row r="22" spans="2:34" x14ac:dyDescent="0.3">
      <c r="B22" s="242" t="s">
        <v>30</v>
      </c>
      <c r="C22" s="253">
        <f t="shared" si="4"/>
        <v>0</v>
      </c>
      <c r="D22" s="330">
        <f t="shared" si="4"/>
        <v>0</v>
      </c>
      <c r="E22" s="253">
        <f t="shared" si="4"/>
        <v>0</v>
      </c>
      <c r="F22" s="330">
        <f t="shared" si="4"/>
        <v>0</v>
      </c>
      <c r="G22" s="253">
        <f t="shared" si="4"/>
        <v>0</v>
      </c>
      <c r="H22" s="330">
        <f t="shared" si="4"/>
        <v>0</v>
      </c>
      <c r="I22" s="253">
        <f t="shared" si="4"/>
        <v>0</v>
      </c>
      <c r="J22" s="331">
        <f t="shared" si="4"/>
        <v>0</v>
      </c>
      <c r="K22" s="253">
        <f t="shared" si="4"/>
        <v>0</v>
      </c>
      <c r="L22" s="331">
        <f t="shared" si="4"/>
        <v>0</v>
      </c>
      <c r="N22" s="5" t="s">
        <v>37</v>
      </c>
      <c r="O22" s="5" t="s">
        <v>38</v>
      </c>
      <c r="P22" s="3" t="s">
        <v>51</v>
      </c>
      <c r="R22" s="9">
        <v>1</v>
      </c>
      <c r="S22" s="9" t="s">
        <v>5</v>
      </c>
      <c r="T22" s="9" t="s">
        <v>6</v>
      </c>
      <c r="U22" s="9" t="s">
        <v>13</v>
      </c>
      <c r="V22" s="101">
        <v>35112366213.245354</v>
      </c>
      <c r="W22" s="101">
        <v>74818919126.812256</v>
      </c>
      <c r="X22" s="101">
        <v>109931285340.0576</v>
      </c>
      <c r="AB22" s="9"/>
      <c r="AC22" s="9"/>
      <c r="AD22" s="9"/>
      <c r="AE22" s="9"/>
      <c r="AF22" s="9"/>
      <c r="AG22" s="9"/>
      <c r="AH22" s="9"/>
    </row>
    <row r="23" spans="2:34" x14ac:dyDescent="0.3">
      <c r="B23" s="242" t="s">
        <v>31</v>
      </c>
      <c r="C23" s="253">
        <f t="shared" si="4"/>
        <v>0</v>
      </c>
      <c r="D23" s="330">
        <f t="shared" si="4"/>
        <v>0</v>
      </c>
      <c r="E23" s="253">
        <f t="shared" si="4"/>
        <v>0</v>
      </c>
      <c r="F23" s="330">
        <f t="shared" si="4"/>
        <v>0</v>
      </c>
      <c r="G23" s="253">
        <f t="shared" si="4"/>
        <v>0</v>
      </c>
      <c r="H23" s="330">
        <f t="shared" si="4"/>
        <v>0</v>
      </c>
      <c r="I23" s="253">
        <f t="shared" si="4"/>
        <v>0</v>
      </c>
      <c r="J23" s="331">
        <f t="shared" si="4"/>
        <v>0</v>
      </c>
      <c r="K23" s="253">
        <f t="shared" si="4"/>
        <v>0</v>
      </c>
      <c r="L23" s="331">
        <f t="shared" si="4"/>
        <v>0</v>
      </c>
      <c r="N23" s="5" t="s">
        <v>37</v>
      </c>
      <c r="O23" s="5" t="s">
        <v>38</v>
      </c>
      <c r="P23" s="3" t="s">
        <v>52</v>
      </c>
      <c r="R23" s="9">
        <v>1</v>
      </c>
      <c r="S23" s="9" t="s">
        <v>5</v>
      </c>
      <c r="T23" s="9" t="s">
        <v>6</v>
      </c>
      <c r="U23" s="9" t="s">
        <v>14</v>
      </c>
      <c r="V23" s="101">
        <v>65839689093.602173</v>
      </c>
      <c r="W23" s="101">
        <v>50154092255.13504</v>
      </c>
      <c r="X23" s="101">
        <v>115993781348.7372</v>
      </c>
      <c r="AB23" s="9"/>
      <c r="AC23" s="9"/>
      <c r="AD23" s="9"/>
      <c r="AE23" s="9"/>
      <c r="AF23" s="9"/>
      <c r="AG23" s="9"/>
      <c r="AH23" s="9"/>
    </row>
    <row r="24" spans="2:34" x14ac:dyDescent="0.3">
      <c r="B24" s="242" t="s">
        <v>32</v>
      </c>
      <c r="C24" s="253">
        <f t="shared" si="4"/>
        <v>0</v>
      </c>
      <c r="D24" s="330">
        <f t="shared" si="4"/>
        <v>0</v>
      </c>
      <c r="E24" s="253">
        <f t="shared" si="4"/>
        <v>0</v>
      </c>
      <c r="F24" s="330">
        <f t="shared" si="4"/>
        <v>0</v>
      </c>
      <c r="G24" s="253">
        <f t="shared" si="4"/>
        <v>0</v>
      </c>
      <c r="H24" s="330">
        <f t="shared" si="4"/>
        <v>0</v>
      </c>
      <c r="I24" s="253">
        <f t="shared" si="4"/>
        <v>0</v>
      </c>
      <c r="J24" s="331">
        <f t="shared" si="4"/>
        <v>0</v>
      </c>
      <c r="K24" s="253">
        <f t="shared" si="4"/>
        <v>0</v>
      </c>
      <c r="L24" s="331">
        <f t="shared" si="4"/>
        <v>0</v>
      </c>
      <c r="N24" s="5" t="s">
        <v>37</v>
      </c>
      <c r="O24" s="5" t="s">
        <v>38</v>
      </c>
      <c r="P24" s="3" t="s">
        <v>53</v>
      </c>
      <c r="R24" s="9">
        <v>1</v>
      </c>
      <c r="S24" s="9" t="s">
        <v>5</v>
      </c>
      <c r="T24" s="9" t="s">
        <v>6</v>
      </c>
      <c r="U24" s="9" t="s">
        <v>19</v>
      </c>
      <c r="V24" s="101">
        <v>4824295409.5181189</v>
      </c>
      <c r="W24" s="101">
        <v>28980681549.84996</v>
      </c>
      <c r="X24" s="101">
        <v>33804976959.36808</v>
      </c>
      <c r="AB24" s="9"/>
      <c r="AC24" s="9"/>
      <c r="AD24" s="9"/>
      <c r="AE24" s="9"/>
      <c r="AF24" s="9"/>
      <c r="AG24" s="9"/>
      <c r="AH24" s="9"/>
    </row>
    <row r="25" spans="2:34" x14ac:dyDescent="0.3">
      <c r="B25" s="242" t="s">
        <v>33</v>
      </c>
      <c r="C25" s="253">
        <f t="shared" si="4"/>
        <v>0</v>
      </c>
      <c r="D25" s="330">
        <f t="shared" si="4"/>
        <v>0</v>
      </c>
      <c r="E25" s="253">
        <f t="shared" si="4"/>
        <v>0</v>
      </c>
      <c r="F25" s="330">
        <f t="shared" si="4"/>
        <v>0</v>
      </c>
      <c r="G25" s="253">
        <f t="shared" si="4"/>
        <v>0</v>
      </c>
      <c r="H25" s="330">
        <f t="shared" si="4"/>
        <v>0</v>
      </c>
      <c r="I25" s="253">
        <f t="shared" si="4"/>
        <v>0</v>
      </c>
      <c r="J25" s="331">
        <f t="shared" si="4"/>
        <v>0</v>
      </c>
      <c r="K25" s="253">
        <f t="shared" si="4"/>
        <v>0</v>
      </c>
      <c r="L25" s="331">
        <f t="shared" si="4"/>
        <v>0</v>
      </c>
      <c r="N25" s="5" t="s">
        <v>37</v>
      </c>
      <c r="O25" s="5" t="s">
        <v>38</v>
      </c>
      <c r="P25" s="3" t="s">
        <v>54</v>
      </c>
      <c r="R25" s="9">
        <v>1</v>
      </c>
      <c r="S25" s="9" t="s">
        <v>5</v>
      </c>
      <c r="T25" s="9" t="s">
        <v>6</v>
      </c>
      <c r="U25" s="9" t="s">
        <v>15</v>
      </c>
      <c r="V25" s="101">
        <v>1000363832.300727</v>
      </c>
      <c r="W25" s="101">
        <v>1352952251.7746739</v>
      </c>
      <c r="X25" s="101">
        <v>2353316084.0754008</v>
      </c>
      <c r="AB25" s="9"/>
      <c r="AC25" s="9"/>
      <c r="AD25" s="9"/>
      <c r="AE25" s="9"/>
      <c r="AF25" s="9"/>
      <c r="AG25" s="9"/>
      <c r="AH25" s="9"/>
    </row>
    <row r="26" spans="2:34" x14ac:dyDescent="0.3">
      <c r="B26" s="242" t="s">
        <v>34</v>
      </c>
      <c r="C26" s="253">
        <f t="shared" si="4"/>
        <v>67333.240243623644</v>
      </c>
      <c r="D26" s="330">
        <f t="shared" si="4"/>
        <v>67319.904786951738</v>
      </c>
      <c r="E26" s="253">
        <f t="shared" si="4"/>
        <v>67083.140313638985</v>
      </c>
      <c r="F26" s="330">
        <f t="shared" si="4"/>
        <v>67586.745000426381</v>
      </c>
      <c r="G26" s="253">
        <f t="shared" si="4"/>
        <v>67272.718250170627</v>
      </c>
      <c r="H26" s="330">
        <f t="shared" si="4"/>
        <v>67394.083135564331</v>
      </c>
      <c r="I26" s="253">
        <f t="shared" si="4"/>
        <v>0</v>
      </c>
      <c r="J26" s="331">
        <f t="shared" si="4"/>
        <v>0</v>
      </c>
      <c r="K26" s="253">
        <f t="shared" si="4"/>
        <v>0</v>
      </c>
      <c r="L26" s="331">
        <f t="shared" si="4"/>
        <v>0</v>
      </c>
      <c r="N26" s="5" t="s">
        <v>37</v>
      </c>
      <c r="O26" s="5" t="s">
        <v>38</v>
      </c>
      <c r="P26" s="3" t="s">
        <v>17</v>
      </c>
      <c r="R26" s="9">
        <v>1</v>
      </c>
      <c r="S26" s="9" t="s">
        <v>5</v>
      </c>
      <c r="T26" s="9" t="s">
        <v>6</v>
      </c>
      <c r="U26" s="9" t="s">
        <v>16</v>
      </c>
      <c r="V26" s="101">
        <v>61090978322.797638</v>
      </c>
      <c r="W26" s="101">
        <v>78991354585.798569</v>
      </c>
      <c r="X26" s="101">
        <v>140082332908.59619</v>
      </c>
      <c r="AB26" s="9"/>
      <c r="AC26" s="9"/>
      <c r="AD26" s="9"/>
      <c r="AE26" s="9"/>
      <c r="AF26" s="9"/>
      <c r="AG26" s="9"/>
      <c r="AH26" s="9"/>
    </row>
    <row r="27" spans="2:34" x14ac:dyDescent="0.3">
      <c r="B27" s="243" t="s">
        <v>35</v>
      </c>
      <c r="C27" s="255">
        <f t="shared" si="4"/>
        <v>420259508.7652874</v>
      </c>
      <c r="D27" s="332">
        <f t="shared" si="4"/>
        <v>420180648.38255918</v>
      </c>
      <c r="E27" s="255">
        <f t="shared" si="4"/>
        <v>418771157.91308063</v>
      </c>
      <c r="F27" s="332">
        <f t="shared" si="4"/>
        <v>421765947.59888852</v>
      </c>
      <c r="G27" s="255">
        <f t="shared" si="4"/>
        <v>419894889.74081188</v>
      </c>
      <c r="H27" s="332">
        <f t="shared" si="4"/>
        <v>420625734.73927939</v>
      </c>
      <c r="I27" s="255">
        <f t="shared" si="4"/>
        <v>0</v>
      </c>
      <c r="J27" s="333">
        <f t="shared" si="4"/>
        <v>0</v>
      </c>
      <c r="K27" s="255">
        <f t="shared" si="4"/>
        <v>0</v>
      </c>
      <c r="L27" s="333">
        <f t="shared" si="4"/>
        <v>0</v>
      </c>
      <c r="N27" s="6" t="s">
        <v>37</v>
      </c>
      <c r="O27" s="6" t="s">
        <v>39</v>
      </c>
      <c r="P27" s="4" t="s">
        <v>40</v>
      </c>
      <c r="R27" s="9">
        <v>1</v>
      </c>
      <c r="S27" s="9" t="s">
        <v>5</v>
      </c>
      <c r="T27" s="9" t="s">
        <v>6</v>
      </c>
      <c r="U27" s="9" t="s">
        <v>17</v>
      </c>
      <c r="V27" s="101">
        <v>2641886.2122834949</v>
      </c>
      <c r="W27" s="101">
        <v>64691354.031340152</v>
      </c>
      <c r="X27" s="101">
        <v>67333240.243623644</v>
      </c>
      <c r="AB27" s="9"/>
      <c r="AC27" s="9"/>
      <c r="AD27" s="9"/>
      <c r="AE27" s="9"/>
      <c r="AF27" s="9"/>
      <c r="AG27" s="9"/>
      <c r="AH27" s="9"/>
    </row>
    <row r="28" spans="2:34" x14ac:dyDescent="0.3">
      <c r="R28" s="9">
        <v>1</v>
      </c>
      <c r="S28" s="9" t="s">
        <v>5</v>
      </c>
      <c r="T28" s="9" t="s">
        <v>7</v>
      </c>
      <c r="U28" s="9" t="s">
        <v>18</v>
      </c>
      <c r="V28" s="101">
        <v>103129227653.11211</v>
      </c>
      <c r="W28" s="101">
        <v>317130281112.17517</v>
      </c>
      <c r="X28" s="101">
        <v>420259508765.28741</v>
      </c>
      <c r="AB28" s="9"/>
      <c r="AC28" s="9"/>
      <c r="AD28" s="9"/>
      <c r="AE28" s="9"/>
      <c r="AF28" s="9"/>
      <c r="AG28" s="9"/>
      <c r="AH28" s="9"/>
    </row>
    <row r="29" spans="2:34" x14ac:dyDescent="0.3">
      <c r="R29" s="9">
        <v>2</v>
      </c>
      <c r="S29" s="9" t="s">
        <v>4</v>
      </c>
      <c r="T29" s="9" t="s">
        <v>6</v>
      </c>
      <c r="U29" s="9" t="s">
        <v>8</v>
      </c>
      <c r="V29" s="101">
        <v>3548374227.0602512</v>
      </c>
      <c r="W29" s="101">
        <v>5280707180.8875914</v>
      </c>
      <c r="X29" s="101">
        <v>8829081407.9478416</v>
      </c>
      <c r="AB29" s="9"/>
      <c r="AC29" s="9"/>
      <c r="AD29" s="9"/>
      <c r="AE29" s="9"/>
      <c r="AF29" s="9"/>
      <c r="AG29" s="9"/>
      <c r="AH29" s="9"/>
    </row>
    <row r="30" spans="2:34" x14ac:dyDescent="0.3">
      <c r="B30" s="65" t="s">
        <v>283</v>
      </c>
      <c r="R30" s="9">
        <v>2</v>
      </c>
      <c r="S30" s="9" t="s">
        <v>4</v>
      </c>
      <c r="T30" s="9" t="s">
        <v>6</v>
      </c>
      <c r="U30" s="9" t="s">
        <v>9</v>
      </c>
      <c r="V30" s="101">
        <v>7766508435.2958088</v>
      </c>
      <c r="W30" s="101">
        <v>18873852981.756088</v>
      </c>
      <c r="X30" s="101">
        <v>26640361417.051899</v>
      </c>
      <c r="AB30" s="9"/>
      <c r="AC30" s="9"/>
      <c r="AD30" s="9"/>
      <c r="AE30" s="9"/>
      <c r="AF30" s="9"/>
      <c r="AG30" s="9"/>
      <c r="AH30" s="9"/>
    </row>
    <row r="31" spans="2:34" x14ac:dyDescent="0.3">
      <c r="B31" s="239" t="s">
        <v>284</v>
      </c>
      <c r="C31" s="239" t="s">
        <v>288</v>
      </c>
      <c r="D31" s="239" t="s">
        <v>289</v>
      </c>
      <c r="E31" s="239" t="s">
        <v>290</v>
      </c>
      <c r="F31" s="239" t="s">
        <v>291</v>
      </c>
      <c r="G31" s="239" t="s">
        <v>292</v>
      </c>
      <c r="H31" s="239" t="s">
        <v>293</v>
      </c>
      <c r="I31" s="239" t="s">
        <v>294</v>
      </c>
      <c r="J31" s="239" t="s">
        <v>270</v>
      </c>
      <c r="K31" s="239" t="s">
        <v>265</v>
      </c>
      <c r="L31" s="239" t="s">
        <v>266</v>
      </c>
      <c r="R31" s="9">
        <v>2</v>
      </c>
      <c r="S31" s="9" t="s">
        <v>4</v>
      </c>
      <c r="T31" s="9" t="s">
        <v>6</v>
      </c>
      <c r="U31" s="9" t="s">
        <v>10</v>
      </c>
      <c r="V31" s="101">
        <v>32156507918.623348</v>
      </c>
      <c r="W31" s="101">
        <v>69468742667.955643</v>
      </c>
      <c r="X31" s="101">
        <v>101625250586.57899</v>
      </c>
      <c r="AB31" s="9"/>
      <c r="AC31" s="9"/>
      <c r="AD31" s="9"/>
      <c r="AE31" s="9"/>
      <c r="AF31" s="9"/>
      <c r="AG31" s="9"/>
      <c r="AH31" s="9"/>
    </row>
    <row r="32" spans="2:34" x14ac:dyDescent="0.3">
      <c r="B32" s="252" t="s">
        <v>287</v>
      </c>
      <c r="C32" s="251">
        <f>+C33+C34</f>
        <v>1250909226.322629</v>
      </c>
      <c r="D32" s="251">
        <f t="shared" ref="D32:L32" si="5">+D33+D34</f>
        <v>1250657185.2635064</v>
      </c>
      <c r="E32" s="251">
        <f t="shared" si="5"/>
        <v>1246238396.7440302</v>
      </c>
      <c r="F32" s="251">
        <f t="shared" si="5"/>
        <v>1255643192.6752272</v>
      </c>
      <c r="G32" s="251">
        <f t="shared" si="5"/>
        <v>1249741974.5519142</v>
      </c>
      <c r="H32" s="251">
        <f t="shared" si="5"/>
        <v>1252082162.3557973</v>
      </c>
      <c r="I32" s="251">
        <f t="shared" si="5"/>
        <v>0</v>
      </c>
      <c r="J32" s="251">
        <f t="shared" si="5"/>
        <v>0</v>
      </c>
      <c r="K32" s="251">
        <f t="shared" si="5"/>
        <v>0</v>
      </c>
      <c r="L32" s="251">
        <f t="shared" si="5"/>
        <v>0</v>
      </c>
      <c r="N32" s="102" t="s">
        <v>0</v>
      </c>
      <c r="R32" s="9">
        <v>2</v>
      </c>
      <c r="S32" s="9" t="s">
        <v>4</v>
      </c>
      <c r="T32" s="9" t="s">
        <v>6</v>
      </c>
      <c r="U32" s="9" t="s">
        <v>11</v>
      </c>
      <c r="V32" s="101">
        <v>11101389247.540581</v>
      </c>
      <c r="W32" s="101">
        <v>88127911027.467056</v>
      </c>
      <c r="X32" s="101">
        <v>99229300275.007645</v>
      </c>
      <c r="AB32" s="9"/>
      <c r="AC32" s="9"/>
      <c r="AD32" s="9"/>
      <c r="AE32" s="9"/>
      <c r="AF32" s="9"/>
      <c r="AG32" s="9"/>
      <c r="AH32" s="9"/>
    </row>
    <row r="33" spans="2:34" x14ac:dyDescent="0.3">
      <c r="B33" s="250" t="s">
        <v>285</v>
      </c>
      <c r="C33" s="253">
        <f t="shared" ref="C33:L33" si="6">(SUMIFS($V:$V,$R:$R,C$2,$S:$S,$N33))/1000</f>
        <v>391998150.76335955</v>
      </c>
      <c r="D33" s="253">
        <f t="shared" si="6"/>
        <v>391947047.07058996</v>
      </c>
      <c r="E33" s="253">
        <f t="shared" si="6"/>
        <v>391012243.67980593</v>
      </c>
      <c r="F33" s="253">
        <f t="shared" si="6"/>
        <v>392996384.67991298</v>
      </c>
      <c r="G33" s="253">
        <f t="shared" si="6"/>
        <v>391773496.24284482</v>
      </c>
      <c r="H33" s="253">
        <f t="shared" si="6"/>
        <v>392223946.98999226</v>
      </c>
      <c r="I33" s="253">
        <f t="shared" si="6"/>
        <v>0</v>
      </c>
      <c r="J33" s="253">
        <f t="shared" si="6"/>
        <v>0</v>
      </c>
      <c r="K33" s="253">
        <f t="shared" si="6"/>
        <v>0</v>
      </c>
      <c r="L33" s="253">
        <f t="shared" si="6"/>
        <v>0</v>
      </c>
      <c r="N33" s="5" t="s">
        <v>37</v>
      </c>
      <c r="R33" s="9">
        <v>2</v>
      </c>
      <c r="S33" s="9" t="s">
        <v>4</v>
      </c>
      <c r="T33" s="9" t="s">
        <v>6</v>
      </c>
      <c r="U33" s="9" t="s">
        <v>12</v>
      </c>
      <c r="V33" s="101">
        <v>943872691.49269879</v>
      </c>
      <c r="W33" s="101">
        <v>5075690184.000701</v>
      </c>
      <c r="X33" s="101">
        <v>6019562875.4933996</v>
      </c>
      <c r="AB33" s="9"/>
      <c r="AC33" s="9"/>
      <c r="AD33" s="9"/>
      <c r="AE33" s="9"/>
      <c r="AF33" s="9"/>
      <c r="AG33" s="9"/>
      <c r="AH33" s="9"/>
    </row>
    <row r="34" spans="2:34" x14ac:dyDescent="0.3">
      <c r="B34" s="254" t="s">
        <v>286</v>
      </c>
      <c r="C34" s="255">
        <f t="shared" ref="C34:L34" si="7">(SUMIFS($W:$W,$R:$R,C$2,$S:$S,$N34))/1000</f>
        <v>858911075.55926955</v>
      </c>
      <c r="D34" s="255">
        <f t="shared" si="7"/>
        <v>858710138.19291651</v>
      </c>
      <c r="E34" s="255">
        <f t="shared" si="7"/>
        <v>855226153.06422424</v>
      </c>
      <c r="F34" s="255">
        <f t="shared" si="7"/>
        <v>862646807.99531424</v>
      </c>
      <c r="G34" s="255">
        <f t="shared" si="7"/>
        <v>857968478.3090694</v>
      </c>
      <c r="H34" s="255">
        <f t="shared" si="7"/>
        <v>859858215.36580491</v>
      </c>
      <c r="I34" s="255">
        <f t="shared" si="7"/>
        <v>0</v>
      </c>
      <c r="J34" s="255">
        <f t="shared" si="7"/>
        <v>0</v>
      </c>
      <c r="K34" s="255">
        <f t="shared" si="7"/>
        <v>0</v>
      </c>
      <c r="L34" s="255">
        <f t="shared" si="7"/>
        <v>0</v>
      </c>
      <c r="N34" s="6" t="s">
        <v>37</v>
      </c>
      <c r="R34" s="9">
        <v>2</v>
      </c>
      <c r="S34" s="9" t="s">
        <v>4</v>
      </c>
      <c r="T34" s="9" t="s">
        <v>6</v>
      </c>
      <c r="U34" s="9" t="s">
        <v>13</v>
      </c>
      <c r="V34" s="101">
        <v>17957599354.531639</v>
      </c>
      <c r="W34" s="101">
        <v>40515459260.739967</v>
      </c>
      <c r="X34" s="101">
        <v>58473058615.271606</v>
      </c>
      <c r="AB34" s="9"/>
      <c r="AC34" s="9"/>
      <c r="AD34" s="9"/>
      <c r="AE34" s="9"/>
      <c r="AF34" s="9"/>
      <c r="AG34" s="9"/>
      <c r="AH34" s="9"/>
    </row>
    <row r="35" spans="2:34" x14ac:dyDescent="0.3">
      <c r="R35" s="9">
        <v>2</v>
      </c>
      <c r="S35" s="9" t="s">
        <v>4</v>
      </c>
      <c r="T35" s="9" t="s">
        <v>6</v>
      </c>
      <c r="U35" s="9" t="s">
        <v>14</v>
      </c>
      <c r="V35" s="101">
        <v>23532978457.756771</v>
      </c>
      <c r="W35" s="101">
        <v>18313810639.608879</v>
      </c>
      <c r="X35" s="101">
        <v>41846789097.365646</v>
      </c>
      <c r="AB35" s="9"/>
      <c r="AC35" s="9"/>
      <c r="AD35" s="9"/>
      <c r="AE35" s="9"/>
      <c r="AF35" s="9"/>
      <c r="AG35" s="9"/>
      <c r="AH35" s="9"/>
    </row>
    <row r="36" spans="2:34" x14ac:dyDescent="0.3">
      <c r="R36" s="9">
        <v>2</v>
      </c>
      <c r="S36" s="9" t="s">
        <v>4</v>
      </c>
      <c r="T36" s="9" t="s">
        <v>6</v>
      </c>
      <c r="U36" s="9" t="s">
        <v>15</v>
      </c>
      <c r="V36" s="101">
        <v>79241337.326574221</v>
      </c>
      <c r="W36" s="101">
        <v>1081383986.357481</v>
      </c>
      <c r="X36" s="101">
        <v>1160625323.684056</v>
      </c>
      <c r="AB36" s="9"/>
      <c r="AC36" s="9"/>
      <c r="AD36" s="9"/>
      <c r="AE36" s="9"/>
      <c r="AF36" s="9"/>
      <c r="AG36" s="9"/>
      <c r="AH36" s="9"/>
    </row>
    <row r="37" spans="2:34" x14ac:dyDescent="0.3">
      <c r="R37" s="9">
        <v>2</v>
      </c>
      <c r="S37" s="9" t="s">
        <v>4</v>
      </c>
      <c r="T37" s="9" t="s">
        <v>6</v>
      </c>
      <c r="U37" s="9" t="s">
        <v>16</v>
      </c>
      <c r="V37" s="101">
        <v>33826578657.172401</v>
      </c>
      <c r="W37" s="101">
        <v>31888512889.224331</v>
      </c>
      <c r="X37" s="101">
        <v>65715091546.396729</v>
      </c>
      <c r="AB37" s="9"/>
      <c r="AC37" s="9"/>
      <c r="AD37" s="9"/>
      <c r="AE37" s="9"/>
      <c r="AF37" s="9"/>
      <c r="AG37" s="9"/>
      <c r="AH37" s="9"/>
    </row>
    <row r="38" spans="2:34" x14ac:dyDescent="0.3">
      <c r="R38" s="9">
        <v>2</v>
      </c>
      <c r="S38" s="9" t="s">
        <v>4</v>
      </c>
      <c r="T38" s="9" t="s">
        <v>6</v>
      </c>
      <c r="U38" s="9" t="s">
        <v>17</v>
      </c>
      <c r="V38" s="101">
        <v>0</v>
      </c>
      <c r="W38" s="101">
        <v>60932717.785015479</v>
      </c>
      <c r="X38" s="101">
        <v>60932717.785015479</v>
      </c>
      <c r="AC38"/>
      <c r="AD38"/>
      <c r="AE38"/>
      <c r="AF38"/>
      <c r="AG38"/>
    </row>
    <row r="39" spans="2:34" x14ac:dyDescent="0.3">
      <c r="R39" s="9">
        <v>2</v>
      </c>
      <c r="S39" s="9" t="s">
        <v>4</v>
      </c>
      <c r="T39" s="9" t="s">
        <v>7</v>
      </c>
      <c r="U39" s="9" t="s">
        <v>18</v>
      </c>
      <c r="V39" s="101">
        <v>20263335700.93034</v>
      </c>
      <c r="W39" s="101">
        <v>90025584341.145065</v>
      </c>
      <c r="X39" s="101">
        <v>110288920042.07539</v>
      </c>
    </row>
    <row r="40" spans="2:34" x14ac:dyDescent="0.3">
      <c r="R40" s="9">
        <v>2</v>
      </c>
      <c r="S40" s="9" t="s">
        <v>5</v>
      </c>
      <c r="T40" s="9" t="s">
        <v>6</v>
      </c>
      <c r="U40" s="9" t="s">
        <v>8</v>
      </c>
      <c r="V40" s="101">
        <v>16571046806.91815</v>
      </c>
      <c r="W40" s="101">
        <v>18042953919.544571</v>
      </c>
      <c r="X40" s="101">
        <v>34614000726.462723</v>
      </c>
    </row>
    <row r="41" spans="2:34" x14ac:dyDescent="0.3">
      <c r="R41" s="9">
        <v>2</v>
      </c>
      <c r="S41" s="9" t="s">
        <v>5</v>
      </c>
      <c r="T41" s="9" t="s">
        <v>6</v>
      </c>
      <c r="U41" s="9" t="s">
        <v>9</v>
      </c>
      <c r="V41" s="101">
        <v>15030316473.970261</v>
      </c>
      <c r="W41" s="101">
        <v>32284987525.725769</v>
      </c>
      <c r="X41" s="101">
        <v>47315303999.69603</v>
      </c>
    </row>
    <row r="42" spans="2:34" x14ac:dyDescent="0.3">
      <c r="R42" s="9">
        <v>2</v>
      </c>
      <c r="S42" s="9" t="s">
        <v>5</v>
      </c>
      <c r="T42" s="9" t="s">
        <v>6</v>
      </c>
      <c r="U42" s="9" t="s">
        <v>10</v>
      </c>
      <c r="V42" s="101">
        <v>69257217624.174377</v>
      </c>
      <c r="W42" s="101">
        <v>129633527138.3477</v>
      </c>
      <c r="X42" s="101">
        <v>198890744762.52209</v>
      </c>
    </row>
    <row r="43" spans="2:34" x14ac:dyDescent="0.3">
      <c r="R43" s="9">
        <v>2</v>
      </c>
      <c r="S43" s="9" t="s">
        <v>5</v>
      </c>
      <c r="T43" s="9" t="s">
        <v>6</v>
      </c>
      <c r="U43" s="9" t="s">
        <v>11</v>
      </c>
      <c r="V43" s="101">
        <v>14997154450.42544</v>
      </c>
      <c r="W43" s="101">
        <v>101810037292.34531</v>
      </c>
      <c r="X43" s="101">
        <v>116807191742.77071</v>
      </c>
    </row>
    <row r="44" spans="2:34" x14ac:dyDescent="0.3">
      <c r="R44" s="9">
        <v>2</v>
      </c>
      <c r="S44" s="9" t="s">
        <v>5</v>
      </c>
      <c r="T44" s="9" t="s">
        <v>6</v>
      </c>
      <c r="U44" s="9" t="s">
        <v>12</v>
      </c>
      <c r="V44" s="101">
        <v>5127669574.5427217</v>
      </c>
      <c r="W44" s="101">
        <v>25573630977.014889</v>
      </c>
      <c r="X44" s="101">
        <v>30701300551.55761</v>
      </c>
    </row>
    <row r="45" spans="2:34" x14ac:dyDescent="0.3">
      <c r="R45" s="9">
        <v>2</v>
      </c>
      <c r="S45" s="9" t="s">
        <v>5</v>
      </c>
      <c r="T45" s="9" t="s">
        <v>6</v>
      </c>
      <c r="U45" s="9" t="s">
        <v>13</v>
      </c>
      <c r="V45" s="101">
        <v>35100839851.880836</v>
      </c>
      <c r="W45" s="101">
        <v>74785591327.839218</v>
      </c>
      <c r="X45" s="101">
        <v>109886431179.72009</v>
      </c>
    </row>
    <row r="46" spans="2:34" x14ac:dyDescent="0.3">
      <c r="R46" s="9">
        <v>2</v>
      </c>
      <c r="S46" s="9" t="s">
        <v>5</v>
      </c>
      <c r="T46" s="9" t="s">
        <v>6</v>
      </c>
      <c r="U46" s="9" t="s">
        <v>14</v>
      </c>
      <c r="V46" s="101">
        <v>65834791434.911713</v>
      </c>
      <c r="W46" s="101">
        <v>50147315610.712608</v>
      </c>
      <c r="X46" s="101">
        <v>115982107045.6243</v>
      </c>
    </row>
    <row r="47" spans="2:34" x14ac:dyDescent="0.3">
      <c r="R47" s="9">
        <v>2</v>
      </c>
      <c r="S47" s="9" t="s">
        <v>5</v>
      </c>
      <c r="T47" s="9" t="s">
        <v>6</v>
      </c>
      <c r="U47" s="9" t="s">
        <v>19</v>
      </c>
      <c r="V47" s="101">
        <v>4823936541.5972176</v>
      </c>
      <c r="W47" s="101">
        <v>28976765782.159779</v>
      </c>
      <c r="X47" s="101">
        <v>33800702323.757</v>
      </c>
    </row>
    <row r="48" spans="2:34" x14ac:dyDescent="0.3">
      <c r="R48" s="9">
        <v>2</v>
      </c>
      <c r="S48" s="9" t="s">
        <v>5</v>
      </c>
      <c r="T48" s="9" t="s">
        <v>6</v>
      </c>
      <c r="U48" s="9" t="s">
        <v>15</v>
      </c>
      <c r="V48" s="101">
        <v>1000233668.163435</v>
      </c>
      <c r="W48" s="101">
        <v>1352680543.8477421</v>
      </c>
      <c r="X48" s="101">
        <v>2352914212.011178</v>
      </c>
    </row>
    <row r="49" spans="18:24" x14ac:dyDescent="0.3">
      <c r="R49" s="9">
        <v>2</v>
      </c>
      <c r="S49" s="9" t="s">
        <v>5</v>
      </c>
      <c r="T49" s="9" t="s">
        <v>6</v>
      </c>
      <c r="U49" s="9" t="s">
        <v>16</v>
      </c>
      <c r="V49" s="101">
        <v>61083029360.39724</v>
      </c>
      <c r="W49" s="101">
        <v>78975491071.641327</v>
      </c>
      <c r="X49" s="101">
        <v>140058520432.0386</v>
      </c>
    </row>
    <row r="50" spans="18:24" x14ac:dyDescent="0.3">
      <c r="R50" s="9">
        <v>2</v>
      </c>
      <c r="S50" s="9" t="s">
        <v>5</v>
      </c>
      <c r="T50" s="9" t="s">
        <v>6</v>
      </c>
      <c r="U50" s="9" t="s">
        <v>17</v>
      </c>
      <c r="V50" s="101">
        <v>2641542.4585125758</v>
      </c>
      <c r="W50" s="101">
        <v>64678362.328439146</v>
      </c>
      <c r="X50" s="101">
        <v>67319904.786951736</v>
      </c>
    </row>
    <row r="51" spans="18:24" x14ac:dyDescent="0.3">
      <c r="R51" s="9">
        <v>2</v>
      </c>
      <c r="S51" s="9" t="s">
        <v>5</v>
      </c>
      <c r="T51" s="9" t="s">
        <v>7</v>
      </c>
      <c r="U51" s="9" t="s">
        <v>18</v>
      </c>
      <c r="V51" s="101">
        <v>103118169741.1501</v>
      </c>
      <c r="W51" s="101">
        <v>317062478641.40918</v>
      </c>
      <c r="X51" s="101">
        <v>420180648382.5592</v>
      </c>
    </row>
    <row r="52" spans="18:24" x14ac:dyDescent="0.3">
      <c r="R52" s="9">
        <v>3</v>
      </c>
      <c r="S52" s="9" t="s">
        <v>4</v>
      </c>
      <c r="T52" s="9" t="s">
        <v>6</v>
      </c>
      <c r="U52" s="9" t="s">
        <v>8</v>
      </c>
      <c r="V52" s="101">
        <v>3545082843.0968781</v>
      </c>
      <c r="W52" s="101">
        <v>5271152869.1870928</v>
      </c>
      <c r="X52" s="101">
        <v>8816235712.2839699</v>
      </c>
    </row>
    <row r="53" spans="18:24" x14ac:dyDescent="0.3">
      <c r="R53" s="9">
        <v>3</v>
      </c>
      <c r="S53" s="9" t="s">
        <v>4</v>
      </c>
      <c r="T53" s="9" t="s">
        <v>6</v>
      </c>
      <c r="U53" s="9" t="s">
        <v>9</v>
      </c>
      <c r="V53" s="101">
        <v>7731213757.2818613</v>
      </c>
      <c r="W53" s="101">
        <v>18752426493.3951</v>
      </c>
      <c r="X53" s="101">
        <v>26483640250.67696</v>
      </c>
    </row>
    <row r="54" spans="18:24" x14ac:dyDescent="0.3">
      <c r="R54" s="9">
        <v>3</v>
      </c>
      <c r="S54" s="9" t="s">
        <v>4</v>
      </c>
      <c r="T54" s="9" t="s">
        <v>6</v>
      </c>
      <c r="U54" s="9" t="s">
        <v>10</v>
      </c>
      <c r="V54" s="101">
        <v>32098445208.488811</v>
      </c>
      <c r="W54" s="101">
        <v>69259085247.566666</v>
      </c>
      <c r="X54" s="101">
        <v>101357530456.0555</v>
      </c>
    </row>
    <row r="55" spans="18:24" x14ac:dyDescent="0.3">
      <c r="R55" s="9">
        <v>3</v>
      </c>
      <c r="S55" s="9" t="s">
        <v>4</v>
      </c>
      <c r="T55" s="9" t="s">
        <v>6</v>
      </c>
      <c r="U55" s="9" t="s">
        <v>11</v>
      </c>
      <c r="V55" s="101">
        <v>11070149115.45405</v>
      </c>
      <c r="W55" s="101">
        <v>87756762158.887482</v>
      </c>
      <c r="X55" s="101">
        <v>98826911274.341537</v>
      </c>
    </row>
    <row r="56" spans="18:24" x14ac:dyDescent="0.3">
      <c r="R56" s="9">
        <v>3</v>
      </c>
      <c r="S56" s="9" t="s">
        <v>4</v>
      </c>
      <c r="T56" s="9" t="s">
        <v>6</v>
      </c>
      <c r="U56" s="9" t="s">
        <v>12</v>
      </c>
      <c r="V56" s="101">
        <v>938240355.98417985</v>
      </c>
      <c r="W56" s="101">
        <v>5035194657.0674276</v>
      </c>
      <c r="X56" s="101">
        <v>5973435013.0516071</v>
      </c>
    </row>
    <row r="57" spans="18:24" x14ac:dyDescent="0.3">
      <c r="R57" s="9">
        <v>3</v>
      </c>
      <c r="S57" s="9" t="s">
        <v>4</v>
      </c>
      <c r="T57" s="9" t="s">
        <v>6</v>
      </c>
      <c r="U57" s="9" t="s">
        <v>13</v>
      </c>
      <c r="V57" s="101">
        <v>17863600941.561352</v>
      </c>
      <c r="W57" s="101">
        <v>40229758481.2211</v>
      </c>
      <c r="X57" s="101">
        <v>58093359422.782463</v>
      </c>
    </row>
    <row r="58" spans="18:24" x14ac:dyDescent="0.3">
      <c r="R58" s="9">
        <v>3</v>
      </c>
      <c r="S58" s="9" t="s">
        <v>4</v>
      </c>
      <c r="T58" s="9" t="s">
        <v>6</v>
      </c>
      <c r="U58" s="9" t="s">
        <v>14</v>
      </c>
      <c r="V58" s="101">
        <v>23496087284.610668</v>
      </c>
      <c r="W58" s="101">
        <v>18265379600.395821</v>
      </c>
      <c r="X58" s="101">
        <v>41761466885.006493</v>
      </c>
    </row>
    <row r="59" spans="18:24" x14ac:dyDescent="0.3">
      <c r="R59" s="9">
        <v>3</v>
      </c>
      <c r="S59" s="9" t="s">
        <v>4</v>
      </c>
      <c r="T59" s="9" t="s">
        <v>6</v>
      </c>
      <c r="U59" s="9" t="s">
        <v>15</v>
      </c>
      <c r="V59" s="101">
        <v>79054245.777604014</v>
      </c>
      <c r="W59" s="101">
        <v>1077528724.3450329</v>
      </c>
      <c r="X59" s="101">
        <v>1156582970.122637</v>
      </c>
    </row>
    <row r="60" spans="18:24" x14ac:dyDescent="0.3">
      <c r="R60" s="9">
        <v>3</v>
      </c>
      <c r="S60" s="9" t="s">
        <v>4</v>
      </c>
      <c r="T60" s="9" t="s">
        <v>6</v>
      </c>
      <c r="U60" s="9" t="s">
        <v>16</v>
      </c>
      <c r="V60" s="101">
        <v>33746718496.865131</v>
      </c>
      <c r="W60" s="101">
        <v>31774832184.170799</v>
      </c>
      <c r="X60" s="101">
        <v>65521550681.035927</v>
      </c>
    </row>
    <row r="61" spans="18:24" x14ac:dyDescent="0.3">
      <c r="R61" s="9">
        <v>3</v>
      </c>
      <c r="S61" s="9" t="s">
        <v>4</v>
      </c>
      <c r="T61" s="9" t="s">
        <v>6</v>
      </c>
      <c r="U61" s="9" t="s">
        <v>17</v>
      </c>
      <c r="V61" s="101">
        <v>0</v>
      </c>
      <c r="W61" s="101">
        <v>60715485.428003147</v>
      </c>
      <c r="X61" s="101">
        <v>60715485.428003147</v>
      </c>
    </row>
    <row r="62" spans="18:24" x14ac:dyDescent="0.3">
      <c r="R62" s="9">
        <v>3</v>
      </c>
      <c r="S62" s="9" t="s">
        <v>4</v>
      </c>
      <c r="T62" s="9" t="s">
        <v>7</v>
      </c>
      <c r="U62" s="9" t="s">
        <v>18</v>
      </c>
      <c r="V62" s="101">
        <v>20223327214.891312</v>
      </c>
      <c r="W62" s="101">
        <v>89680484525.984268</v>
      </c>
      <c r="X62" s="101">
        <v>109903811740.8756</v>
      </c>
    </row>
    <row r="63" spans="18:24" x14ac:dyDescent="0.3">
      <c r="R63" s="9">
        <v>3</v>
      </c>
      <c r="S63" s="9" t="s">
        <v>5</v>
      </c>
      <c r="T63" s="9" t="s">
        <v>6</v>
      </c>
      <c r="U63" s="9" t="s">
        <v>8</v>
      </c>
      <c r="V63" s="101">
        <v>16555677784.19842</v>
      </c>
      <c r="W63" s="101">
        <v>18010311649.497452</v>
      </c>
      <c r="X63" s="101">
        <v>34565989433.695869</v>
      </c>
    </row>
    <row r="64" spans="18:24" x14ac:dyDescent="0.3">
      <c r="R64" s="9">
        <v>3</v>
      </c>
      <c r="S64" s="9" t="s">
        <v>5</v>
      </c>
      <c r="T64" s="9" t="s">
        <v>6</v>
      </c>
      <c r="U64" s="9" t="s">
        <v>9</v>
      </c>
      <c r="V64" s="101">
        <v>14962027484.188669</v>
      </c>
      <c r="W64" s="101">
        <v>32077317074.597801</v>
      </c>
      <c r="X64" s="101">
        <v>47039344558.786469</v>
      </c>
    </row>
    <row r="65" spans="18:24" x14ac:dyDescent="0.3">
      <c r="R65" s="9">
        <v>3</v>
      </c>
      <c r="S65" s="9" t="s">
        <v>5</v>
      </c>
      <c r="T65" s="9" t="s">
        <v>6</v>
      </c>
      <c r="U65" s="9" t="s">
        <v>10</v>
      </c>
      <c r="V65" s="101">
        <v>69132194943.532928</v>
      </c>
      <c r="W65" s="101">
        <v>129242387615.2516</v>
      </c>
      <c r="X65" s="101">
        <v>198374582558.78448</v>
      </c>
    </row>
    <row r="66" spans="18:24" x14ac:dyDescent="0.3">
      <c r="R66" s="9">
        <v>3</v>
      </c>
      <c r="S66" s="9" t="s">
        <v>5</v>
      </c>
      <c r="T66" s="9" t="s">
        <v>6</v>
      </c>
      <c r="U66" s="9" t="s">
        <v>11</v>
      </c>
      <c r="V66" s="101">
        <v>14954964531.42111</v>
      </c>
      <c r="W66" s="101">
        <v>101381445964.2045</v>
      </c>
      <c r="X66" s="101">
        <v>116336410495.6256</v>
      </c>
    </row>
    <row r="67" spans="18:24" x14ac:dyDescent="0.3">
      <c r="R67" s="9">
        <v>3</v>
      </c>
      <c r="S67" s="9" t="s">
        <v>5</v>
      </c>
      <c r="T67" s="9" t="s">
        <v>6</v>
      </c>
      <c r="U67" s="9" t="s">
        <v>12</v>
      </c>
      <c r="V67" s="101">
        <v>5097078816.7102308</v>
      </c>
      <c r="W67" s="101">
        <v>25369637442.74297</v>
      </c>
      <c r="X67" s="101">
        <v>30466716259.453209</v>
      </c>
    </row>
    <row r="68" spans="18:24" x14ac:dyDescent="0.3">
      <c r="R68" s="9">
        <v>3</v>
      </c>
      <c r="S68" s="9" t="s">
        <v>5</v>
      </c>
      <c r="T68" s="9" t="s">
        <v>6</v>
      </c>
      <c r="U68" s="9" t="s">
        <v>13</v>
      </c>
      <c r="V68" s="101">
        <v>34917142295.287666</v>
      </c>
      <c r="W68" s="101">
        <v>74258506477.476929</v>
      </c>
      <c r="X68" s="101">
        <v>109175648772.7646</v>
      </c>
    </row>
    <row r="69" spans="18:24" x14ac:dyDescent="0.3">
      <c r="R69" s="9">
        <v>3</v>
      </c>
      <c r="S69" s="9" t="s">
        <v>5</v>
      </c>
      <c r="T69" s="9" t="s">
        <v>6</v>
      </c>
      <c r="U69" s="9" t="s">
        <v>14</v>
      </c>
      <c r="V69" s="101">
        <v>65731614587.517036</v>
      </c>
      <c r="W69" s="101">
        <v>50014729942.301483</v>
      </c>
      <c r="X69" s="101">
        <v>115746344529.8185</v>
      </c>
    </row>
    <row r="70" spans="18:24" x14ac:dyDescent="0.3">
      <c r="R70" s="9">
        <v>3</v>
      </c>
      <c r="S70" s="9" t="s">
        <v>5</v>
      </c>
      <c r="T70" s="9" t="s">
        <v>6</v>
      </c>
      <c r="U70" s="9" t="s">
        <v>19</v>
      </c>
      <c r="V70" s="101">
        <v>4816376427.0507011</v>
      </c>
      <c r="W70" s="101">
        <v>28900153428.879601</v>
      </c>
      <c r="X70" s="101">
        <v>33716529855.930309</v>
      </c>
    </row>
    <row r="71" spans="18:24" x14ac:dyDescent="0.3">
      <c r="R71" s="9">
        <v>3</v>
      </c>
      <c r="S71" s="9" t="s">
        <v>5</v>
      </c>
      <c r="T71" s="9" t="s">
        <v>6</v>
      </c>
      <c r="U71" s="9" t="s">
        <v>15</v>
      </c>
      <c r="V71" s="101">
        <v>997872801.82903576</v>
      </c>
      <c r="W71" s="101">
        <v>1347859257.4768209</v>
      </c>
      <c r="X71" s="101">
        <v>2345732059.3058572</v>
      </c>
    </row>
    <row r="72" spans="18:24" x14ac:dyDescent="0.3">
      <c r="R72" s="9">
        <v>3</v>
      </c>
      <c r="S72" s="9" t="s">
        <v>5</v>
      </c>
      <c r="T72" s="9" t="s">
        <v>6</v>
      </c>
      <c r="U72" s="9" t="s">
        <v>16</v>
      </c>
      <c r="V72" s="101">
        <v>60938854181.9263</v>
      </c>
      <c r="W72" s="101">
        <v>78694002984.544708</v>
      </c>
      <c r="X72" s="101">
        <v>139632857166.47101</v>
      </c>
    </row>
    <row r="73" spans="18:24" x14ac:dyDescent="0.3">
      <c r="R73" s="9">
        <v>3</v>
      </c>
      <c r="S73" s="9" t="s">
        <v>5</v>
      </c>
      <c r="T73" s="9" t="s">
        <v>6</v>
      </c>
      <c r="U73" s="9" t="s">
        <v>17</v>
      </c>
      <c r="V73" s="101">
        <v>2635307.586742423</v>
      </c>
      <c r="W73" s="101">
        <v>64447832.726896569</v>
      </c>
      <c r="X73" s="101">
        <v>67083140.313638993</v>
      </c>
    </row>
    <row r="74" spans="18:24" x14ac:dyDescent="0.3">
      <c r="R74" s="9">
        <v>3</v>
      </c>
      <c r="S74" s="9" t="s">
        <v>5</v>
      </c>
      <c r="T74" s="9" t="s">
        <v>7</v>
      </c>
      <c r="U74" s="9" t="s">
        <v>18</v>
      </c>
      <c r="V74" s="101">
        <v>102905804518.5571</v>
      </c>
      <c r="W74" s="101">
        <v>315865353394.5235</v>
      </c>
      <c r="X74" s="101">
        <v>418771157913.08063</v>
      </c>
    </row>
    <row r="75" spans="18:24" x14ac:dyDescent="0.3">
      <c r="R75" s="9">
        <v>4</v>
      </c>
      <c r="S75" s="9" t="s">
        <v>4</v>
      </c>
      <c r="T75" s="9" t="s">
        <v>6</v>
      </c>
      <c r="U75" s="9" t="s">
        <v>8</v>
      </c>
      <c r="V75" s="101">
        <v>3551896641.4811401</v>
      </c>
      <c r="W75" s="101">
        <v>5291109068.2802591</v>
      </c>
      <c r="X75" s="101">
        <v>8843005709.7613983</v>
      </c>
    </row>
    <row r="76" spans="18:24" x14ac:dyDescent="0.3">
      <c r="R76" s="9">
        <v>4</v>
      </c>
      <c r="S76" s="9" t="s">
        <v>4</v>
      </c>
      <c r="T76" s="9" t="s">
        <v>6</v>
      </c>
      <c r="U76" s="9" t="s">
        <v>9</v>
      </c>
      <c r="V76" s="101">
        <v>7806628616.5281963</v>
      </c>
      <c r="W76" s="101">
        <v>19012332997.168571</v>
      </c>
      <c r="X76" s="101">
        <v>26818961613.69677</v>
      </c>
    </row>
    <row r="77" spans="18:24" x14ac:dyDescent="0.3">
      <c r="R77" s="9">
        <v>4</v>
      </c>
      <c r="S77" s="9" t="s">
        <v>4</v>
      </c>
      <c r="T77" s="9" t="s">
        <v>6</v>
      </c>
      <c r="U77" s="9" t="s">
        <v>10</v>
      </c>
      <c r="V77" s="101">
        <v>32220699505.637291</v>
      </c>
      <c r="W77" s="101">
        <v>69702223081.348541</v>
      </c>
      <c r="X77" s="101">
        <v>101922922586.98579</v>
      </c>
    </row>
    <row r="78" spans="18:24" x14ac:dyDescent="0.3">
      <c r="R78" s="9">
        <v>4</v>
      </c>
      <c r="S78" s="9" t="s">
        <v>4</v>
      </c>
      <c r="T78" s="9" t="s">
        <v>6</v>
      </c>
      <c r="U78" s="9" t="s">
        <v>11</v>
      </c>
      <c r="V78" s="101">
        <v>11136601273.033501</v>
      </c>
      <c r="W78" s="101">
        <v>88547438939.371872</v>
      </c>
      <c r="X78" s="101">
        <v>99684040212.405365</v>
      </c>
    </row>
    <row r="79" spans="18:24" x14ac:dyDescent="0.3">
      <c r="R79" s="9">
        <v>4</v>
      </c>
      <c r="S79" s="9" t="s">
        <v>4</v>
      </c>
      <c r="T79" s="9" t="s">
        <v>6</v>
      </c>
      <c r="U79" s="9" t="s">
        <v>12</v>
      </c>
      <c r="V79" s="101">
        <v>950341837.12536776</v>
      </c>
      <c r="W79" s="101">
        <v>5122292880.7521582</v>
      </c>
      <c r="X79" s="101">
        <v>6072634717.8775263</v>
      </c>
    </row>
    <row r="80" spans="18:24" x14ac:dyDescent="0.3">
      <c r="R80" s="9">
        <v>4</v>
      </c>
      <c r="S80" s="9" t="s">
        <v>4</v>
      </c>
      <c r="T80" s="9" t="s">
        <v>6</v>
      </c>
      <c r="U80" s="9" t="s">
        <v>13</v>
      </c>
      <c r="V80" s="101">
        <v>18065435927.654869</v>
      </c>
      <c r="W80" s="101">
        <v>40843744358.412956</v>
      </c>
      <c r="X80" s="101">
        <v>58909180286.067833</v>
      </c>
    </row>
    <row r="81" spans="18:24" x14ac:dyDescent="0.3">
      <c r="R81" s="9">
        <v>4</v>
      </c>
      <c r="S81" s="9" t="s">
        <v>4</v>
      </c>
      <c r="T81" s="9" t="s">
        <v>6</v>
      </c>
      <c r="U81" s="9" t="s">
        <v>14</v>
      </c>
      <c r="V81" s="101">
        <v>23573664473.525669</v>
      </c>
      <c r="W81" s="101">
        <v>18367589794.996059</v>
      </c>
      <c r="X81" s="101">
        <v>41941254268.521729</v>
      </c>
    </row>
    <row r="82" spans="18:24" x14ac:dyDescent="0.3">
      <c r="R82" s="9">
        <v>4</v>
      </c>
      <c r="S82" s="9" t="s">
        <v>4</v>
      </c>
      <c r="T82" s="9" t="s">
        <v>6</v>
      </c>
      <c r="U82" s="9" t="s">
        <v>15</v>
      </c>
      <c r="V82" s="101">
        <v>79451742.623544201</v>
      </c>
      <c r="W82" s="101">
        <v>1085729263.1874771</v>
      </c>
      <c r="X82" s="101">
        <v>1165181005.811022</v>
      </c>
    </row>
    <row r="83" spans="18:24" x14ac:dyDescent="0.3">
      <c r="R83" s="9">
        <v>4</v>
      </c>
      <c r="S83" s="9" t="s">
        <v>4</v>
      </c>
      <c r="T83" s="9" t="s">
        <v>6</v>
      </c>
      <c r="U83" s="9" t="s">
        <v>16</v>
      </c>
      <c r="V83" s="101">
        <v>33916390123.081989</v>
      </c>
      <c r="W83" s="101">
        <v>32016642526.683369</v>
      </c>
      <c r="X83" s="101">
        <v>65933032649.765373</v>
      </c>
    </row>
    <row r="84" spans="18:24" x14ac:dyDescent="0.3">
      <c r="R84" s="9">
        <v>4</v>
      </c>
      <c r="S84" s="9" t="s">
        <v>4</v>
      </c>
      <c r="T84" s="9" t="s">
        <v>6</v>
      </c>
      <c r="U84" s="9" t="s">
        <v>17</v>
      </c>
      <c r="V84" s="101">
        <v>0</v>
      </c>
      <c r="W84" s="101">
        <v>61177560.995309129</v>
      </c>
      <c r="X84" s="101">
        <v>61177560.995309129</v>
      </c>
    </row>
    <row r="85" spans="18:24" x14ac:dyDescent="0.3">
      <c r="R85" s="9">
        <v>4</v>
      </c>
      <c r="S85" s="9" t="s">
        <v>4</v>
      </c>
      <c r="T85" s="9" t="s">
        <v>7</v>
      </c>
      <c r="U85" s="9" t="s">
        <v>18</v>
      </c>
      <c r="V85" s="101">
        <v>20307893536.59581</v>
      </c>
      <c r="W85" s="101">
        <v>90414792410.306152</v>
      </c>
      <c r="X85" s="101">
        <v>110722685946.90199</v>
      </c>
    </row>
    <row r="86" spans="18:24" x14ac:dyDescent="0.3">
      <c r="R86" s="9">
        <v>4</v>
      </c>
      <c r="S86" s="9" t="s">
        <v>5</v>
      </c>
      <c r="T86" s="9" t="s">
        <v>6</v>
      </c>
      <c r="U86" s="9" t="s">
        <v>8</v>
      </c>
      <c r="V86" s="101">
        <v>16587494493.619921</v>
      </c>
      <c r="W86" s="101">
        <v>18078491778.580051</v>
      </c>
      <c r="X86" s="101">
        <v>34665986272.199966</v>
      </c>
    </row>
    <row r="87" spans="18:24" x14ac:dyDescent="0.3">
      <c r="R87" s="9">
        <v>4</v>
      </c>
      <c r="S87" s="9" t="s">
        <v>5</v>
      </c>
      <c r="T87" s="9" t="s">
        <v>6</v>
      </c>
      <c r="U87" s="9" t="s">
        <v>9</v>
      </c>
      <c r="V87" s="101">
        <v>15107941639.73917</v>
      </c>
      <c r="W87" s="101">
        <v>32521822967.34911</v>
      </c>
      <c r="X87" s="101">
        <v>47629764607.088272</v>
      </c>
    </row>
    <row r="88" spans="18:24" x14ac:dyDescent="0.3">
      <c r="R88" s="9">
        <v>4</v>
      </c>
      <c r="S88" s="9" t="s">
        <v>5</v>
      </c>
      <c r="T88" s="9" t="s">
        <v>6</v>
      </c>
      <c r="U88" s="9" t="s">
        <v>10</v>
      </c>
      <c r="V88" s="101">
        <v>69395436104.894226</v>
      </c>
      <c r="W88" s="101">
        <v>130069107581.9614</v>
      </c>
      <c r="X88" s="101">
        <v>199464543686.85559</v>
      </c>
    </row>
    <row r="89" spans="18:24" x14ac:dyDescent="0.3">
      <c r="R89" s="9">
        <v>4</v>
      </c>
      <c r="S89" s="9" t="s">
        <v>5</v>
      </c>
      <c r="T89" s="9" t="s">
        <v>6</v>
      </c>
      <c r="U89" s="9" t="s">
        <v>11</v>
      </c>
      <c r="V89" s="101">
        <v>15044708056.56308</v>
      </c>
      <c r="W89" s="101">
        <v>102294489586.0408</v>
      </c>
      <c r="X89" s="101">
        <v>117339197642.6039</v>
      </c>
    </row>
    <row r="90" spans="18:24" x14ac:dyDescent="0.3">
      <c r="R90" s="9">
        <v>4</v>
      </c>
      <c r="S90" s="9" t="s">
        <v>5</v>
      </c>
      <c r="T90" s="9" t="s">
        <v>6</v>
      </c>
      <c r="U90" s="9" t="s">
        <v>12</v>
      </c>
      <c r="V90" s="101">
        <v>5162805136.293623</v>
      </c>
      <c r="W90" s="101">
        <v>25808387995.777271</v>
      </c>
      <c r="X90" s="101">
        <v>30971193132.070889</v>
      </c>
    </row>
    <row r="91" spans="18:24" x14ac:dyDescent="0.3">
      <c r="R91" s="9">
        <v>4</v>
      </c>
      <c r="S91" s="9" t="s">
        <v>5</v>
      </c>
      <c r="T91" s="9" t="s">
        <v>6</v>
      </c>
      <c r="U91" s="9" t="s">
        <v>13</v>
      </c>
      <c r="V91" s="101">
        <v>35311580095.742523</v>
      </c>
      <c r="W91" s="101">
        <v>75391232922.670883</v>
      </c>
      <c r="X91" s="101">
        <v>110702813018.41341</v>
      </c>
    </row>
    <row r="92" spans="18:24" x14ac:dyDescent="0.3">
      <c r="R92" s="9">
        <v>4</v>
      </c>
      <c r="S92" s="9" t="s">
        <v>5</v>
      </c>
      <c r="T92" s="9" t="s">
        <v>6</v>
      </c>
      <c r="U92" s="9" t="s">
        <v>14</v>
      </c>
      <c r="V92" s="101">
        <v>65948580398.356499</v>
      </c>
      <c r="W92" s="101">
        <v>50294541067.061073</v>
      </c>
      <c r="X92" s="101">
        <v>116243121465.4176</v>
      </c>
    </row>
    <row r="93" spans="18:24" x14ac:dyDescent="0.3">
      <c r="R93" s="9">
        <v>4</v>
      </c>
      <c r="S93" s="9" t="s">
        <v>5</v>
      </c>
      <c r="T93" s="9" t="s">
        <v>6</v>
      </c>
      <c r="U93" s="9" t="s">
        <v>19</v>
      </c>
      <c r="V93" s="101">
        <v>4832274241.5705605</v>
      </c>
      <c r="W93" s="101">
        <v>29061837485.676239</v>
      </c>
      <c r="X93" s="101">
        <v>33894111727.246799</v>
      </c>
    </row>
    <row r="94" spans="18:24" x14ac:dyDescent="0.3">
      <c r="R94" s="9">
        <v>4</v>
      </c>
      <c r="S94" s="9" t="s">
        <v>5</v>
      </c>
      <c r="T94" s="9" t="s">
        <v>6</v>
      </c>
      <c r="U94" s="9" t="s">
        <v>15</v>
      </c>
      <c r="V94" s="101">
        <v>1002888701.667174</v>
      </c>
      <c r="W94" s="101">
        <v>1358114585.4804449</v>
      </c>
      <c r="X94" s="101">
        <v>2361003287.1476188</v>
      </c>
    </row>
    <row r="95" spans="18:24" x14ac:dyDescent="0.3">
      <c r="R95" s="9">
        <v>4</v>
      </c>
      <c r="S95" s="9" t="s">
        <v>5</v>
      </c>
      <c r="T95" s="9" t="s">
        <v>6</v>
      </c>
      <c r="U95" s="9" t="s">
        <v>16</v>
      </c>
      <c r="V95" s="101">
        <v>61245168962.995796</v>
      </c>
      <c r="W95" s="101">
        <v>79292754529.29834</v>
      </c>
      <c r="X95" s="101">
        <v>140537923492.2941</v>
      </c>
    </row>
    <row r="96" spans="18:24" x14ac:dyDescent="0.3">
      <c r="R96" s="9">
        <v>4</v>
      </c>
      <c r="S96" s="9" t="s">
        <v>5</v>
      </c>
      <c r="T96" s="9" t="s">
        <v>6</v>
      </c>
      <c r="U96" s="9" t="s">
        <v>17</v>
      </c>
      <c r="V96" s="101">
        <v>2648554.2038198281</v>
      </c>
      <c r="W96" s="101">
        <v>64938190.796606548</v>
      </c>
      <c r="X96" s="101">
        <v>67586745.000426382</v>
      </c>
    </row>
    <row r="97" spans="18:24" x14ac:dyDescent="0.3">
      <c r="R97" s="9">
        <v>4</v>
      </c>
      <c r="S97" s="9" t="s">
        <v>5</v>
      </c>
      <c r="T97" s="9" t="s">
        <v>7</v>
      </c>
      <c r="U97" s="9" t="s">
        <v>18</v>
      </c>
      <c r="V97" s="101">
        <v>103354858294.2666</v>
      </c>
      <c r="W97" s="101">
        <v>318411089304.62189</v>
      </c>
      <c r="X97" s="101">
        <v>421765947598.88849</v>
      </c>
    </row>
    <row r="98" spans="18:24" x14ac:dyDescent="0.3">
      <c r="R98" s="9">
        <v>5</v>
      </c>
      <c r="S98" s="9" t="s">
        <v>4</v>
      </c>
      <c r="T98" s="9" t="s">
        <v>6</v>
      </c>
      <c r="U98" s="9" t="s">
        <v>8</v>
      </c>
      <c r="V98" s="101">
        <v>3548321697.5882468</v>
      </c>
      <c r="W98" s="101">
        <v>5279661157.8529205</v>
      </c>
      <c r="X98" s="101">
        <v>8827982855.4411678</v>
      </c>
    </row>
    <row r="99" spans="18:24" x14ac:dyDescent="0.3">
      <c r="R99" s="9">
        <v>5</v>
      </c>
      <c r="S99" s="9" t="s">
        <v>4</v>
      </c>
      <c r="T99" s="9" t="s">
        <v>6</v>
      </c>
      <c r="U99" s="9" t="s">
        <v>9</v>
      </c>
      <c r="V99" s="101">
        <v>7757941953.2927256</v>
      </c>
      <c r="W99" s="101">
        <v>18843440683.62381</v>
      </c>
      <c r="X99" s="101">
        <v>26601382636.916531</v>
      </c>
    </row>
    <row r="100" spans="18:24" x14ac:dyDescent="0.3">
      <c r="R100" s="9">
        <v>5</v>
      </c>
      <c r="S100" s="9" t="s">
        <v>4</v>
      </c>
      <c r="T100" s="9" t="s">
        <v>6</v>
      </c>
      <c r="U100" s="9" t="s">
        <v>10</v>
      </c>
      <c r="V100" s="101">
        <v>32147229919.29995</v>
      </c>
      <c r="W100" s="101">
        <v>69427690520.295029</v>
      </c>
      <c r="X100" s="101">
        <v>101574920439.595</v>
      </c>
    </row>
    <row r="101" spans="18:24" x14ac:dyDescent="0.3">
      <c r="R101" s="9">
        <v>5</v>
      </c>
      <c r="S101" s="9" t="s">
        <v>4</v>
      </c>
      <c r="T101" s="9" t="s">
        <v>6</v>
      </c>
      <c r="U101" s="9" t="s">
        <v>11</v>
      </c>
      <c r="V101" s="101">
        <v>11095016781.860319</v>
      </c>
      <c r="W101" s="101">
        <v>88046725151.39679</v>
      </c>
      <c r="X101" s="101">
        <v>99141741933.257111</v>
      </c>
    </row>
    <row r="102" spans="18:24" x14ac:dyDescent="0.3">
      <c r="R102" s="9">
        <v>5</v>
      </c>
      <c r="S102" s="9" t="s">
        <v>4</v>
      </c>
      <c r="T102" s="9" t="s">
        <v>6</v>
      </c>
      <c r="U102" s="9" t="s">
        <v>12</v>
      </c>
      <c r="V102" s="101">
        <v>942532468.84372663</v>
      </c>
      <c r="W102" s="101">
        <v>5065925850.1870518</v>
      </c>
      <c r="X102" s="101">
        <v>6008458319.0307789</v>
      </c>
    </row>
    <row r="103" spans="18:24" x14ac:dyDescent="0.3">
      <c r="R103" s="9">
        <v>5</v>
      </c>
      <c r="S103" s="9" t="s">
        <v>4</v>
      </c>
      <c r="T103" s="9" t="s">
        <v>6</v>
      </c>
      <c r="U103" s="9" t="s">
        <v>13</v>
      </c>
      <c r="V103" s="101">
        <v>17935842747.031448</v>
      </c>
      <c r="W103" s="101">
        <v>40448423167.061821</v>
      </c>
      <c r="X103" s="101">
        <v>58384265914.093269</v>
      </c>
    </row>
    <row r="104" spans="18:24" x14ac:dyDescent="0.3">
      <c r="R104" s="9">
        <v>5</v>
      </c>
      <c r="S104" s="9" t="s">
        <v>4</v>
      </c>
      <c r="T104" s="9" t="s">
        <v>6</v>
      </c>
      <c r="U104" s="9" t="s">
        <v>14</v>
      </c>
      <c r="V104" s="101">
        <v>23528018217.56633</v>
      </c>
      <c r="W104" s="101">
        <v>18305388921.852798</v>
      </c>
      <c r="X104" s="101">
        <v>41833407139.419128</v>
      </c>
    </row>
    <row r="105" spans="18:24" x14ac:dyDescent="0.3">
      <c r="R105" s="9">
        <v>5</v>
      </c>
      <c r="S105" s="9" t="s">
        <v>4</v>
      </c>
      <c r="T105" s="9" t="s">
        <v>6</v>
      </c>
      <c r="U105" s="9" t="s">
        <v>15</v>
      </c>
      <c r="V105" s="101">
        <v>79206810.741429105</v>
      </c>
      <c r="W105" s="101">
        <v>1080614009.3533289</v>
      </c>
      <c r="X105" s="101">
        <v>1159820820.094758</v>
      </c>
    </row>
    <row r="106" spans="18:24" x14ac:dyDescent="0.3">
      <c r="R106" s="9">
        <v>5</v>
      </c>
      <c r="S106" s="9" t="s">
        <v>4</v>
      </c>
      <c r="T106" s="9" t="s">
        <v>6</v>
      </c>
      <c r="U106" s="9" t="s">
        <v>16</v>
      </c>
      <c r="V106" s="101">
        <v>33811841575.538811</v>
      </c>
      <c r="W106" s="101">
        <v>31865809003.18679</v>
      </c>
      <c r="X106" s="101">
        <v>65677650578.725594</v>
      </c>
    </row>
    <row r="107" spans="18:24" x14ac:dyDescent="0.3">
      <c r="R107" s="9">
        <v>5</v>
      </c>
      <c r="S107" s="9" t="s">
        <v>4</v>
      </c>
      <c r="T107" s="9" t="s">
        <v>6</v>
      </c>
      <c r="U107" s="9" t="s">
        <v>17</v>
      </c>
      <c r="V107" s="101">
        <v>0</v>
      </c>
      <c r="W107" s="101">
        <v>60889331.909057543</v>
      </c>
      <c r="X107" s="101">
        <v>60889331.909057543</v>
      </c>
    </row>
    <row r="108" spans="18:24" x14ac:dyDescent="0.3">
      <c r="R108" s="9">
        <v>5</v>
      </c>
      <c r="S108" s="9" t="s">
        <v>4</v>
      </c>
      <c r="T108" s="9" t="s">
        <v>7</v>
      </c>
      <c r="U108" s="9" t="s">
        <v>18</v>
      </c>
      <c r="V108" s="101">
        <v>20256730722.101292</v>
      </c>
      <c r="W108" s="101">
        <v>89953862502.872421</v>
      </c>
      <c r="X108" s="101">
        <v>110210593224.97369</v>
      </c>
    </row>
    <row r="109" spans="18:24" x14ac:dyDescent="0.3">
      <c r="R109" s="9">
        <v>5</v>
      </c>
      <c r="S109" s="9" t="s">
        <v>5</v>
      </c>
      <c r="T109" s="9" t="s">
        <v>6</v>
      </c>
      <c r="U109" s="9" t="s">
        <v>8</v>
      </c>
      <c r="V109" s="101">
        <v>16570802077.600559</v>
      </c>
      <c r="W109" s="101">
        <v>18039380762.158039</v>
      </c>
      <c r="X109" s="101">
        <v>34610182839.758598</v>
      </c>
    </row>
    <row r="110" spans="18:24" x14ac:dyDescent="0.3">
      <c r="R110" s="9">
        <v>5</v>
      </c>
      <c r="S110" s="9" t="s">
        <v>5</v>
      </c>
      <c r="T110" s="9" t="s">
        <v>6</v>
      </c>
      <c r="U110" s="9" t="s">
        <v>9</v>
      </c>
      <c r="V110" s="101">
        <v>15013742706.856251</v>
      </c>
      <c r="W110" s="101">
        <v>32232976462.80299</v>
      </c>
      <c r="X110" s="101">
        <v>47246719169.659233</v>
      </c>
    </row>
    <row r="111" spans="18:24" x14ac:dyDescent="0.3">
      <c r="R111" s="9">
        <v>5</v>
      </c>
      <c r="S111" s="9" t="s">
        <v>5</v>
      </c>
      <c r="T111" s="9" t="s">
        <v>6</v>
      </c>
      <c r="U111" s="9" t="s">
        <v>10</v>
      </c>
      <c r="V111" s="101">
        <v>69237244489.294891</v>
      </c>
      <c r="W111" s="101">
        <v>129556952150.44859</v>
      </c>
      <c r="X111" s="101">
        <v>198794196639.7435</v>
      </c>
    </row>
    <row r="112" spans="18:24" x14ac:dyDescent="0.3">
      <c r="R112" s="9">
        <v>5</v>
      </c>
      <c r="S112" s="9" t="s">
        <v>5</v>
      </c>
      <c r="T112" s="9" t="s">
        <v>6</v>
      </c>
      <c r="U112" s="9" t="s">
        <v>11</v>
      </c>
      <c r="V112" s="101">
        <v>14988549626.21974</v>
      </c>
      <c r="W112" s="101">
        <v>101716301006.77409</v>
      </c>
      <c r="X112" s="101">
        <v>116704850632.9939</v>
      </c>
    </row>
    <row r="113" spans="18:24" x14ac:dyDescent="0.3">
      <c r="R113" s="9">
        <v>5</v>
      </c>
      <c r="S113" s="9" t="s">
        <v>5</v>
      </c>
      <c r="T113" s="9" t="s">
        <v>6</v>
      </c>
      <c r="U113" s="9" t="s">
        <v>12</v>
      </c>
      <c r="V113" s="101">
        <v>5120390692.230504</v>
      </c>
      <c r="W113" s="101">
        <v>25524444769.068039</v>
      </c>
      <c r="X113" s="101">
        <v>30644835461.298538</v>
      </c>
    </row>
    <row r="114" spans="18:24" x14ac:dyDescent="0.3">
      <c r="R114" s="9">
        <v>5</v>
      </c>
      <c r="S114" s="9" t="s">
        <v>5</v>
      </c>
      <c r="T114" s="9" t="s">
        <v>6</v>
      </c>
      <c r="U114" s="9" t="s">
        <v>13</v>
      </c>
      <c r="V114" s="101">
        <v>35058323215.551643</v>
      </c>
      <c r="W114" s="101">
        <v>74661927697.839508</v>
      </c>
      <c r="X114" s="101">
        <v>109720250913.3911</v>
      </c>
    </row>
    <row r="115" spans="18:24" x14ac:dyDescent="0.3">
      <c r="R115" s="9">
        <v>5</v>
      </c>
      <c r="S115" s="9" t="s">
        <v>5</v>
      </c>
      <c r="T115" s="9" t="s">
        <v>6</v>
      </c>
      <c r="U115" s="9" t="s">
        <v>14</v>
      </c>
      <c r="V115" s="101">
        <v>65820923574.20417</v>
      </c>
      <c r="W115" s="101">
        <v>50124264378.62748</v>
      </c>
      <c r="X115" s="101">
        <v>115945187952.8316</v>
      </c>
    </row>
    <row r="116" spans="18:24" x14ac:dyDescent="0.3">
      <c r="R116" s="9">
        <v>5</v>
      </c>
      <c r="S116" s="9" t="s">
        <v>5</v>
      </c>
      <c r="T116" s="9" t="s">
        <v>6</v>
      </c>
      <c r="U116" s="9" t="s">
        <v>19</v>
      </c>
      <c r="V116" s="101">
        <v>4822920396.8117208</v>
      </c>
      <c r="W116" s="101">
        <v>28963446023.265678</v>
      </c>
      <c r="X116" s="101">
        <v>33786366420.0774</v>
      </c>
    </row>
    <row r="117" spans="18:24" x14ac:dyDescent="0.3">
      <c r="R117" s="9">
        <v>5</v>
      </c>
      <c r="S117" s="9" t="s">
        <v>5</v>
      </c>
      <c r="T117" s="9" t="s">
        <v>6</v>
      </c>
      <c r="U117" s="9" t="s">
        <v>15</v>
      </c>
      <c r="V117" s="101">
        <v>999798064.63951981</v>
      </c>
      <c r="W117" s="101">
        <v>1351717745.9478619</v>
      </c>
      <c r="X117" s="101">
        <v>2351515810.5873818</v>
      </c>
    </row>
    <row r="118" spans="18:24" x14ac:dyDescent="0.3">
      <c r="R118" s="9">
        <v>5</v>
      </c>
      <c r="S118" s="9" t="s">
        <v>5</v>
      </c>
      <c r="T118" s="9" t="s">
        <v>6</v>
      </c>
      <c r="U118" s="9" t="s">
        <v>16</v>
      </c>
      <c r="V118" s="101">
        <v>61056427593.542419</v>
      </c>
      <c r="W118" s="101">
        <v>78919278658.96814</v>
      </c>
      <c r="X118" s="101">
        <v>139975706252.51059</v>
      </c>
    </row>
    <row r="119" spans="18:24" x14ac:dyDescent="0.3">
      <c r="R119" s="9">
        <v>5</v>
      </c>
      <c r="S119" s="9" t="s">
        <v>5</v>
      </c>
      <c r="T119" s="9" t="s">
        <v>6</v>
      </c>
      <c r="U119" s="9" t="s">
        <v>17</v>
      </c>
      <c r="V119" s="101">
        <v>2640392.0621200879</v>
      </c>
      <c r="W119" s="101">
        <v>64632326.188050553</v>
      </c>
      <c r="X119" s="101">
        <v>67272718.250170633</v>
      </c>
    </row>
    <row r="120" spans="18:24" x14ac:dyDescent="0.3">
      <c r="R120" s="9">
        <v>5</v>
      </c>
      <c r="S120" s="9" t="s">
        <v>5</v>
      </c>
      <c r="T120" s="9" t="s">
        <v>7</v>
      </c>
      <c r="U120" s="9" t="s">
        <v>18</v>
      </c>
      <c r="V120" s="101">
        <v>103081733413.8313</v>
      </c>
      <c r="W120" s="101">
        <v>316813156326.98071</v>
      </c>
      <c r="X120" s="101">
        <v>419894889740.81189</v>
      </c>
    </row>
    <row r="121" spans="18:24" x14ac:dyDescent="0.3">
      <c r="R121" s="9">
        <v>6</v>
      </c>
      <c r="S121" s="9" t="s">
        <v>4</v>
      </c>
      <c r="T121" s="9" t="s">
        <v>6</v>
      </c>
      <c r="U121" s="9" t="s">
        <v>8</v>
      </c>
      <c r="V121" s="101">
        <v>3548649759.306283</v>
      </c>
      <c r="W121" s="101">
        <v>5282571069.8099365</v>
      </c>
      <c r="X121" s="101">
        <v>8831220829.1162205</v>
      </c>
    </row>
    <row r="122" spans="18:24" x14ac:dyDescent="0.3">
      <c r="R122" s="9">
        <v>6</v>
      </c>
      <c r="S122" s="9" t="s">
        <v>4</v>
      </c>
      <c r="T122" s="9" t="s">
        <v>6</v>
      </c>
      <c r="U122" s="9" t="s">
        <v>9</v>
      </c>
      <c r="V122" s="101">
        <v>7779428975.4019442</v>
      </c>
      <c r="W122" s="101">
        <v>18919545800.727341</v>
      </c>
      <c r="X122" s="101">
        <v>26698974776.12928</v>
      </c>
    </row>
    <row r="123" spans="18:24" x14ac:dyDescent="0.3">
      <c r="R123" s="9">
        <v>6</v>
      </c>
      <c r="S123" s="9" t="s">
        <v>4</v>
      </c>
      <c r="T123" s="9" t="s">
        <v>6</v>
      </c>
      <c r="U123" s="9" t="s">
        <v>10</v>
      </c>
      <c r="V123" s="101">
        <v>32171558802.572819</v>
      </c>
      <c r="W123" s="101">
        <v>69532173442.457443</v>
      </c>
      <c r="X123" s="101">
        <v>101703732245.0303</v>
      </c>
    </row>
    <row r="124" spans="18:24" x14ac:dyDescent="0.3">
      <c r="R124" s="9">
        <v>6</v>
      </c>
      <c r="S124" s="9" t="s">
        <v>4</v>
      </c>
      <c r="T124" s="9" t="s">
        <v>6</v>
      </c>
      <c r="U124" s="9" t="s">
        <v>11</v>
      </c>
      <c r="V124" s="101">
        <v>11111346122.451099</v>
      </c>
      <c r="W124" s="101">
        <v>88252716848.604645</v>
      </c>
      <c r="X124" s="101">
        <v>99364062971.05574</v>
      </c>
    </row>
    <row r="125" spans="18:24" x14ac:dyDescent="0.3">
      <c r="R125" s="9">
        <v>6</v>
      </c>
      <c r="S125" s="9" t="s">
        <v>4</v>
      </c>
      <c r="T125" s="9" t="s">
        <v>6</v>
      </c>
      <c r="U125" s="9" t="s">
        <v>12</v>
      </c>
      <c r="V125" s="101">
        <v>945937444.94057024</v>
      </c>
      <c r="W125" s="101">
        <v>5090713296.8678532</v>
      </c>
      <c r="X125" s="101">
        <v>6036650741.808423</v>
      </c>
    </row>
    <row r="126" spans="18:24" x14ac:dyDescent="0.3">
      <c r="R126" s="9">
        <v>6</v>
      </c>
      <c r="S126" s="9" t="s">
        <v>4</v>
      </c>
      <c r="T126" s="9" t="s">
        <v>6</v>
      </c>
      <c r="U126" s="9" t="s">
        <v>13</v>
      </c>
      <c r="V126" s="101">
        <v>17991326967.443241</v>
      </c>
      <c r="W126" s="101">
        <v>40619164283.364731</v>
      </c>
      <c r="X126" s="101">
        <v>58610491250.807983</v>
      </c>
    </row>
    <row r="127" spans="18:24" x14ac:dyDescent="0.3">
      <c r="R127" s="9">
        <v>6</v>
      </c>
      <c r="S127" s="9" t="s">
        <v>4</v>
      </c>
      <c r="T127" s="9" t="s">
        <v>6</v>
      </c>
      <c r="U127" s="9" t="s">
        <v>14</v>
      </c>
      <c r="V127" s="101">
        <v>23541470449.86705</v>
      </c>
      <c r="W127" s="101">
        <v>18327221299.65316</v>
      </c>
      <c r="X127" s="101">
        <v>41868691749.52021</v>
      </c>
    </row>
    <row r="128" spans="18:24" x14ac:dyDescent="0.3">
      <c r="R128" s="9">
        <v>6</v>
      </c>
      <c r="S128" s="9" t="s">
        <v>4</v>
      </c>
      <c r="T128" s="9" t="s">
        <v>6</v>
      </c>
      <c r="U128" s="9" t="s">
        <v>15</v>
      </c>
      <c r="V128" s="101">
        <v>79296759.496339649</v>
      </c>
      <c r="W128" s="101">
        <v>1082593743.3293281</v>
      </c>
      <c r="X128" s="101">
        <v>1161890502.8256681</v>
      </c>
    </row>
    <row r="129" spans="18:24" x14ac:dyDescent="0.3">
      <c r="R129" s="9">
        <v>6</v>
      </c>
      <c r="S129" s="9" t="s">
        <v>4</v>
      </c>
      <c r="T129" s="9" t="s">
        <v>6</v>
      </c>
      <c r="U129" s="9" t="s">
        <v>16</v>
      </c>
      <c r="V129" s="101">
        <v>33850234881.204128</v>
      </c>
      <c r="W129" s="101">
        <v>31924184474.456451</v>
      </c>
      <c r="X129" s="101">
        <v>65774419355.660583</v>
      </c>
    </row>
    <row r="130" spans="18:24" x14ac:dyDescent="0.3">
      <c r="R130" s="9">
        <v>6</v>
      </c>
      <c r="S130" s="9" t="s">
        <v>4</v>
      </c>
      <c r="T130" s="9" t="s">
        <v>6</v>
      </c>
      <c r="U130" s="9" t="s">
        <v>17</v>
      </c>
      <c r="V130" s="101">
        <v>0</v>
      </c>
      <c r="W130" s="101">
        <v>61000883.932363637</v>
      </c>
      <c r="X130" s="101">
        <v>61000883.932363637</v>
      </c>
    </row>
    <row r="131" spans="18:24" x14ac:dyDescent="0.3">
      <c r="R131" s="9">
        <v>6</v>
      </c>
      <c r="S131" s="9" t="s">
        <v>4</v>
      </c>
      <c r="T131" s="9" t="s">
        <v>7</v>
      </c>
      <c r="U131" s="9" t="s">
        <v>18</v>
      </c>
      <c r="V131" s="101">
        <v>20274104263.337959</v>
      </c>
      <c r="W131" s="101">
        <v>90137007397.049744</v>
      </c>
      <c r="X131" s="101">
        <v>110411111660.3877</v>
      </c>
    </row>
    <row r="132" spans="18:24" x14ac:dyDescent="0.3">
      <c r="R132" s="9">
        <v>6</v>
      </c>
      <c r="S132" s="9" t="s">
        <v>5</v>
      </c>
      <c r="T132" s="9" t="s">
        <v>6</v>
      </c>
      <c r="U132" s="9" t="s">
        <v>8</v>
      </c>
      <c r="V132" s="101">
        <v>16572332724.714149</v>
      </c>
      <c r="W132" s="101">
        <v>18049321180.239349</v>
      </c>
      <c r="X132" s="101">
        <v>34621653904.953506</v>
      </c>
    </row>
    <row r="133" spans="18:24" x14ac:dyDescent="0.3">
      <c r="R133" s="9">
        <v>6</v>
      </c>
      <c r="S133" s="9" t="s">
        <v>5</v>
      </c>
      <c r="T133" s="9" t="s">
        <v>6</v>
      </c>
      <c r="U133" s="9" t="s">
        <v>9</v>
      </c>
      <c r="V133" s="101">
        <v>15055314328.13434</v>
      </c>
      <c r="W133" s="101">
        <v>32363131556.559502</v>
      </c>
      <c r="X133" s="101">
        <v>47418445884.69384</v>
      </c>
    </row>
    <row r="134" spans="18:24" x14ac:dyDescent="0.3">
      <c r="R134" s="9">
        <v>6</v>
      </c>
      <c r="S134" s="9" t="s">
        <v>5</v>
      </c>
      <c r="T134" s="9" t="s">
        <v>6</v>
      </c>
      <c r="U134" s="9" t="s">
        <v>10</v>
      </c>
      <c r="V134" s="101">
        <v>69289620136.197723</v>
      </c>
      <c r="W134" s="101">
        <v>129751848949.4899</v>
      </c>
      <c r="X134" s="101">
        <v>199041469085.68771</v>
      </c>
    </row>
    <row r="135" spans="18:24" x14ac:dyDescent="0.3">
      <c r="R135" s="9">
        <v>6</v>
      </c>
      <c r="S135" s="9" t="s">
        <v>5</v>
      </c>
      <c r="T135" s="9" t="s">
        <v>6</v>
      </c>
      <c r="U135" s="9" t="s">
        <v>11</v>
      </c>
      <c r="V135" s="101">
        <v>15010599728.40206</v>
      </c>
      <c r="W135" s="101">
        <v>101954140225.664</v>
      </c>
      <c r="X135" s="101">
        <v>116964739954.0661</v>
      </c>
    </row>
    <row r="136" spans="18:24" x14ac:dyDescent="0.3">
      <c r="R136" s="9">
        <v>6</v>
      </c>
      <c r="S136" s="9" t="s">
        <v>5</v>
      </c>
      <c r="T136" s="9" t="s">
        <v>6</v>
      </c>
      <c r="U136" s="9" t="s">
        <v>12</v>
      </c>
      <c r="V136" s="101">
        <v>5138883488.9328279</v>
      </c>
      <c r="W136" s="101">
        <v>25649307352.18322</v>
      </c>
      <c r="X136" s="101">
        <v>30788190841.116051</v>
      </c>
    </row>
    <row r="137" spans="18:24" x14ac:dyDescent="0.3">
      <c r="R137" s="9">
        <v>6</v>
      </c>
      <c r="S137" s="9" t="s">
        <v>5</v>
      </c>
      <c r="T137" s="9" t="s">
        <v>6</v>
      </c>
      <c r="U137" s="9" t="s">
        <v>13</v>
      </c>
      <c r="V137" s="101">
        <v>35166750475.264397</v>
      </c>
      <c r="W137" s="101">
        <v>74976900676.374954</v>
      </c>
      <c r="X137" s="101">
        <v>110143651151.6394</v>
      </c>
    </row>
    <row r="138" spans="18:24" x14ac:dyDescent="0.3">
      <c r="R138" s="9">
        <v>6</v>
      </c>
      <c r="S138" s="9" t="s">
        <v>5</v>
      </c>
      <c r="T138" s="9" t="s">
        <v>6</v>
      </c>
      <c r="U138" s="9" t="s">
        <v>14</v>
      </c>
      <c r="V138" s="101">
        <v>65858535755.689079</v>
      </c>
      <c r="W138" s="101">
        <v>50184023579.592003</v>
      </c>
      <c r="X138" s="101">
        <v>116042559335.2811</v>
      </c>
    </row>
    <row r="139" spans="18:24" x14ac:dyDescent="0.3">
      <c r="R139" s="9">
        <v>6</v>
      </c>
      <c r="S139" s="9" t="s">
        <v>5</v>
      </c>
      <c r="T139" s="9" t="s">
        <v>6</v>
      </c>
      <c r="U139" s="9" t="s">
        <v>19</v>
      </c>
      <c r="V139" s="101">
        <v>4825676367.8221798</v>
      </c>
      <c r="W139" s="101">
        <v>28997976852.05661</v>
      </c>
      <c r="X139" s="101">
        <v>33823653219.878792</v>
      </c>
    </row>
    <row r="140" spans="18:24" x14ac:dyDescent="0.3">
      <c r="R140" s="9">
        <v>6</v>
      </c>
      <c r="S140" s="9" t="s">
        <v>5</v>
      </c>
      <c r="T140" s="9" t="s">
        <v>6</v>
      </c>
      <c r="U140" s="9" t="s">
        <v>15</v>
      </c>
      <c r="V140" s="101">
        <v>1000932928.648559</v>
      </c>
      <c r="W140" s="101">
        <v>1354193285.0082419</v>
      </c>
      <c r="X140" s="101">
        <v>2355126213.6568022</v>
      </c>
    </row>
    <row r="141" spans="18:24" x14ac:dyDescent="0.3">
      <c r="R141" s="9">
        <v>6</v>
      </c>
      <c r="S141" s="9" t="s">
        <v>5</v>
      </c>
      <c r="T141" s="9" t="s">
        <v>6</v>
      </c>
      <c r="U141" s="9" t="s">
        <v>16</v>
      </c>
      <c r="V141" s="101">
        <v>61125732330.815971</v>
      </c>
      <c r="W141" s="101">
        <v>79063811611.593048</v>
      </c>
      <c r="X141" s="101">
        <v>140189543942.409</v>
      </c>
    </row>
    <row r="142" spans="18:24" x14ac:dyDescent="0.3">
      <c r="R142" s="9">
        <v>6</v>
      </c>
      <c r="S142" s="9" t="s">
        <v>5</v>
      </c>
      <c r="T142" s="9" t="s">
        <v>6</v>
      </c>
      <c r="U142" s="9" t="s">
        <v>17</v>
      </c>
      <c r="V142" s="101">
        <v>2643389.1532598222</v>
      </c>
      <c r="W142" s="101">
        <v>64750693.982304513</v>
      </c>
      <c r="X142" s="101">
        <v>67394083.135564327</v>
      </c>
    </row>
    <row r="143" spans="18:24" x14ac:dyDescent="0.3">
      <c r="R143" s="9">
        <v>6</v>
      </c>
      <c r="S143" s="9" t="s">
        <v>5</v>
      </c>
      <c r="T143" s="9" t="s">
        <v>7</v>
      </c>
      <c r="U143" s="9" t="s">
        <v>18</v>
      </c>
      <c r="V143" s="101">
        <v>103176925336.2177</v>
      </c>
      <c r="W143" s="101">
        <v>317448809403.06171</v>
      </c>
      <c r="X143" s="101">
        <v>420625734739.27942</v>
      </c>
    </row>
  </sheetData>
  <mergeCells count="2">
    <mergeCell ref="R4:X4"/>
    <mergeCell ref="AB4:AH4"/>
  </mergeCells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320"/>
  <sheetViews>
    <sheetView zoomScale="85" zoomScaleNormal="85" workbookViewId="0">
      <selection activeCell="E13" sqref="E13:M13"/>
    </sheetView>
  </sheetViews>
  <sheetFormatPr defaultColWidth="9" defaultRowHeight="13.5" x14ac:dyDescent="0.3"/>
  <cols>
    <col min="1" max="1" width="2.25" style="224" customWidth="1"/>
    <col min="2" max="2" width="10.5" style="224" customWidth="1"/>
    <col min="3" max="3" width="13.5" style="224" customWidth="1"/>
    <col min="4" max="4" width="14.5" style="224" customWidth="1"/>
    <col min="5" max="13" width="15.625" style="224" customWidth="1"/>
    <col min="14" max="22" width="10.25" style="224" customWidth="1"/>
    <col min="23" max="23" width="13" style="224" customWidth="1"/>
    <col min="24" max="24" width="17.5" style="224" customWidth="1"/>
    <col min="25" max="25" width="15" style="224" bestFit="1" customWidth="1"/>
    <col min="26" max="26" width="10.375" style="224" bestFit="1" customWidth="1"/>
    <col min="27" max="28" width="12.625" style="224" bestFit="1" customWidth="1"/>
    <col min="29" max="29" width="10.25" style="224" bestFit="1" customWidth="1"/>
    <col min="30" max="30" width="9" style="224"/>
    <col min="31" max="34" width="13.375" style="224" customWidth="1"/>
    <col min="35" max="36" width="9" style="224"/>
    <col min="37" max="37" width="15" style="224" customWidth="1"/>
    <col min="38" max="38" width="15.375" style="224" bestFit="1" customWidth="1"/>
    <col min="39" max="39" width="15.75" style="224" bestFit="1" customWidth="1"/>
    <col min="40" max="40" width="9.75" style="224" bestFit="1" customWidth="1"/>
    <col min="41" max="41" width="16.75" style="224" bestFit="1" customWidth="1"/>
    <col min="42" max="43" width="9" style="224"/>
    <col min="44" max="44" width="11.5" style="224" bestFit="1" customWidth="1"/>
    <col min="45" max="45" width="10.75" style="224" bestFit="1" customWidth="1"/>
    <col min="46" max="46" width="15.75" style="224" bestFit="1" customWidth="1"/>
    <col min="47" max="47" width="9.75" style="224" bestFit="1" customWidth="1"/>
    <col min="48" max="48" width="19.5" style="224" bestFit="1" customWidth="1"/>
    <col min="49" max="50" width="9" style="224"/>
    <col min="51" max="51" width="15.75" style="224" bestFit="1" customWidth="1"/>
    <col min="52" max="52" width="12.5" style="224" bestFit="1" customWidth="1"/>
    <col min="53" max="53" width="16" style="224" bestFit="1" customWidth="1"/>
    <col min="54" max="16384" width="9" style="224"/>
  </cols>
  <sheetData>
    <row r="1" spans="2:53" ht="16.5" x14ac:dyDescent="0.3">
      <c r="D1" s="102" t="s">
        <v>362</v>
      </c>
      <c r="E1" s="308">
        <v>1</v>
      </c>
      <c r="F1" s="303">
        <v>2</v>
      </c>
      <c r="G1" s="303">
        <v>3</v>
      </c>
      <c r="H1" s="303">
        <v>4</v>
      </c>
      <c r="I1" s="303">
        <v>5</v>
      </c>
      <c r="J1" s="303">
        <v>6</v>
      </c>
      <c r="K1" s="303">
        <v>7</v>
      </c>
      <c r="L1" s="304">
        <v>99</v>
      </c>
    </row>
    <row r="2" spans="2:53" x14ac:dyDescent="0.3">
      <c r="M2" s="256"/>
    </row>
    <row r="3" spans="2:53" ht="16.5" x14ac:dyDescent="0.3">
      <c r="B3" s="356" t="s">
        <v>328</v>
      </c>
      <c r="C3" s="356"/>
      <c r="D3" s="356" t="s">
        <v>329</v>
      </c>
      <c r="E3" s="368" t="s">
        <v>330</v>
      </c>
      <c r="F3" s="368"/>
      <c r="G3" s="368"/>
      <c r="H3" s="368"/>
      <c r="I3" s="368"/>
      <c r="J3" s="368"/>
      <c r="K3" s="368"/>
      <c r="L3" s="368"/>
      <c r="M3" s="368"/>
      <c r="AK3" s="348" t="s">
        <v>44</v>
      </c>
      <c r="AL3" s="348"/>
      <c r="AM3" s="348"/>
      <c r="AN3" s="348"/>
      <c r="AO3" s="348"/>
      <c r="AR3" s="347" t="s">
        <v>47</v>
      </c>
      <c r="AS3" s="348"/>
      <c r="AT3" s="348"/>
      <c r="AU3" s="348"/>
      <c r="AV3" s="359"/>
      <c r="AY3" s="360" t="s">
        <v>44</v>
      </c>
      <c r="AZ3" s="361"/>
      <c r="BA3" s="361"/>
    </row>
    <row r="4" spans="2:53" ht="16.5" x14ac:dyDescent="0.3">
      <c r="B4" s="357"/>
      <c r="C4" s="357"/>
      <c r="D4" s="357"/>
      <c r="E4" s="264" t="s">
        <v>331</v>
      </c>
      <c r="F4" s="264" t="s">
        <v>332</v>
      </c>
      <c r="G4" s="264" t="s">
        <v>298</v>
      </c>
      <c r="H4" s="264" t="s">
        <v>299</v>
      </c>
      <c r="I4" s="264" t="s">
        <v>300</v>
      </c>
      <c r="J4" s="264" t="s">
        <v>301</v>
      </c>
      <c r="K4" s="264" t="s">
        <v>302</v>
      </c>
      <c r="L4" s="264" t="s">
        <v>333</v>
      </c>
      <c r="M4" s="264" t="s">
        <v>334</v>
      </c>
      <c r="AE4" s="10" t="s">
        <v>1033</v>
      </c>
      <c r="AF4" s="10" t="s">
        <v>1034</v>
      </c>
      <c r="AG4" s="10" t="s">
        <v>1035</v>
      </c>
      <c r="AH4" s="10" t="s">
        <v>1036</v>
      </c>
      <c r="AK4" s="10" t="s">
        <v>740</v>
      </c>
      <c r="AL4" s="10" t="s">
        <v>378</v>
      </c>
      <c r="AM4" s="10" t="s">
        <v>366</v>
      </c>
      <c r="AN4" s="10" t="s">
        <v>363</v>
      </c>
      <c r="AO4" s="10" t="s">
        <v>675</v>
      </c>
      <c r="AR4" s="10" t="s">
        <v>740</v>
      </c>
      <c r="AS4" s="10" t="s">
        <v>378</v>
      </c>
      <c r="AT4" s="10" t="s">
        <v>366</v>
      </c>
      <c r="AU4" s="10" t="s">
        <v>363</v>
      </c>
      <c r="AV4" s="10" t="s">
        <v>675</v>
      </c>
      <c r="AY4" s="10" t="s">
        <v>966</v>
      </c>
      <c r="AZ4" s="10" t="s">
        <v>967</v>
      </c>
      <c r="BA4" s="10" t="s">
        <v>968</v>
      </c>
    </row>
    <row r="5" spans="2:53" ht="16.5" x14ac:dyDescent="0.3">
      <c r="B5" s="265" t="s">
        <v>335</v>
      </c>
      <c r="C5" s="266"/>
      <c r="D5" s="314">
        <f>SUM(E5:M5)</f>
        <v>520000387.05699784</v>
      </c>
      <c r="E5" s="314">
        <f t="shared" ref="E5:M5" si="0">SUM(E6:E6)</f>
        <v>1700357.9109387151</v>
      </c>
      <c r="F5" s="314">
        <f t="shared" si="0"/>
        <v>70714502.480173394</v>
      </c>
      <c r="G5" s="314">
        <f t="shared" si="0"/>
        <v>439386183.1071263</v>
      </c>
      <c r="H5" s="314">
        <f t="shared" si="0"/>
        <v>7324055.8463674961</v>
      </c>
      <c r="I5" s="314">
        <f t="shared" si="0"/>
        <v>0</v>
      </c>
      <c r="J5" s="314">
        <f t="shared" si="0"/>
        <v>0</v>
      </c>
      <c r="K5" s="314">
        <f t="shared" si="0"/>
        <v>0</v>
      </c>
      <c r="L5" s="314">
        <f t="shared" si="0"/>
        <v>875287.71239197487</v>
      </c>
      <c r="M5" s="314">
        <f t="shared" si="0"/>
        <v>0</v>
      </c>
      <c r="AE5" s="323" t="str">
        <f>AM5</f>
        <v>1</v>
      </c>
      <c r="AF5" s="323" t="str">
        <f>AK5</f>
        <v>AUSTRALIAN REINSURANCE POOL CORPORATION</v>
      </c>
      <c r="AG5" s="376">
        <f>AO5</f>
        <v>17284794.399504099</v>
      </c>
      <c r="AH5" s="323">
        <f>AN5</f>
        <v>0.48165354881795069</v>
      </c>
      <c r="AK5" s="323" t="s">
        <v>676</v>
      </c>
      <c r="AL5" s="9" t="s">
        <v>484</v>
      </c>
      <c r="AM5" s="9" t="s">
        <v>485</v>
      </c>
      <c r="AN5" s="316">
        <v>0.48165354881795069</v>
      </c>
      <c r="AO5" s="101">
        <v>17284794.399504099</v>
      </c>
      <c r="AR5" s="323"/>
      <c r="AS5" s="9"/>
      <c r="AT5" s="9"/>
      <c r="AU5" s="9"/>
      <c r="AV5" s="9"/>
      <c r="AY5" s="9" t="s">
        <v>485</v>
      </c>
      <c r="AZ5" s="9" t="s">
        <v>368</v>
      </c>
      <c r="BA5" s="101">
        <v>61748029</v>
      </c>
    </row>
    <row r="6" spans="2:53" ht="16.5" x14ac:dyDescent="0.3">
      <c r="B6" s="265"/>
      <c r="C6" s="267" t="s">
        <v>336</v>
      </c>
      <c r="D6" s="315">
        <f t="shared" ref="D6:D8" si="1">SUM(E6:M6)</f>
        <v>520000387.05699784</v>
      </c>
      <c r="E6" s="311">
        <f>E15</f>
        <v>1700357.9109387151</v>
      </c>
      <c r="F6" s="311">
        <f t="shared" ref="F6:M6" si="2">F15</f>
        <v>70714502.480173394</v>
      </c>
      <c r="G6" s="311">
        <f t="shared" si="2"/>
        <v>439386183.1071263</v>
      </c>
      <c r="H6" s="311">
        <f t="shared" si="2"/>
        <v>7324055.8463674961</v>
      </c>
      <c r="I6" s="311">
        <f t="shared" si="2"/>
        <v>0</v>
      </c>
      <c r="J6" s="311">
        <f t="shared" si="2"/>
        <v>0</v>
      </c>
      <c r="K6" s="311">
        <f t="shared" si="2"/>
        <v>0</v>
      </c>
      <c r="L6" s="311">
        <f t="shared" si="2"/>
        <v>875287.71239197487</v>
      </c>
      <c r="M6" s="311">
        <f t="shared" si="2"/>
        <v>0</v>
      </c>
      <c r="AE6" s="323" t="str">
        <f t="shared" ref="AE6:AE69" si="3">AM6</f>
        <v>1</v>
      </c>
      <c r="AF6" s="323" t="str">
        <f t="shared" ref="AF6:AF69" si="4">AK6</f>
        <v>KEITI (KOREA ENVIRONMENTAL INDUSTRY &amp; TECHNOLOGY INSTITUTE)</v>
      </c>
      <c r="AG6" s="376">
        <f t="shared" ref="AG6:AG69" si="5">AO6</f>
        <v>1683073116.539211</v>
      </c>
      <c r="AH6" s="323">
        <f t="shared" ref="AH6:AH69" si="6">AN6</f>
        <v>1.018672141629948</v>
      </c>
      <c r="AK6" s="323" t="s">
        <v>956</v>
      </c>
      <c r="AL6" s="9" t="s">
        <v>430</v>
      </c>
      <c r="AM6" s="9" t="s">
        <v>485</v>
      </c>
      <c r="AN6" s="316">
        <v>1.018672141629948</v>
      </c>
      <c r="AO6" s="101">
        <v>1683073116.539211</v>
      </c>
      <c r="AR6" s="323"/>
      <c r="AS6" s="9"/>
      <c r="AT6" s="9"/>
      <c r="AU6" s="9"/>
      <c r="AV6" s="9"/>
      <c r="AY6" s="9" t="s">
        <v>387</v>
      </c>
      <c r="AZ6" s="9" t="s">
        <v>369</v>
      </c>
      <c r="BA6" s="101">
        <v>15448844119</v>
      </c>
    </row>
    <row r="7" spans="2:53" ht="16.5" x14ac:dyDescent="0.3">
      <c r="B7" s="268" t="s">
        <v>337</v>
      </c>
      <c r="C7" s="269"/>
      <c r="D7" s="317">
        <f t="shared" si="1"/>
        <v>542519850.67649996</v>
      </c>
      <c r="E7" s="317">
        <f>+E8</f>
        <v>61748.029000000002</v>
      </c>
      <c r="F7" s="317">
        <f t="shared" ref="F7:M7" si="7">+F8</f>
        <v>81750696.583499998</v>
      </c>
      <c r="G7" s="317">
        <f t="shared" si="7"/>
        <v>447246907.9885</v>
      </c>
      <c r="H7" s="317">
        <f t="shared" si="7"/>
        <v>7727441.5599999996</v>
      </c>
      <c r="I7" s="317">
        <f t="shared" si="7"/>
        <v>0</v>
      </c>
      <c r="J7" s="317">
        <f t="shared" si="7"/>
        <v>0</v>
      </c>
      <c r="K7" s="317">
        <f t="shared" si="7"/>
        <v>0</v>
      </c>
      <c r="L7" s="317">
        <f t="shared" si="7"/>
        <v>5733056.5154999997</v>
      </c>
      <c r="M7" s="317">
        <f t="shared" si="7"/>
        <v>0</v>
      </c>
      <c r="AE7" s="323" t="str">
        <f t="shared" si="3"/>
        <v>2</v>
      </c>
      <c r="AF7" s="323" t="str">
        <f t="shared" si="4"/>
        <v>GENERAL REINSURANCE AG (HONG KONG BRANCH)</v>
      </c>
      <c r="AG7" s="376">
        <f t="shared" si="5"/>
        <v>70822765.589991271</v>
      </c>
      <c r="AH7" s="323">
        <f t="shared" si="6"/>
        <v>1.0806129845239789</v>
      </c>
      <c r="AK7" s="323" t="s">
        <v>677</v>
      </c>
      <c r="AL7" s="9" t="s">
        <v>386</v>
      </c>
      <c r="AM7" s="9" t="s">
        <v>387</v>
      </c>
      <c r="AN7" s="316">
        <v>1.0806129845239789</v>
      </c>
      <c r="AO7" s="101">
        <v>70822765.589991271</v>
      </c>
      <c r="AR7" s="323"/>
      <c r="AS7" s="9"/>
      <c r="AT7" s="9"/>
      <c r="AU7" s="9"/>
      <c r="AV7" s="9"/>
      <c r="AY7" s="9" t="s">
        <v>387</v>
      </c>
      <c r="AZ7" s="9" t="s">
        <v>368</v>
      </c>
      <c r="BA7" s="101">
        <v>58577430405</v>
      </c>
    </row>
    <row r="8" spans="2:53" ht="16.5" x14ac:dyDescent="0.3">
      <c r="B8" s="270"/>
      <c r="C8" s="267" t="s">
        <v>338</v>
      </c>
      <c r="D8" s="315">
        <f t="shared" si="1"/>
        <v>542519850.67649996</v>
      </c>
      <c r="E8" s="311">
        <f>(SUMIFS($BA:$BA,$AY:$AY,E$1,$AZ:$AZ,"P")+1.5*SUMIFS($BA:$BA,$AY:$AY,E$1,$AZ:$AZ,"N"))/1000</f>
        <v>61748.029000000002</v>
      </c>
      <c r="F8" s="311">
        <f>(SUMIFS($BA:$BA,$AY:$AY,F$1,$AZ:$AZ,"P")+1.5*SUMIFS($BA:$BA,$AY:$AY,F$1,$AZ:$AZ,"N"))/1000</f>
        <v>81750696.583499998</v>
      </c>
      <c r="G8" s="311">
        <f>(SUMIFS($BA:$BA,$AY:$AY,G$1,$AZ:$AZ,"P")+1.5*SUMIFS($BA:$BA,$AY:$AY,G$1,$AZ:$AZ,"N"))/1000</f>
        <v>447246907.9885</v>
      </c>
      <c r="H8" s="311">
        <f>(SUMIFS($BA:$BA,$AY:$AY,H$1,$AZ:$AZ,"P")+1.5*SUMIFS($BA:$BA,$AY:$AY,H$1,$AZ:$AZ,"N"))/1000</f>
        <v>7727441.5599999996</v>
      </c>
      <c r="I8" s="311">
        <f>(SUMIFS($BA:$BA,$AY:$AY,I$1,$AZ:$AZ,"P")+1.5*SUMIFS($BA:$BA,$AY:$AY,I$1,$AZ:$AZ,"N"))/1000</f>
        <v>0</v>
      </c>
      <c r="J8" s="311">
        <f>(SUMIFS($BA:$BA,$AY:$AY,J$1,$AZ:$AZ,"P")+1.5*SUMIFS($BA:$BA,$AY:$AY,J$1,$AZ:$AZ,"N"))/1000</f>
        <v>0</v>
      </c>
      <c r="K8" s="311">
        <f>(SUMIFS($BA:$BA,$AY:$AY,K$1,$AZ:$AZ,"P")+1.5*SUMIFS($BA:$BA,$AY:$AY,K$1,$AZ:$AZ,"N"))/1000</f>
        <v>0</v>
      </c>
      <c r="L8" s="311">
        <f>(SUMIFS($BA:$BA,$AY:$AY,L$1,$AZ:$AZ,"P")+1.5*SUMIFS($BA:$BA,$AY:$AY,L$1,$AZ:$AZ,"N"))/1000</f>
        <v>5733056.5154999997</v>
      </c>
      <c r="M8" s="311">
        <f>(SUMIFS($BA:$BA,$AY:$AY,M$1,$AZ:$AZ,"P")+1.5*SUMIFS($BA:$BA,$AY:$AY,M$1,$AZ:$AZ,"N"))/1000</f>
        <v>0</v>
      </c>
      <c r="AE8" s="323" t="str">
        <f t="shared" si="3"/>
        <v>2</v>
      </c>
      <c r="AF8" s="323" t="str">
        <f t="shared" si="4"/>
        <v>SWISS REINSURANCE COMPANY (HONG KONG BRANCH)</v>
      </c>
      <c r="AG8" s="376">
        <f t="shared" si="5"/>
        <v>9284496.1288381573</v>
      </c>
      <c r="AH8" s="323">
        <f t="shared" si="6"/>
        <v>0.51262712995461457</v>
      </c>
      <c r="AK8" s="323" t="s">
        <v>678</v>
      </c>
      <c r="AL8" s="9" t="s">
        <v>388</v>
      </c>
      <c r="AM8" s="9" t="s">
        <v>387</v>
      </c>
      <c r="AN8" s="316">
        <v>0.51262712995461457</v>
      </c>
      <c r="AO8" s="101">
        <v>9284496.1288381573</v>
      </c>
      <c r="AR8" s="323"/>
      <c r="AS8" s="9"/>
      <c r="AT8" s="9"/>
      <c r="AU8" s="9"/>
      <c r="AV8" s="9"/>
      <c r="AY8" s="9" t="s">
        <v>379</v>
      </c>
      <c r="AZ8" s="9" t="s">
        <v>369</v>
      </c>
      <c r="BA8" s="101">
        <v>18104206107</v>
      </c>
    </row>
    <row r="9" spans="2:53" ht="16.5" x14ac:dyDescent="0.3">
      <c r="B9" s="224" t="s">
        <v>339</v>
      </c>
      <c r="AE9" s="323" t="str">
        <f t="shared" si="3"/>
        <v>2</v>
      </c>
      <c r="AF9" s="323" t="str">
        <f t="shared" si="4"/>
        <v>ZURICH INSURANCE COMPANY LTD (HONG KONG BRANCH)</v>
      </c>
      <c r="AG9" s="376">
        <f t="shared" si="5"/>
        <v>4115749.2976488611</v>
      </c>
      <c r="AH9" s="323">
        <f t="shared" si="6"/>
        <v>0.82331674929640131</v>
      </c>
      <c r="AK9" s="323" t="s">
        <v>679</v>
      </c>
      <c r="AL9" s="9" t="s">
        <v>390</v>
      </c>
      <c r="AM9" s="9" t="s">
        <v>387</v>
      </c>
      <c r="AN9" s="316">
        <v>0.82331674929640131</v>
      </c>
      <c r="AO9" s="101">
        <v>4115749.2976488611</v>
      </c>
      <c r="AR9" s="323"/>
      <c r="AS9" s="9"/>
      <c r="AT9" s="9"/>
      <c r="AU9" s="9"/>
      <c r="AV9" s="9"/>
      <c r="AY9" s="9" t="s">
        <v>379</v>
      </c>
      <c r="AZ9" s="9" t="s">
        <v>368</v>
      </c>
      <c r="BA9" s="101">
        <v>420090598828</v>
      </c>
    </row>
    <row r="10" spans="2:53" ht="16.5" x14ac:dyDescent="0.3">
      <c r="AE10" s="323" t="str">
        <f t="shared" si="3"/>
        <v>2</v>
      </c>
      <c r="AF10" s="323" t="str">
        <f t="shared" si="4"/>
        <v>XL INSURANCE COMPANY SE (HONG KONG BRANCH)</v>
      </c>
      <c r="AG10" s="376">
        <f t="shared" si="5"/>
        <v>318448160.39870143</v>
      </c>
      <c r="AH10" s="323">
        <f t="shared" si="6"/>
        <v>0.73231659244563929</v>
      </c>
      <c r="AK10" s="323" t="s">
        <v>680</v>
      </c>
      <c r="AL10" s="9" t="s">
        <v>398</v>
      </c>
      <c r="AM10" s="9" t="s">
        <v>387</v>
      </c>
      <c r="AN10" s="316">
        <v>0.73231659244563929</v>
      </c>
      <c r="AO10" s="101">
        <v>318448160.39870143</v>
      </c>
      <c r="AR10" s="323"/>
      <c r="AS10" s="9"/>
      <c r="AT10" s="9"/>
      <c r="AU10" s="9"/>
      <c r="AV10" s="9"/>
      <c r="AY10" s="9" t="s">
        <v>439</v>
      </c>
      <c r="AZ10" s="9" t="s">
        <v>369</v>
      </c>
      <c r="BA10" s="101">
        <v>1620295342</v>
      </c>
    </row>
    <row r="11" spans="2:53" ht="16.5" x14ac:dyDescent="0.3">
      <c r="AE11" s="323" t="str">
        <f t="shared" si="3"/>
        <v>2</v>
      </c>
      <c r="AF11" s="323" t="str">
        <f t="shared" si="4"/>
        <v>BERKSHIRE HATHAWAY SPECIALTY INSURANCE COMPANY (HONG KONG BRANCH)</v>
      </c>
      <c r="AG11" s="376">
        <f t="shared" si="5"/>
        <v>5308940.7568857102</v>
      </c>
      <c r="AH11" s="323">
        <f t="shared" si="6"/>
        <v>0.5139907304635648</v>
      </c>
      <c r="AK11" s="323" t="s">
        <v>681</v>
      </c>
      <c r="AL11" s="9" t="s">
        <v>406</v>
      </c>
      <c r="AM11" s="9" t="s">
        <v>387</v>
      </c>
      <c r="AN11" s="316">
        <v>0.5139907304635648</v>
      </c>
      <c r="AO11" s="101">
        <v>5308940.7568857102</v>
      </c>
      <c r="AR11" s="323"/>
      <c r="AS11" s="9"/>
      <c r="AT11" s="9"/>
      <c r="AU11" s="9"/>
      <c r="AV11" s="9"/>
      <c r="AY11" s="9" t="s">
        <v>439</v>
      </c>
      <c r="AZ11" s="9" t="s">
        <v>368</v>
      </c>
      <c r="BA11" s="101">
        <v>5296998547</v>
      </c>
    </row>
    <row r="12" spans="2:53" ht="16.5" x14ac:dyDescent="0.3">
      <c r="B12" s="263" t="s">
        <v>340</v>
      </c>
      <c r="AE12" s="323" t="str">
        <f t="shared" si="3"/>
        <v>2</v>
      </c>
      <c r="AF12" s="323" t="str">
        <f t="shared" si="4"/>
        <v>ACE AMERICAN INSURANCE COMPANY (KOREA BRANCH)</v>
      </c>
      <c r="AG12" s="376">
        <f t="shared" si="5"/>
        <v>6914030524.1869068</v>
      </c>
      <c r="AH12" s="323">
        <f t="shared" si="6"/>
        <v>0.91518822791765986</v>
      </c>
      <c r="AK12" s="323" t="s">
        <v>682</v>
      </c>
      <c r="AL12" s="9" t="s">
        <v>412</v>
      </c>
      <c r="AM12" s="9" t="s">
        <v>387</v>
      </c>
      <c r="AN12" s="316">
        <v>0.91518822791765986</v>
      </c>
      <c r="AO12" s="101">
        <v>6914030524.1869068</v>
      </c>
      <c r="AR12" s="323"/>
      <c r="AS12" s="9"/>
      <c r="AT12" s="9"/>
      <c r="AU12" s="9"/>
      <c r="AV12" s="9"/>
      <c r="AY12" s="9" t="s">
        <v>392</v>
      </c>
      <c r="AZ12" s="9" t="s">
        <v>369</v>
      </c>
      <c r="BA12" s="101">
        <v>32742723</v>
      </c>
    </row>
    <row r="13" spans="2:53" ht="16.5" customHeight="1" x14ac:dyDescent="0.3">
      <c r="B13" s="352" t="s">
        <v>348</v>
      </c>
      <c r="C13" s="353"/>
      <c r="D13" s="356" t="s">
        <v>341</v>
      </c>
      <c r="E13" s="365" t="s">
        <v>345</v>
      </c>
      <c r="F13" s="366"/>
      <c r="G13" s="366"/>
      <c r="H13" s="366"/>
      <c r="I13" s="366"/>
      <c r="J13" s="366"/>
      <c r="K13" s="366"/>
      <c r="L13" s="366"/>
      <c r="M13" s="367"/>
      <c r="AE13" s="323" t="str">
        <f t="shared" si="3"/>
        <v>2</v>
      </c>
      <c r="AF13" s="323" t="str">
        <f t="shared" si="4"/>
        <v>SAMSUNG FIRE &amp; MARINE INSURANCE COMPANY LTD</v>
      </c>
      <c r="AG13" s="376">
        <f t="shared" si="5"/>
        <v>1805860616.3375649</v>
      </c>
      <c r="AH13" s="323">
        <f t="shared" si="6"/>
        <v>0.87744278526965502</v>
      </c>
      <c r="AK13" s="323" t="s">
        <v>683</v>
      </c>
      <c r="AL13" s="9" t="s">
        <v>418</v>
      </c>
      <c r="AM13" s="9" t="s">
        <v>387</v>
      </c>
      <c r="AN13" s="316">
        <v>0.87744278526965502</v>
      </c>
      <c r="AO13" s="101">
        <v>1805860616.3375649</v>
      </c>
      <c r="AR13" s="323"/>
      <c r="AS13" s="9"/>
      <c r="AT13" s="9"/>
      <c r="AU13" s="9"/>
      <c r="AV13" s="9"/>
      <c r="AY13" s="9" t="s">
        <v>392</v>
      </c>
      <c r="AZ13" s="9" t="s">
        <v>368</v>
      </c>
      <c r="BA13" s="101">
        <v>5683942431</v>
      </c>
    </row>
    <row r="14" spans="2:53" ht="16.5" x14ac:dyDescent="0.3">
      <c r="B14" s="354"/>
      <c r="C14" s="355"/>
      <c r="D14" s="357"/>
      <c r="E14" s="278" t="s">
        <v>296</v>
      </c>
      <c r="F14" s="278" t="s">
        <v>349</v>
      </c>
      <c r="G14" s="278" t="s">
        <v>350</v>
      </c>
      <c r="H14" s="278" t="s">
        <v>342</v>
      </c>
      <c r="I14" s="278" t="s">
        <v>351</v>
      </c>
      <c r="J14" s="278" t="s">
        <v>343</v>
      </c>
      <c r="K14" s="278" t="s">
        <v>352</v>
      </c>
      <c r="L14" s="278" t="s">
        <v>303</v>
      </c>
      <c r="M14" s="264" t="s">
        <v>344</v>
      </c>
      <c r="AE14" s="323" t="str">
        <f t="shared" si="3"/>
        <v>2</v>
      </c>
      <c r="AF14" s="323" t="str">
        <f t="shared" si="4"/>
        <v>MUNICH REINSURANCE COMPANY (KOREA BRANCH, SEOUL)</v>
      </c>
      <c r="AG14" s="376">
        <f t="shared" si="5"/>
        <v>549981674.43295968</v>
      </c>
      <c r="AH14" s="323">
        <f t="shared" si="6"/>
        <v>0.93307241302417088</v>
      </c>
      <c r="AK14" s="323" t="s">
        <v>684</v>
      </c>
      <c r="AL14" s="9" t="s">
        <v>422</v>
      </c>
      <c r="AM14" s="9" t="s">
        <v>387</v>
      </c>
      <c r="AN14" s="316">
        <v>0.93307241302417088</v>
      </c>
      <c r="AO14" s="101">
        <v>549981674.43295968</v>
      </c>
      <c r="AR14" s="323"/>
      <c r="AS14" s="9"/>
      <c r="AT14" s="9"/>
      <c r="AU14" s="9"/>
      <c r="AV14" s="9"/>
    </row>
    <row r="15" spans="2:53" ht="16.5" x14ac:dyDescent="0.3">
      <c r="B15" s="271" t="s">
        <v>346</v>
      </c>
      <c r="C15" s="272"/>
      <c r="D15" s="313">
        <f>SUM(E15,F15,G15,H15,I15,J15,K15,L15,M15)</f>
        <v>520000387.05699784</v>
      </c>
      <c r="E15" s="312">
        <f t="shared" ref="E15:M15" si="8">SUM(E16:E30)</f>
        <v>1700357.9109387151</v>
      </c>
      <c r="F15" s="312">
        <f t="shared" si="8"/>
        <v>70714502.480173394</v>
      </c>
      <c r="G15" s="312">
        <f t="shared" si="8"/>
        <v>439386183.1071263</v>
      </c>
      <c r="H15" s="312">
        <f t="shared" si="8"/>
        <v>7324055.8463674961</v>
      </c>
      <c r="I15" s="312">
        <f t="shared" si="8"/>
        <v>0</v>
      </c>
      <c r="J15" s="312">
        <f t="shared" si="8"/>
        <v>0</v>
      </c>
      <c r="K15" s="312">
        <f t="shared" si="8"/>
        <v>0</v>
      </c>
      <c r="L15" s="312">
        <f t="shared" si="8"/>
        <v>875287.71239197487</v>
      </c>
      <c r="M15" s="312">
        <f t="shared" si="8"/>
        <v>0</v>
      </c>
      <c r="O15" s="10" t="s">
        <v>364</v>
      </c>
      <c r="P15" s="298" t="s">
        <v>365</v>
      </c>
      <c r="AE15" s="323" t="str">
        <f t="shared" si="3"/>
        <v>2</v>
      </c>
      <c r="AF15" s="323" t="str">
        <f t="shared" si="4"/>
        <v>SWISS REINSURANCE COMPANY (KOREA BRANCH, SEOUL)</v>
      </c>
      <c r="AG15" s="376">
        <f t="shared" si="5"/>
        <v>562945095.39324832</v>
      </c>
      <c r="AH15" s="323">
        <f t="shared" si="6"/>
        <v>0.8142732606982318</v>
      </c>
      <c r="AK15" s="323" t="s">
        <v>685</v>
      </c>
      <c r="AL15" s="9" t="s">
        <v>423</v>
      </c>
      <c r="AM15" s="9" t="s">
        <v>387</v>
      </c>
      <c r="AN15" s="316">
        <v>0.8142732606982318</v>
      </c>
      <c r="AO15" s="101">
        <v>562945095.39324832</v>
      </c>
      <c r="AR15" s="323"/>
      <c r="AS15" s="9"/>
      <c r="AT15" s="9"/>
      <c r="AU15" s="9"/>
      <c r="AV15" s="9"/>
    </row>
    <row r="16" spans="2:53" ht="16.5" x14ac:dyDescent="0.3">
      <c r="B16" s="349" t="s">
        <v>347</v>
      </c>
      <c r="C16" s="273" t="s">
        <v>313</v>
      </c>
      <c r="D16" s="274"/>
      <c r="E16" s="309">
        <f>(SUMIFS($AO:$AO,$AM:$AM,E$1,$AN:$AN,"&gt;="&amp;$O16,$AN:$AN,"&lt;"&amp;$P16))/1000</f>
        <v>17284.794399504099</v>
      </c>
      <c r="F16" s="309">
        <f>(SUMIFS($AO:$AO,$AM:$AM,F$1,$AN:$AN,"&gt;="&amp;$O16,$AN:$AN,"&lt;"&amp;$P16))/1000</f>
        <v>61355475.668986022</v>
      </c>
      <c r="G16" s="309">
        <f>(SUMIFS($AO:$AO,$AM:$AM,G$1,$AN:$AN,"&gt;="&amp;$O16,$AN:$AN,"&lt;"&amp;$P16))/1000</f>
        <v>432441052.09469455</v>
      </c>
      <c r="H16" s="309">
        <f>(SUMIFS($AO:$AO,$AM:$AM,H$1,$AN:$AN,"&gt;="&amp;$O16,$AN:$AN,"&lt;"&amp;$P16))/1000</f>
        <v>7324055.8463674961</v>
      </c>
      <c r="I16" s="309">
        <f>(SUMIFS($AO:$AO,$AM:$AM,I$1,$AN:$AN,"&gt;="&amp;$O16,$AN:$AN,"&lt;"&amp;$P16))/1000</f>
        <v>0</v>
      </c>
      <c r="J16" s="309">
        <f>(SUMIFS($AO:$AO,$AM:$AM,J$1,$AN:$AN,"&gt;="&amp;$O16,$AN:$AN,"&lt;"&amp;$P16))/1000</f>
        <v>0</v>
      </c>
      <c r="K16" s="309">
        <f>(SUMIFS($AO:$AO,$AM:$AM,K$1,$AN:$AN,"&gt;="&amp;$O16,$AN:$AN,"&lt;"&amp;$P16))/1000</f>
        <v>0</v>
      </c>
      <c r="L16" s="309">
        <f>(SUMIFS($AO:$AO,$AM:$AM,L$1,$AN:$AN,"&gt;="&amp;$O16,$AN:$AN,"&lt;"&amp;$P16))/1000</f>
        <v>524805.97856441012</v>
      </c>
      <c r="M16" s="309">
        <f>(SUMIFS($AO:$AO,$AM:$AM,M$1,$AN:$AN,"&gt;="&amp;$O16,$AN:$AN,"&lt;"&amp;$P16))/1000</f>
        <v>0</v>
      </c>
      <c r="O16" s="299">
        <v>-99</v>
      </c>
      <c r="P16" s="299">
        <v>1</v>
      </c>
      <c r="AE16" s="323" t="str">
        <f t="shared" si="3"/>
        <v>2</v>
      </c>
      <c r="AF16" s="323" t="str">
        <f t="shared" si="4"/>
        <v>GENERAL REINSURANCE AG (SEOUL BRANCH)</v>
      </c>
      <c r="AG16" s="376">
        <f t="shared" si="5"/>
        <v>111848697.6610142</v>
      </c>
      <c r="AH16" s="323">
        <f t="shared" si="6"/>
        <v>1.1250367498883049</v>
      </c>
      <c r="AK16" s="323" t="s">
        <v>686</v>
      </c>
      <c r="AL16" s="9" t="s">
        <v>426</v>
      </c>
      <c r="AM16" s="9" t="s">
        <v>387</v>
      </c>
      <c r="AN16" s="316">
        <v>1.1250367498883049</v>
      </c>
      <c r="AO16" s="101">
        <v>111848697.6610142</v>
      </c>
      <c r="AR16" s="323"/>
      <c r="AS16" s="9"/>
      <c r="AT16" s="9"/>
      <c r="AU16" s="9"/>
      <c r="AV16" s="9"/>
    </row>
    <row r="17" spans="2:48" ht="16.5" x14ac:dyDescent="0.3">
      <c r="B17" s="350"/>
      <c r="C17" s="275" t="s">
        <v>314</v>
      </c>
      <c r="D17" s="276"/>
      <c r="E17" s="310">
        <f>(SUMIFS($AO:$AO,$AM:$AM,E$1,$AN:$AN,"&gt;="&amp;$O17,$AN:$AN,"&lt;"&amp;$P17))/1000</f>
        <v>1683073.116539211</v>
      </c>
      <c r="F17" s="310">
        <f>(SUMIFS($AO:$AO,$AM:$AM,F$1,$AN:$AN,"&gt;="&amp;$O17,$AN:$AN,"&lt;"&amp;$P17))/1000</f>
        <v>9359026.8111873697</v>
      </c>
      <c r="G17" s="310">
        <f>(SUMIFS($AO:$AO,$AM:$AM,G$1,$AN:$AN,"&gt;="&amp;$O17,$AN:$AN,"&lt;"&amp;$P17))/1000</f>
        <v>6945131.0124317566</v>
      </c>
      <c r="H17" s="310">
        <f>(SUMIFS($AO:$AO,$AM:$AM,H$1,$AN:$AN,"&gt;="&amp;$O17,$AN:$AN,"&lt;"&amp;$P17))/1000</f>
        <v>0</v>
      </c>
      <c r="I17" s="310">
        <f>(SUMIFS($AO:$AO,$AM:$AM,I$1,$AN:$AN,"&gt;="&amp;$O17,$AN:$AN,"&lt;"&amp;$P17))/1000</f>
        <v>0</v>
      </c>
      <c r="J17" s="310">
        <f>(SUMIFS($AO:$AO,$AM:$AM,J$1,$AN:$AN,"&gt;="&amp;$O17,$AN:$AN,"&lt;"&amp;$P17))/1000</f>
        <v>0</v>
      </c>
      <c r="K17" s="310">
        <f>(SUMIFS($AO:$AO,$AM:$AM,K$1,$AN:$AN,"&gt;="&amp;$O17,$AN:$AN,"&lt;"&amp;$P17))/1000</f>
        <v>0</v>
      </c>
      <c r="L17" s="310">
        <f>(SUMIFS($AO:$AO,$AM:$AM,L$1,$AN:$AN,"&gt;="&amp;$O17,$AN:$AN,"&lt;"&amp;$P17))/1000</f>
        <v>350481.73382756469</v>
      </c>
      <c r="M17" s="310">
        <f>(SUMIFS($AO:$AO,$AM:$AM,M$1,$AN:$AN,"&gt;="&amp;$O17,$AN:$AN,"&lt;"&amp;$P17))/1000</f>
        <v>0</v>
      </c>
      <c r="O17" s="300">
        <f>P16</f>
        <v>1</v>
      </c>
      <c r="P17" s="300">
        <f t="shared" ref="P17:P29" si="9">O17+1</f>
        <v>2</v>
      </c>
      <c r="AE17" s="323" t="str">
        <f t="shared" si="3"/>
        <v>2</v>
      </c>
      <c r="AF17" s="323" t="str">
        <f t="shared" si="4"/>
        <v>SCOR REINSURANCE ASIA-PACIFIC PTE LTD (KOREA BRANCH, SEOUL)</v>
      </c>
      <c r="AG17" s="376">
        <f t="shared" si="5"/>
        <v>15623306603.90078</v>
      </c>
      <c r="AH17" s="323">
        <f t="shared" si="6"/>
        <v>0.81923498254293903</v>
      </c>
      <c r="AK17" s="323" t="s">
        <v>687</v>
      </c>
      <c r="AL17" s="9" t="s">
        <v>427</v>
      </c>
      <c r="AM17" s="9" t="s">
        <v>387</v>
      </c>
      <c r="AN17" s="316">
        <v>0.81923498254293903</v>
      </c>
      <c r="AO17" s="101">
        <v>15623306603.90078</v>
      </c>
      <c r="AR17" s="323"/>
      <c r="AS17" s="9"/>
      <c r="AT17" s="9"/>
      <c r="AU17" s="9"/>
      <c r="AV17" s="9"/>
    </row>
    <row r="18" spans="2:48" ht="16.5" x14ac:dyDescent="0.3">
      <c r="B18" s="350"/>
      <c r="C18" s="275" t="s">
        <v>315</v>
      </c>
      <c r="D18" s="276"/>
      <c r="E18" s="310">
        <f>(SUMIFS($AO:$AO,$AM:$AM,E$1,$AN:$AN,"&gt;="&amp;$O18,$AN:$AN,"&lt;"&amp;$P18))/1000</f>
        <v>0</v>
      </c>
      <c r="F18" s="310">
        <f>(SUMIFS($AO:$AO,$AM:$AM,F$1,$AN:$AN,"&gt;="&amp;$O18,$AN:$AN,"&lt;"&amp;$P18))/1000</f>
        <v>0</v>
      </c>
      <c r="G18" s="310">
        <f>(SUMIFS($AO:$AO,$AM:$AM,G$1,$AN:$AN,"&gt;="&amp;$O18,$AN:$AN,"&lt;"&amp;$P18))/1000</f>
        <v>0</v>
      </c>
      <c r="H18" s="310">
        <f>(SUMIFS($AO:$AO,$AM:$AM,H$1,$AN:$AN,"&gt;="&amp;$O18,$AN:$AN,"&lt;"&amp;$P18))/1000</f>
        <v>0</v>
      </c>
      <c r="I18" s="310">
        <f>(SUMIFS($AO:$AO,$AM:$AM,I$1,$AN:$AN,"&gt;="&amp;$O18,$AN:$AN,"&lt;"&amp;$P18))/1000</f>
        <v>0</v>
      </c>
      <c r="J18" s="310">
        <f>(SUMIFS($AO:$AO,$AM:$AM,J$1,$AN:$AN,"&gt;="&amp;$O18,$AN:$AN,"&lt;"&amp;$P18))/1000</f>
        <v>0</v>
      </c>
      <c r="K18" s="310">
        <f>(SUMIFS($AO:$AO,$AM:$AM,K$1,$AN:$AN,"&gt;="&amp;$O18,$AN:$AN,"&lt;"&amp;$P18))/1000</f>
        <v>0</v>
      </c>
      <c r="L18" s="310">
        <f>(SUMIFS($AO:$AO,$AM:$AM,L$1,$AN:$AN,"&gt;="&amp;$O18,$AN:$AN,"&lt;"&amp;$P18))/1000</f>
        <v>0</v>
      </c>
      <c r="M18" s="310">
        <f>(SUMIFS($AO:$AO,$AM:$AM,M$1,$AN:$AN,"&gt;="&amp;$O18,$AN:$AN,"&lt;"&amp;$P18))/1000</f>
        <v>0</v>
      </c>
      <c r="O18" s="300">
        <f t="shared" ref="O18:O30" si="10">P17</f>
        <v>2</v>
      </c>
      <c r="P18" s="300">
        <f t="shared" si="9"/>
        <v>3</v>
      </c>
      <c r="AE18" s="323" t="str">
        <f t="shared" si="3"/>
        <v>2</v>
      </c>
      <c r="AF18" s="323" t="str">
        <f t="shared" si="4"/>
        <v>HANNOVER RUECK SE (KOREA BRANCH, SEOUL)</v>
      </c>
      <c r="AG18" s="376">
        <f t="shared" si="5"/>
        <v>33224761.963168811</v>
      </c>
      <c r="AH18" s="323">
        <f t="shared" si="6"/>
        <v>0.91770968197388547</v>
      </c>
      <c r="AK18" s="323" t="s">
        <v>688</v>
      </c>
      <c r="AL18" s="9" t="s">
        <v>428</v>
      </c>
      <c r="AM18" s="9" t="s">
        <v>387</v>
      </c>
      <c r="AN18" s="316">
        <v>0.91770968197388547</v>
      </c>
      <c r="AO18" s="101">
        <v>33224761.963168811</v>
      </c>
      <c r="AR18" s="323"/>
      <c r="AS18" s="9"/>
      <c r="AT18" s="9"/>
      <c r="AU18" s="9"/>
      <c r="AV18" s="9"/>
    </row>
    <row r="19" spans="2:48" ht="16.5" x14ac:dyDescent="0.3">
      <c r="B19" s="350"/>
      <c r="C19" s="275" t="s">
        <v>316</v>
      </c>
      <c r="D19" s="276"/>
      <c r="E19" s="310">
        <f>(SUMIFS($AO:$AO,$AM:$AM,E$1,$AN:$AN,"&gt;="&amp;$O19,$AN:$AN,"&lt;"&amp;$P19))/1000</f>
        <v>0</v>
      </c>
      <c r="F19" s="310">
        <f>(SUMIFS($AO:$AO,$AM:$AM,F$1,$AN:$AN,"&gt;="&amp;$O19,$AN:$AN,"&lt;"&amp;$P19))/1000</f>
        <v>0</v>
      </c>
      <c r="G19" s="310">
        <f>(SUMIFS($AO:$AO,$AM:$AM,G$1,$AN:$AN,"&gt;="&amp;$O19,$AN:$AN,"&lt;"&amp;$P19))/1000</f>
        <v>0</v>
      </c>
      <c r="H19" s="310">
        <f>(SUMIFS($AO:$AO,$AM:$AM,H$1,$AN:$AN,"&gt;="&amp;$O19,$AN:$AN,"&lt;"&amp;$P19))/1000</f>
        <v>0</v>
      </c>
      <c r="I19" s="310">
        <f>(SUMIFS($AO:$AO,$AM:$AM,I$1,$AN:$AN,"&gt;="&amp;$O19,$AN:$AN,"&lt;"&amp;$P19))/1000</f>
        <v>0</v>
      </c>
      <c r="J19" s="310">
        <f>(SUMIFS($AO:$AO,$AM:$AM,J$1,$AN:$AN,"&gt;="&amp;$O19,$AN:$AN,"&lt;"&amp;$P19))/1000</f>
        <v>0</v>
      </c>
      <c r="K19" s="310">
        <f>(SUMIFS($AO:$AO,$AM:$AM,K$1,$AN:$AN,"&gt;="&amp;$O19,$AN:$AN,"&lt;"&amp;$P19))/1000</f>
        <v>0</v>
      </c>
      <c r="L19" s="310">
        <f>(SUMIFS($AO:$AO,$AM:$AM,L$1,$AN:$AN,"&gt;="&amp;$O19,$AN:$AN,"&lt;"&amp;$P19))/1000</f>
        <v>0</v>
      </c>
      <c r="M19" s="310">
        <f>(SUMIFS($AO:$AO,$AM:$AM,M$1,$AN:$AN,"&gt;="&amp;$O19,$AN:$AN,"&lt;"&amp;$P19))/1000</f>
        <v>0</v>
      </c>
      <c r="O19" s="300">
        <f t="shared" si="10"/>
        <v>3</v>
      </c>
      <c r="P19" s="300">
        <f t="shared" si="9"/>
        <v>4</v>
      </c>
      <c r="AE19" s="323" t="str">
        <f t="shared" si="3"/>
        <v>2</v>
      </c>
      <c r="AF19" s="323" t="str">
        <f t="shared" si="4"/>
        <v>ALLIANZ GLOBAL CORPORATE &amp; SPECIALTY SE (KOREA BRANCH)</v>
      </c>
      <c r="AG19" s="376">
        <f t="shared" si="5"/>
        <v>1316218573.353718</v>
      </c>
      <c r="AH19" s="323">
        <f t="shared" si="6"/>
        <v>1.116669193723034</v>
      </c>
      <c r="AK19" s="323" t="s">
        <v>689</v>
      </c>
      <c r="AL19" s="9" t="s">
        <v>432</v>
      </c>
      <c r="AM19" s="9" t="s">
        <v>387</v>
      </c>
      <c r="AN19" s="316">
        <v>1.116669193723034</v>
      </c>
      <c r="AO19" s="101">
        <v>1316218573.353718</v>
      </c>
      <c r="AR19" s="323"/>
      <c r="AS19" s="9"/>
      <c r="AT19" s="9"/>
      <c r="AU19" s="9"/>
      <c r="AV19" s="9"/>
    </row>
    <row r="20" spans="2:48" ht="16.5" x14ac:dyDescent="0.3">
      <c r="B20" s="350"/>
      <c r="C20" s="275" t="s">
        <v>317</v>
      </c>
      <c r="D20" s="276"/>
      <c r="E20" s="310">
        <f>(SUMIFS($AO:$AO,$AM:$AM,E$1,$AN:$AN,"&gt;="&amp;$O20,$AN:$AN,"&lt;"&amp;$P20))/1000</f>
        <v>0</v>
      </c>
      <c r="F20" s="310">
        <f>(SUMIFS($AO:$AO,$AM:$AM,F$1,$AN:$AN,"&gt;="&amp;$O20,$AN:$AN,"&lt;"&amp;$P20))/1000</f>
        <v>0</v>
      </c>
      <c r="G20" s="310">
        <f>(SUMIFS($AO:$AO,$AM:$AM,G$1,$AN:$AN,"&gt;="&amp;$O20,$AN:$AN,"&lt;"&amp;$P20))/1000</f>
        <v>0</v>
      </c>
      <c r="H20" s="310">
        <f>(SUMIFS($AO:$AO,$AM:$AM,H$1,$AN:$AN,"&gt;="&amp;$O20,$AN:$AN,"&lt;"&amp;$P20))/1000</f>
        <v>0</v>
      </c>
      <c r="I20" s="310">
        <f>(SUMIFS($AO:$AO,$AM:$AM,I$1,$AN:$AN,"&gt;="&amp;$O20,$AN:$AN,"&lt;"&amp;$P20))/1000</f>
        <v>0</v>
      </c>
      <c r="J20" s="310">
        <f>(SUMIFS($AO:$AO,$AM:$AM,J$1,$AN:$AN,"&gt;="&amp;$O20,$AN:$AN,"&lt;"&amp;$P20))/1000</f>
        <v>0</v>
      </c>
      <c r="K20" s="310">
        <f>(SUMIFS($AO:$AO,$AM:$AM,K$1,$AN:$AN,"&gt;="&amp;$O20,$AN:$AN,"&lt;"&amp;$P20))/1000</f>
        <v>0</v>
      </c>
      <c r="L20" s="310">
        <f>(SUMIFS($AO:$AO,$AM:$AM,L$1,$AN:$AN,"&gt;="&amp;$O20,$AN:$AN,"&lt;"&amp;$P20))/1000</f>
        <v>0</v>
      </c>
      <c r="M20" s="310">
        <f>(SUMIFS($AO:$AO,$AM:$AM,M$1,$AN:$AN,"&gt;="&amp;$O20,$AN:$AN,"&lt;"&amp;$P20))/1000</f>
        <v>0</v>
      </c>
      <c r="O20" s="300">
        <f t="shared" si="10"/>
        <v>4</v>
      </c>
      <c r="P20" s="300">
        <f t="shared" si="9"/>
        <v>5</v>
      </c>
      <c r="AE20" s="323" t="str">
        <f t="shared" si="3"/>
        <v>2</v>
      </c>
      <c r="AF20" s="323" t="str">
        <f t="shared" si="4"/>
        <v>HANNOVER RUECK SE (MALAYSIAN BRANCH)</v>
      </c>
      <c r="AG20" s="376">
        <f t="shared" si="5"/>
        <v>10862661484.22122</v>
      </c>
      <c r="AH20" s="323">
        <f t="shared" si="6"/>
        <v>0.62644696511526698</v>
      </c>
      <c r="AK20" s="323" t="s">
        <v>690</v>
      </c>
      <c r="AL20" s="9" t="s">
        <v>443</v>
      </c>
      <c r="AM20" s="9" t="s">
        <v>387</v>
      </c>
      <c r="AN20" s="316">
        <v>0.62644696511526698</v>
      </c>
      <c r="AO20" s="101">
        <v>10862661484.22122</v>
      </c>
      <c r="AR20" s="323"/>
      <c r="AS20" s="9"/>
      <c r="AT20" s="9"/>
      <c r="AU20" s="9"/>
      <c r="AV20" s="9"/>
    </row>
    <row r="21" spans="2:48" ht="16.5" x14ac:dyDescent="0.3">
      <c r="B21" s="350"/>
      <c r="C21" s="275" t="s">
        <v>318</v>
      </c>
      <c r="D21" s="276"/>
      <c r="E21" s="310">
        <f>(SUMIFS($AO:$AO,$AM:$AM,E$1,$AN:$AN,"&gt;="&amp;$O21,$AN:$AN,"&lt;"&amp;$P21))/1000</f>
        <v>0</v>
      </c>
      <c r="F21" s="310">
        <f>(SUMIFS($AO:$AO,$AM:$AM,F$1,$AN:$AN,"&gt;="&amp;$O21,$AN:$AN,"&lt;"&amp;$P21))/1000</f>
        <v>0</v>
      </c>
      <c r="G21" s="310">
        <f>(SUMIFS($AO:$AO,$AM:$AM,G$1,$AN:$AN,"&gt;="&amp;$O21,$AN:$AN,"&lt;"&amp;$P21))/1000</f>
        <v>0</v>
      </c>
      <c r="H21" s="310">
        <f>(SUMIFS($AO:$AO,$AM:$AM,H$1,$AN:$AN,"&gt;="&amp;$O21,$AN:$AN,"&lt;"&amp;$P21))/1000</f>
        <v>0</v>
      </c>
      <c r="I21" s="310">
        <f>(SUMIFS($AO:$AO,$AM:$AM,I$1,$AN:$AN,"&gt;="&amp;$O21,$AN:$AN,"&lt;"&amp;$P21))/1000</f>
        <v>0</v>
      </c>
      <c r="J21" s="310">
        <f>(SUMIFS($AO:$AO,$AM:$AM,J$1,$AN:$AN,"&gt;="&amp;$O21,$AN:$AN,"&lt;"&amp;$P21))/1000</f>
        <v>0</v>
      </c>
      <c r="K21" s="310">
        <f>(SUMIFS($AO:$AO,$AM:$AM,K$1,$AN:$AN,"&gt;="&amp;$O21,$AN:$AN,"&lt;"&amp;$P21))/1000</f>
        <v>0</v>
      </c>
      <c r="L21" s="310">
        <f>(SUMIFS($AO:$AO,$AM:$AM,L$1,$AN:$AN,"&gt;="&amp;$O21,$AN:$AN,"&lt;"&amp;$P21))/1000</f>
        <v>0</v>
      </c>
      <c r="M21" s="310">
        <f>(SUMIFS($AO:$AO,$AM:$AM,M$1,$AN:$AN,"&gt;="&amp;$O21,$AN:$AN,"&lt;"&amp;$P21))/1000</f>
        <v>0</v>
      </c>
      <c r="O21" s="300">
        <f t="shared" si="10"/>
        <v>5</v>
      </c>
      <c r="P21" s="300">
        <f t="shared" si="9"/>
        <v>6</v>
      </c>
      <c r="AE21" s="323" t="str">
        <f t="shared" si="3"/>
        <v>2</v>
      </c>
      <c r="AF21" s="323" t="str">
        <f t="shared" si="4"/>
        <v>SWISS REINSURANCE COMPANY (SINGAPORE BRANCH)</v>
      </c>
      <c r="AG21" s="376">
        <f t="shared" si="5"/>
        <v>28172923.607455451</v>
      </c>
      <c r="AH21" s="323">
        <f t="shared" si="6"/>
        <v>0.98750204695646548</v>
      </c>
      <c r="AK21" s="323" t="s">
        <v>691</v>
      </c>
      <c r="AL21" s="9" t="s">
        <v>445</v>
      </c>
      <c r="AM21" s="9" t="s">
        <v>387</v>
      </c>
      <c r="AN21" s="316">
        <v>0.98750204695646548</v>
      </c>
      <c r="AO21" s="101">
        <v>28172923.607455451</v>
      </c>
      <c r="AR21" s="323"/>
      <c r="AS21" s="9"/>
      <c r="AT21" s="9"/>
      <c r="AU21" s="9"/>
      <c r="AV21" s="9"/>
    </row>
    <row r="22" spans="2:48" ht="16.5" x14ac:dyDescent="0.3">
      <c r="B22" s="350"/>
      <c r="C22" s="275" t="s">
        <v>319</v>
      </c>
      <c r="D22" s="276"/>
      <c r="E22" s="310">
        <f>(SUMIFS($AO:$AO,$AM:$AM,E$1,$AN:$AN,"&gt;="&amp;$O22,$AN:$AN,"&lt;"&amp;$P22))/1000</f>
        <v>0</v>
      </c>
      <c r="F22" s="310">
        <f>(SUMIFS($AO:$AO,$AM:$AM,F$1,$AN:$AN,"&gt;="&amp;$O22,$AN:$AN,"&lt;"&amp;$P22))/1000</f>
        <v>0</v>
      </c>
      <c r="G22" s="310">
        <f>(SUMIFS($AO:$AO,$AM:$AM,G$1,$AN:$AN,"&gt;="&amp;$O22,$AN:$AN,"&lt;"&amp;$P22))/1000</f>
        <v>0</v>
      </c>
      <c r="H22" s="310">
        <f>(SUMIFS($AO:$AO,$AM:$AM,H$1,$AN:$AN,"&gt;="&amp;$O22,$AN:$AN,"&lt;"&amp;$P22))/1000</f>
        <v>0</v>
      </c>
      <c r="I22" s="310">
        <f>(SUMIFS($AO:$AO,$AM:$AM,I$1,$AN:$AN,"&gt;="&amp;$O22,$AN:$AN,"&lt;"&amp;$P22))/1000</f>
        <v>0</v>
      </c>
      <c r="J22" s="310">
        <f>(SUMIFS($AO:$AO,$AM:$AM,J$1,$AN:$AN,"&gt;="&amp;$O22,$AN:$AN,"&lt;"&amp;$P22))/1000</f>
        <v>0</v>
      </c>
      <c r="K22" s="310">
        <f>(SUMIFS($AO:$AO,$AM:$AM,K$1,$AN:$AN,"&gt;="&amp;$O22,$AN:$AN,"&lt;"&amp;$P22))/1000</f>
        <v>0</v>
      </c>
      <c r="L22" s="310">
        <f>(SUMIFS($AO:$AO,$AM:$AM,L$1,$AN:$AN,"&gt;="&amp;$O22,$AN:$AN,"&lt;"&amp;$P22))/1000</f>
        <v>0</v>
      </c>
      <c r="M22" s="310">
        <f>(SUMIFS($AO:$AO,$AM:$AM,M$1,$AN:$AN,"&gt;="&amp;$O22,$AN:$AN,"&lt;"&amp;$P22))/1000</f>
        <v>0</v>
      </c>
      <c r="O22" s="300">
        <f t="shared" si="10"/>
        <v>6</v>
      </c>
      <c r="P22" s="300">
        <f t="shared" si="9"/>
        <v>7</v>
      </c>
      <c r="AE22" s="323" t="str">
        <f t="shared" si="3"/>
        <v>2</v>
      </c>
      <c r="AF22" s="323" t="str">
        <f t="shared" si="4"/>
        <v>MUNICH REINSURANCE COMPANY (SINGAPORE BRANCH)</v>
      </c>
      <c r="AG22" s="376">
        <f t="shared" si="5"/>
        <v>189403346.85775331</v>
      </c>
      <c r="AH22" s="323">
        <f t="shared" si="6"/>
        <v>0.79201293778742332</v>
      </c>
      <c r="AK22" s="323" t="s">
        <v>692</v>
      </c>
      <c r="AL22" s="9" t="s">
        <v>447</v>
      </c>
      <c r="AM22" s="9" t="s">
        <v>387</v>
      </c>
      <c r="AN22" s="316">
        <v>0.79201293778742332</v>
      </c>
      <c r="AO22" s="101">
        <v>189403346.85775331</v>
      </c>
      <c r="AR22" s="323"/>
      <c r="AS22" s="9"/>
      <c r="AT22" s="9"/>
      <c r="AU22" s="9"/>
      <c r="AV22" s="9"/>
    </row>
    <row r="23" spans="2:48" ht="16.5" x14ac:dyDescent="0.3">
      <c r="B23" s="350"/>
      <c r="C23" s="275" t="s">
        <v>320</v>
      </c>
      <c r="D23" s="276"/>
      <c r="E23" s="310">
        <f>(SUMIFS($AO:$AO,$AM:$AM,E$1,$AN:$AN,"&gt;="&amp;$O23,$AN:$AN,"&lt;"&amp;$P23))/1000</f>
        <v>0</v>
      </c>
      <c r="F23" s="310">
        <f>(SUMIFS($AO:$AO,$AM:$AM,F$1,$AN:$AN,"&gt;="&amp;$O23,$AN:$AN,"&lt;"&amp;$P23))/1000</f>
        <v>0</v>
      </c>
      <c r="G23" s="310">
        <f>(SUMIFS($AO:$AO,$AM:$AM,G$1,$AN:$AN,"&gt;="&amp;$O23,$AN:$AN,"&lt;"&amp;$P23))/1000</f>
        <v>0</v>
      </c>
      <c r="H23" s="310">
        <f>(SUMIFS($AO:$AO,$AM:$AM,H$1,$AN:$AN,"&gt;="&amp;$O23,$AN:$AN,"&lt;"&amp;$P23))/1000</f>
        <v>0</v>
      </c>
      <c r="I23" s="310">
        <f>(SUMIFS($AO:$AO,$AM:$AM,I$1,$AN:$AN,"&gt;="&amp;$O23,$AN:$AN,"&lt;"&amp;$P23))/1000</f>
        <v>0</v>
      </c>
      <c r="J23" s="310">
        <f>(SUMIFS($AO:$AO,$AM:$AM,J$1,$AN:$AN,"&gt;="&amp;$O23,$AN:$AN,"&lt;"&amp;$P23))/1000</f>
        <v>0</v>
      </c>
      <c r="K23" s="310">
        <f>(SUMIFS($AO:$AO,$AM:$AM,K$1,$AN:$AN,"&gt;="&amp;$O23,$AN:$AN,"&lt;"&amp;$P23))/1000</f>
        <v>0</v>
      </c>
      <c r="L23" s="310">
        <f>(SUMIFS($AO:$AO,$AM:$AM,L$1,$AN:$AN,"&gt;="&amp;$O23,$AN:$AN,"&lt;"&amp;$P23))/1000</f>
        <v>0</v>
      </c>
      <c r="M23" s="310">
        <f>(SUMIFS($AO:$AO,$AM:$AM,M$1,$AN:$AN,"&gt;="&amp;$O23,$AN:$AN,"&lt;"&amp;$P23))/1000</f>
        <v>0</v>
      </c>
      <c r="O23" s="300">
        <f t="shared" si="10"/>
        <v>7</v>
      </c>
      <c r="P23" s="300">
        <f t="shared" si="9"/>
        <v>8</v>
      </c>
      <c r="AE23" s="323" t="str">
        <f t="shared" si="3"/>
        <v>2</v>
      </c>
      <c r="AF23" s="323" t="str">
        <f t="shared" si="4"/>
        <v>XL INSURANCE COMPANY SE (SINGAPORE BRANCH)</v>
      </c>
      <c r="AG23" s="376">
        <f t="shared" si="5"/>
        <v>1235707750.848459</v>
      </c>
      <c r="AH23" s="323">
        <f t="shared" si="6"/>
        <v>1.0671773866394421</v>
      </c>
      <c r="AK23" s="323" t="s">
        <v>693</v>
      </c>
      <c r="AL23" s="9" t="s">
        <v>450</v>
      </c>
      <c r="AM23" s="9" t="s">
        <v>387</v>
      </c>
      <c r="AN23" s="316">
        <v>1.0671773866394421</v>
      </c>
      <c r="AO23" s="101">
        <v>1235707750.848459</v>
      </c>
    </row>
    <row r="24" spans="2:48" ht="16.5" x14ac:dyDescent="0.3">
      <c r="B24" s="350"/>
      <c r="C24" s="275" t="s">
        <v>321</v>
      </c>
      <c r="D24" s="276"/>
      <c r="E24" s="310">
        <f>(SUMIFS($AO:$AO,$AM:$AM,E$1,$AN:$AN,"&gt;="&amp;$O24,$AN:$AN,"&lt;"&amp;$P24))/1000</f>
        <v>0</v>
      </c>
      <c r="F24" s="310">
        <f>(SUMIFS($AO:$AO,$AM:$AM,F$1,$AN:$AN,"&gt;="&amp;$O24,$AN:$AN,"&lt;"&amp;$P24))/1000</f>
        <v>0</v>
      </c>
      <c r="G24" s="310">
        <f>(SUMIFS($AO:$AO,$AM:$AM,G$1,$AN:$AN,"&gt;="&amp;$O24,$AN:$AN,"&lt;"&amp;$P24))/1000</f>
        <v>0</v>
      </c>
      <c r="H24" s="310">
        <f>(SUMIFS($AO:$AO,$AM:$AM,H$1,$AN:$AN,"&gt;="&amp;$O24,$AN:$AN,"&lt;"&amp;$P24))/1000</f>
        <v>0</v>
      </c>
      <c r="I24" s="310">
        <f>(SUMIFS($AO:$AO,$AM:$AM,I$1,$AN:$AN,"&gt;="&amp;$O24,$AN:$AN,"&lt;"&amp;$P24))/1000</f>
        <v>0</v>
      </c>
      <c r="J24" s="310">
        <f>(SUMIFS($AO:$AO,$AM:$AM,J$1,$AN:$AN,"&gt;="&amp;$O24,$AN:$AN,"&lt;"&amp;$P24))/1000</f>
        <v>0</v>
      </c>
      <c r="K24" s="310">
        <f>(SUMIFS($AO:$AO,$AM:$AM,K$1,$AN:$AN,"&gt;="&amp;$O24,$AN:$AN,"&lt;"&amp;$P24))/1000</f>
        <v>0</v>
      </c>
      <c r="L24" s="310">
        <f>(SUMIFS($AO:$AO,$AM:$AM,L$1,$AN:$AN,"&gt;="&amp;$O24,$AN:$AN,"&lt;"&amp;$P24))/1000</f>
        <v>0</v>
      </c>
      <c r="M24" s="310">
        <f>(SUMIFS($AO:$AO,$AM:$AM,M$1,$AN:$AN,"&gt;="&amp;$O24,$AN:$AN,"&lt;"&amp;$P24))/1000</f>
        <v>0</v>
      </c>
      <c r="O24" s="300">
        <f t="shared" si="10"/>
        <v>8</v>
      </c>
      <c r="P24" s="300">
        <f t="shared" si="9"/>
        <v>9</v>
      </c>
      <c r="AE24" s="323" t="str">
        <f t="shared" si="3"/>
        <v>2</v>
      </c>
      <c r="AF24" s="323" t="str">
        <f t="shared" si="4"/>
        <v>R+V VERSICHERUNG AG (SINGAPORE BRANCH)</v>
      </c>
      <c r="AG24" s="376">
        <f t="shared" si="5"/>
        <v>46324808.61457444</v>
      </c>
      <c r="AH24" s="323">
        <f t="shared" si="6"/>
        <v>0.73287350326834133</v>
      </c>
      <c r="AK24" s="323" t="s">
        <v>730</v>
      </c>
      <c r="AL24" s="9" t="s">
        <v>636</v>
      </c>
      <c r="AM24" s="9" t="s">
        <v>387</v>
      </c>
      <c r="AN24" s="316">
        <v>0.73287350326834133</v>
      </c>
      <c r="AO24" s="101">
        <v>46324808.61457444</v>
      </c>
    </row>
    <row r="25" spans="2:48" ht="16.5" x14ac:dyDescent="0.3">
      <c r="B25" s="350"/>
      <c r="C25" s="275" t="s">
        <v>322</v>
      </c>
      <c r="D25" s="276"/>
      <c r="E25" s="310">
        <f>(SUMIFS($AO:$AO,$AM:$AM,E$1,$AN:$AN,"&gt;="&amp;$O25,$AN:$AN,"&lt;"&amp;$P25))/1000</f>
        <v>0</v>
      </c>
      <c r="F25" s="310">
        <f>(SUMIFS($AO:$AO,$AM:$AM,F$1,$AN:$AN,"&gt;="&amp;$O25,$AN:$AN,"&lt;"&amp;$P25))/1000</f>
        <v>0</v>
      </c>
      <c r="G25" s="310">
        <f>(SUMIFS($AO:$AO,$AM:$AM,G$1,$AN:$AN,"&gt;="&amp;$O25,$AN:$AN,"&lt;"&amp;$P25))/1000</f>
        <v>0</v>
      </c>
      <c r="H25" s="310">
        <f>(SUMIFS($AO:$AO,$AM:$AM,H$1,$AN:$AN,"&gt;="&amp;$O25,$AN:$AN,"&lt;"&amp;$P25))/1000</f>
        <v>0</v>
      </c>
      <c r="I25" s="310">
        <f>(SUMIFS($AO:$AO,$AM:$AM,I$1,$AN:$AN,"&gt;="&amp;$O25,$AN:$AN,"&lt;"&amp;$P25))/1000</f>
        <v>0</v>
      </c>
      <c r="J25" s="310">
        <f>(SUMIFS($AO:$AO,$AM:$AM,J$1,$AN:$AN,"&gt;="&amp;$O25,$AN:$AN,"&lt;"&amp;$P25))/1000</f>
        <v>0</v>
      </c>
      <c r="K25" s="310">
        <f>(SUMIFS($AO:$AO,$AM:$AM,K$1,$AN:$AN,"&gt;="&amp;$O25,$AN:$AN,"&lt;"&amp;$P25))/1000</f>
        <v>0</v>
      </c>
      <c r="L25" s="310">
        <f>(SUMIFS($AO:$AO,$AM:$AM,L$1,$AN:$AN,"&gt;="&amp;$O25,$AN:$AN,"&lt;"&amp;$P25))/1000</f>
        <v>0</v>
      </c>
      <c r="M25" s="310">
        <f>(SUMIFS($AO:$AO,$AM:$AM,M$1,$AN:$AN,"&gt;="&amp;$O25,$AN:$AN,"&lt;"&amp;$P25))/1000</f>
        <v>0</v>
      </c>
      <c r="O25" s="300">
        <f t="shared" si="10"/>
        <v>9</v>
      </c>
      <c r="P25" s="300">
        <f t="shared" si="9"/>
        <v>10</v>
      </c>
      <c r="AE25" s="323" t="str">
        <f t="shared" si="3"/>
        <v>2</v>
      </c>
      <c r="AF25" s="323" t="str">
        <f t="shared" si="4"/>
        <v>SCOR REINSURANCE ASIA-PACIFIC PTE LTD</v>
      </c>
      <c r="AG25" s="376">
        <f t="shared" si="5"/>
        <v>47750523.660659522</v>
      </c>
      <c r="AH25" s="323">
        <f t="shared" si="6"/>
        <v>1.0146442403993541</v>
      </c>
      <c r="AK25" s="323" t="s">
        <v>694</v>
      </c>
      <c r="AL25" s="9" t="s">
        <v>453</v>
      </c>
      <c r="AM25" s="9" t="s">
        <v>387</v>
      </c>
      <c r="AN25" s="316">
        <v>1.0146442403993541</v>
      </c>
      <c r="AO25" s="101">
        <v>47750523.660659522</v>
      </c>
    </row>
    <row r="26" spans="2:48" ht="16.5" x14ac:dyDescent="0.3">
      <c r="B26" s="350"/>
      <c r="C26" s="275" t="s">
        <v>323</v>
      </c>
      <c r="D26" s="276"/>
      <c r="E26" s="310">
        <f>(SUMIFS($AO:$AO,$AM:$AM,E$1,$AN:$AN,"&gt;="&amp;$O26,$AN:$AN,"&lt;"&amp;$P26))/1000</f>
        <v>0</v>
      </c>
      <c r="F26" s="310">
        <f>(SUMIFS($AO:$AO,$AM:$AM,F$1,$AN:$AN,"&gt;="&amp;$O26,$AN:$AN,"&lt;"&amp;$P26))/1000</f>
        <v>0</v>
      </c>
      <c r="G26" s="310">
        <f>(SUMIFS($AO:$AO,$AM:$AM,G$1,$AN:$AN,"&gt;="&amp;$O26,$AN:$AN,"&lt;"&amp;$P26))/1000</f>
        <v>0</v>
      </c>
      <c r="H26" s="310">
        <f>(SUMIFS($AO:$AO,$AM:$AM,H$1,$AN:$AN,"&gt;="&amp;$O26,$AN:$AN,"&lt;"&amp;$P26))/1000</f>
        <v>0</v>
      </c>
      <c r="I26" s="310">
        <f>(SUMIFS($AO:$AO,$AM:$AM,I$1,$AN:$AN,"&gt;="&amp;$O26,$AN:$AN,"&lt;"&amp;$P26))/1000</f>
        <v>0</v>
      </c>
      <c r="J26" s="310">
        <f>(SUMIFS($AO:$AO,$AM:$AM,J$1,$AN:$AN,"&gt;="&amp;$O26,$AN:$AN,"&lt;"&amp;$P26))/1000</f>
        <v>0</v>
      </c>
      <c r="K26" s="310">
        <f>(SUMIFS($AO:$AO,$AM:$AM,K$1,$AN:$AN,"&gt;="&amp;$O26,$AN:$AN,"&lt;"&amp;$P26))/1000</f>
        <v>0</v>
      </c>
      <c r="L26" s="310">
        <f>(SUMIFS($AO:$AO,$AM:$AM,L$1,$AN:$AN,"&gt;="&amp;$O26,$AN:$AN,"&lt;"&amp;$P26))/1000</f>
        <v>0</v>
      </c>
      <c r="M26" s="310">
        <f>(SUMIFS($AO:$AO,$AM:$AM,M$1,$AN:$AN,"&gt;="&amp;$O26,$AN:$AN,"&lt;"&amp;$P26))/1000</f>
        <v>0</v>
      </c>
      <c r="O26" s="300">
        <f t="shared" si="10"/>
        <v>10</v>
      </c>
      <c r="P26" s="300">
        <f t="shared" si="9"/>
        <v>11</v>
      </c>
      <c r="AE26" s="323" t="str">
        <f t="shared" si="3"/>
        <v>2</v>
      </c>
      <c r="AF26" s="323" t="str">
        <f t="shared" si="4"/>
        <v>NEW REINSURANCE COMPANY LTD</v>
      </c>
      <c r="AG26" s="376">
        <f t="shared" si="5"/>
        <v>68794731.642082572</v>
      </c>
      <c r="AH26" s="323">
        <f t="shared" si="6"/>
        <v>0.52585814765234518</v>
      </c>
      <c r="AK26" s="323" t="s">
        <v>731</v>
      </c>
      <c r="AL26" s="9" t="s">
        <v>638</v>
      </c>
      <c r="AM26" s="9" t="s">
        <v>387</v>
      </c>
      <c r="AN26" s="316">
        <v>0.52585814765234518</v>
      </c>
      <c r="AO26" s="101">
        <v>68794731.642082572</v>
      </c>
    </row>
    <row r="27" spans="2:48" ht="16.5" x14ac:dyDescent="0.3">
      <c r="B27" s="350"/>
      <c r="C27" s="275" t="s">
        <v>324</v>
      </c>
      <c r="D27" s="276"/>
      <c r="E27" s="310">
        <f>(SUMIFS($AO:$AO,$AM:$AM,E$1,$AN:$AN,"&gt;="&amp;$O27,$AN:$AN,"&lt;"&amp;$P27))/1000</f>
        <v>0</v>
      </c>
      <c r="F27" s="310">
        <f>(SUMIFS($AO:$AO,$AM:$AM,F$1,$AN:$AN,"&gt;="&amp;$O27,$AN:$AN,"&lt;"&amp;$P27))/1000</f>
        <v>0</v>
      </c>
      <c r="G27" s="310">
        <f>(SUMIFS($AO:$AO,$AM:$AM,G$1,$AN:$AN,"&gt;="&amp;$O27,$AN:$AN,"&lt;"&amp;$P27))/1000</f>
        <v>0</v>
      </c>
      <c r="H27" s="310">
        <f>(SUMIFS($AO:$AO,$AM:$AM,H$1,$AN:$AN,"&gt;="&amp;$O27,$AN:$AN,"&lt;"&amp;$P27))/1000</f>
        <v>0</v>
      </c>
      <c r="I27" s="310">
        <f>(SUMIFS($AO:$AO,$AM:$AM,I$1,$AN:$AN,"&gt;="&amp;$O27,$AN:$AN,"&lt;"&amp;$P27))/1000</f>
        <v>0</v>
      </c>
      <c r="J27" s="310">
        <f>(SUMIFS($AO:$AO,$AM:$AM,J$1,$AN:$AN,"&gt;="&amp;$O27,$AN:$AN,"&lt;"&amp;$P27))/1000</f>
        <v>0</v>
      </c>
      <c r="K27" s="310">
        <f>(SUMIFS($AO:$AO,$AM:$AM,K$1,$AN:$AN,"&gt;="&amp;$O27,$AN:$AN,"&lt;"&amp;$P27))/1000</f>
        <v>0</v>
      </c>
      <c r="L27" s="310">
        <f>(SUMIFS($AO:$AO,$AM:$AM,L$1,$AN:$AN,"&gt;="&amp;$O27,$AN:$AN,"&lt;"&amp;$P27))/1000</f>
        <v>0</v>
      </c>
      <c r="M27" s="310">
        <f>(SUMIFS($AO:$AO,$AM:$AM,M$1,$AN:$AN,"&gt;="&amp;$O27,$AN:$AN,"&lt;"&amp;$P27))/1000</f>
        <v>0</v>
      </c>
      <c r="O27" s="300">
        <f t="shared" si="10"/>
        <v>11</v>
      </c>
      <c r="P27" s="300">
        <f t="shared" si="9"/>
        <v>12</v>
      </c>
      <c r="AE27" s="323" t="str">
        <f t="shared" si="3"/>
        <v>2</v>
      </c>
      <c r="AF27" s="323" t="str">
        <f t="shared" si="4"/>
        <v>CHUBB INSURANCE SINGAPORE LTD</v>
      </c>
      <c r="AG27" s="376">
        <f t="shared" si="5"/>
        <v>597660057.26294982</v>
      </c>
      <c r="AH27" s="323">
        <f t="shared" si="6"/>
        <v>1.1920394047445519</v>
      </c>
      <c r="AK27" s="323" t="s">
        <v>695</v>
      </c>
      <c r="AL27" s="9" t="s">
        <v>454</v>
      </c>
      <c r="AM27" s="9" t="s">
        <v>387</v>
      </c>
      <c r="AN27" s="316">
        <v>1.1920394047445519</v>
      </c>
      <c r="AO27" s="101">
        <v>597660057.26294982</v>
      </c>
    </row>
    <row r="28" spans="2:48" ht="16.5" x14ac:dyDescent="0.3">
      <c r="B28" s="350"/>
      <c r="C28" s="275" t="s">
        <v>325</v>
      </c>
      <c r="D28" s="276"/>
      <c r="E28" s="310">
        <f>(SUMIFS($AO:$AO,$AM:$AM,E$1,$AN:$AN,"&gt;="&amp;$O28,$AN:$AN,"&lt;"&amp;$P28))/1000</f>
        <v>0</v>
      </c>
      <c r="F28" s="310">
        <f>(SUMIFS($AO:$AO,$AM:$AM,F$1,$AN:$AN,"&gt;="&amp;$O28,$AN:$AN,"&lt;"&amp;$P28))/1000</f>
        <v>0</v>
      </c>
      <c r="G28" s="310">
        <f>(SUMIFS($AO:$AO,$AM:$AM,G$1,$AN:$AN,"&gt;="&amp;$O28,$AN:$AN,"&lt;"&amp;$P28))/1000</f>
        <v>0</v>
      </c>
      <c r="H28" s="310">
        <f>(SUMIFS($AO:$AO,$AM:$AM,H$1,$AN:$AN,"&gt;="&amp;$O28,$AN:$AN,"&lt;"&amp;$P28))/1000</f>
        <v>0</v>
      </c>
      <c r="I28" s="310">
        <f>(SUMIFS($AO:$AO,$AM:$AM,I$1,$AN:$AN,"&gt;="&amp;$O28,$AN:$AN,"&lt;"&amp;$P28))/1000</f>
        <v>0</v>
      </c>
      <c r="J28" s="310">
        <f>(SUMIFS($AO:$AO,$AM:$AM,J$1,$AN:$AN,"&gt;="&amp;$O28,$AN:$AN,"&lt;"&amp;$P28))/1000</f>
        <v>0</v>
      </c>
      <c r="K28" s="310">
        <f>(SUMIFS($AO:$AO,$AM:$AM,K$1,$AN:$AN,"&gt;="&amp;$O28,$AN:$AN,"&lt;"&amp;$P28))/1000</f>
        <v>0</v>
      </c>
      <c r="L28" s="310">
        <f>(SUMIFS($AO:$AO,$AM:$AM,L$1,$AN:$AN,"&gt;="&amp;$O28,$AN:$AN,"&lt;"&amp;$P28))/1000</f>
        <v>0</v>
      </c>
      <c r="M28" s="310">
        <f>(SUMIFS($AO:$AO,$AM:$AM,M$1,$AN:$AN,"&gt;="&amp;$O28,$AN:$AN,"&lt;"&amp;$P28))/1000</f>
        <v>0</v>
      </c>
      <c r="O28" s="300">
        <f t="shared" si="10"/>
        <v>12</v>
      </c>
      <c r="P28" s="300">
        <f t="shared" si="9"/>
        <v>13</v>
      </c>
      <c r="AE28" s="323" t="str">
        <f t="shared" si="3"/>
        <v>2</v>
      </c>
      <c r="AF28" s="323" t="str">
        <f t="shared" si="4"/>
        <v>ALLIANZ SOCIETAS EUROPAEA (ALLIANZ SE) (REINSURANCE BRANCH ASIA PACIFIC)</v>
      </c>
      <c r="AG28" s="376">
        <f t="shared" si="5"/>
        <v>8077950869.2573471</v>
      </c>
      <c r="AH28" s="323">
        <f t="shared" si="6"/>
        <v>0.6471828687865171</v>
      </c>
      <c r="AK28" s="323" t="s">
        <v>696</v>
      </c>
      <c r="AL28" s="9" t="s">
        <v>456</v>
      </c>
      <c r="AM28" s="9" t="s">
        <v>387</v>
      </c>
      <c r="AN28" s="316">
        <v>0.6471828687865171</v>
      </c>
      <c r="AO28" s="101">
        <v>8077950869.2573471</v>
      </c>
    </row>
    <row r="29" spans="2:48" ht="16.5" x14ac:dyDescent="0.3">
      <c r="B29" s="350"/>
      <c r="C29" s="275" t="s">
        <v>326</v>
      </c>
      <c r="D29" s="276"/>
      <c r="E29" s="310">
        <f>(SUMIFS($AO:$AO,$AM:$AM,E$1,$AN:$AN,"&gt;="&amp;$O29,$AN:$AN,"&lt;"&amp;$P29))/1000</f>
        <v>0</v>
      </c>
      <c r="F29" s="310">
        <f>(SUMIFS($AO:$AO,$AM:$AM,F$1,$AN:$AN,"&gt;="&amp;$O29,$AN:$AN,"&lt;"&amp;$P29))/1000</f>
        <v>0</v>
      </c>
      <c r="G29" s="310">
        <f>(SUMIFS($AO:$AO,$AM:$AM,G$1,$AN:$AN,"&gt;="&amp;$O29,$AN:$AN,"&lt;"&amp;$P29))/1000</f>
        <v>0</v>
      </c>
      <c r="H29" s="310">
        <f>(SUMIFS($AO:$AO,$AM:$AM,H$1,$AN:$AN,"&gt;="&amp;$O29,$AN:$AN,"&lt;"&amp;$P29))/1000</f>
        <v>0</v>
      </c>
      <c r="I29" s="310">
        <f>(SUMIFS($AO:$AO,$AM:$AM,I$1,$AN:$AN,"&gt;="&amp;$O29,$AN:$AN,"&lt;"&amp;$P29))/1000</f>
        <v>0</v>
      </c>
      <c r="J29" s="310">
        <f>(SUMIFS($AO:$AO,$AM:$AM,J$1,$AN:$AN,"&gt;="&amp;$O29,$AN:$AN,"&lt;"&amp;$P29))/1000</f>
        <v>0</v>
      </c>
      <c r="K29" s="310">
        <f>(SUMIFS($AO:$AO,$AM:$AM,K$1,$AN:$AN,"&gt;="&amp;$O29,$AN:$AN,"&lt;"&amp;$P29))/1000</f>
        <v>0</v>
      </c>
      <c r="L29" s="310">
        <f>(SUMIFS($AO:$AO,$AM:$AM,L$1,$AN:$AN,"&gt;="&amp;$O29,$AN:$AN,"&lt;"&amp;$P29))/1000</f>
        <v>0</v>
      </c>
      <c r="M29" s="310">
        <f>(SUMIFS($AO:$AO,$AM:$AM,M$1,$AN:$AN,"&gt;="&amp;$O29,$AN:$AN,"&lt;"&amp;$P29))/1000</f>
        <v>0</v>
      </c>
      <c r="O29" s="300">
        <f t="shared" si="10"/>
        <v>13</v>
      </c>
      <c r="P29" s="300">
        <f t="shared" si="9"/>
        <v>14</v>
      </c>
      <c r="AE29" s="323" t="str">
        <f t="shared" si="3"/>
        <v>2</v>
      </c>
      <c r="AF29" s="323" t="str">
        <f t="shared" si="4"/>
        <v>ALLIANZ GLOBAL CORPORATE &amp; SPECIALTY SE (SINGAPORE BRANCH)</v>
      </c>
      <c r="AG29" s="376">
        <f t="shared" si="5"/>
        <v>193585596.60877001</v>
      </c>
      <c r="AH29" s="323">
        <f t="shared" si="6"/>
        <v>0.62468767008713821</v>
      </c>
      <c r="AK29" s="323" t="s">
        <v>697</v>
      </c>
      <c r="AL29" s="9" t="s">
        <v>460</v>
      </c>
      <c r="AM29" s="9" t="s">
        <v>387</v>
      </c>
      <c r="AN29" s="316">
        <v>0.62468767008713821</v>
      </c>
      <c r="AO29" s="101">
        <v>193585596.60877001</v>
      </c>
    </row>
    <row r="30" spans="2:48" ht="16.5" x14ac:dyDescent="0.3">
      <c r="B30" s="351"/>
      <c r="C30" s="279" t="s">
        <v>327</v>
      </c>
      <c r="D30" s="277"/>
      <c r="E30" s="311">
        <f>(SUMIFS($AO:$AO,$AM:$AM,E$1,$AN:$AN,"&gt;="&amp;$O30,$AN:$AN,"&lt;"&amp;$P30))/1000</f>
        <v>0</v>
      </c>
      <c r="F30" s="311">
        <f>(SUMIFS($AO:$AO,$AM:$AM,F$1,$AN:$AN,"&gt;="&amp;$O30,$AN:$AN,"&lt;"&amp;$P30))/1000</f>
        <v>0</v>
      </c>
      <c r="G30" s="311">
        <f>(SUMIFS($AO:$AO,$AM:$AM,G$1,$AN:$AN,"&gt;="&amp;$O30,$AN:$AN,"&lt;"&amp;$P30))/1000</f>
        <v>0</v>
      </c>
      <c r="H30" s="311">
        <f>(SUMIFS($AO:$AO,$AM:$AM,H$1,$AN:$AN,"&gt;="&amp;$O30,$AN:$AN,"&lt;"&amp;$P30))/1000</f>
        <v>0</v>
      </c>
      <c r="I30" s="311">
        <f>(SUMIFS($AO:$AO,$AM:$AM,I$1,$AN:$AN,"&gt;="&amp;$O30,$AN:$AN,"&lt;"&amp;$P30))/1000</f>
        <v>0</v>
      </c>
      <c r="J30" s="311">
        <f>(SUMIFS($AO:$AO,$AM:$AM,J$1,$AN:$AN,"&gt;="&amp;$O30,$AN:$AN,"&lt;"&amp;$P30))/1000</f>
        <v>0</v>
      </c>
      <c r="K30" s="311">
        <f>(SUMIFS($AO:$AO,$AM:$AM,K$1,$AN:$AN,"&gt;="&amp;$O30,$AN:$AN,"&lt;"&amp;$P30))/1000</f>
        <v>0</v>
      </c>
      <c r="L30" s="311">
        <f>(SUMIFS($AO:$AO,$AM:$AM,L$1,$AN:$AN,"&gt;="&amp;$O30,$AN:$AN,"&lt;"&amp;$P30))/1000</f>
        <v>0</v>
      </c>
      <c r="M30" s="311">
        <f>(SUMIFS($AO:$AO,$AM:$AM,M$1,$AN:$AN,"&gt;="&amp;$O30,$AN:$AN,"&lt;"&amp;$P30))/1000</f>
        <v>0</v>
      </c>
      <c r="O30" s="301">
        <f t="shared" si="10"/>
        <v>14</v>
      </c>
      <c r="P30" s="301">
        <v>99</v>
      </c>
      <c r="AE30" s="323" t="str">
        <f t="shared" si="3"/>
        <v>2</v>
      </c>
      <c r="AF30" s="323" t="str">
        <f t="shared" si="4"/>
        <v>ZURICH INSURANCE COMPANY LTD (SINGAPORE BRANCH)</v>
      </c>
      <c r="AG30" s="376">
        <f t="shared" si="5"/>
        <v>1086280135.5815091</v>
      </c>
      <c r="AH30" s="323">
        <f t="shared" si="6"/>
        <v>0.66468216309494199</v>
      </c>
      <c r="AK30" s="323" t="s">
        <v>698</v>
      </c>
      <c r="AL30" s="9" t="s">
        <v>465</v>
      </c>
      <c r="AM30" s="9" t="s">
        <v>387</v>
      </c>
      <c r="AN30" s="316">
        <v>0.66468216309494199</v>
      </c>
      <c r="AO30" s="101">
        <v>1086280135.5815091</v>
      </c>
    </row>
    <row r="31" spans="2:48" ht="16.5" x14ac:dyDescent="0.3">
      <c r="AE31" s="323" t="str">
        <f t="shared" si="3"/>
        <v>2</v>
      </c>
      <c r="AF31" s="323" t="str">
        <f t="shared" si="4"/>
        <v>BERKSHIRE HATHAWAY SPECIALTY INSURANCE COMPANY (SINGAPORE BRANCH)</v>
      </c>
      <c r="AG31" s="376">
        <f t="shared" si="5"/>
        <v>141104605.66576451</v>
      </c>
      <c r="AH31" s="323">
        <f t="shared" si="6"/>
        <v>0.72769935542324582</v>
      </c>
      <c r="AK31" s="323" t="s">
        <v>699</v>
      </c>
      <c r="AL31" s="9" t="s">
        <v>471</v>
      </c>
      <c r="AM31" s="9" t="s">
        <v>387</v>
      </c>
      <c r="AN31" s="316">
        <v>0.72769935542324582</v>
      </c>
      <c r="AO31" s="101">
        <v>141104605.66576451</v>
      </c>
    </row>
    <row r="32" spans="2:48" ht="16.5" x14ac:dyDescent="0.3">
      <c r="B32" s="302" t="s">
        <v>366</v>
      </c>
      <c r="C32" s="303">
        <v>1</v>
      </c>
      <c r="D32" s="303">
        <v>1</v>
      </c>
      <c r="E32" s="303">
        <v>1</v>
      </c>
      <c r="F32" s="303">
        <v>2</v>
      </c>
      <c r="G32" s="303">
        <v>2</v>
      </c>
      <c r="H32" s="303">
        <v>2</v>
      </c>
      <c r="I32" s="303">
        <v>3</v>
      </c>
      <c r="J32" s="303">
        <v>3</v>
      </c>
      <c r="K32" s="303">
        <v>3</v>
      </c>
      <c r="L32" s="303">
        <v>4</v>
      </c>
      <c r="M32" s="303">
        <v>4</v>
      </c>
      <c r="N32" s="303">
        <v>4</v>
      </c>
      <c r="O32" s="303">
        <v>5</v>
      </c>
      <c r="P32" s="303">
        <v>5</v>
      </c>
      <c r="Q32" s="303">
        <v>5</v>
      </c>
      <c r="R32" s="303">
        <v>6</v>
      </c>
      <c r="S32" s="303">
        <v>6</v>
      </c>
      <c r="T32" s="303">
        <v>6</v>
      </c>
      <c r="U32" s="303">
        <v>7</v>
      </c>
      <c r="V32" s="303">
        <v>7</v>
      </c>
      <c r="W32" s="303">
        <v>7</v>
      </c>
      <c r="X32" s="303">
        <v>99</v>
      </c>
      <c r="Y32" s="303">
        <v>99</v>
      </c>
      <c r="Z32" s="304">
        <v>99</v>
      </c>
      <c r="AE32" s="323" t="str">
        <f t="shared" si="3"/>
        <v>2</v>
      </c>
      <c r="AF32" s="323" t="str">
        <f t="shared" si="4"/>
        <v>SWISS RE INTERNATIONAL SE (SINGAPORE BRANCH)</v>
      </c>
      <c r="AG32" s="376">
        <f t="shared" si="5"/>
        <v>30719605.650325339</v>
      </c>
      <c r="AH32" s="323">
        <f t="shared" si="6"/>
        <v>0.67668562116937914</v>
      </c>
      <c r="AK32" s="323" t="s">
        <v>700</v>
      </c>
      <c r="AL32" s="9" t="s">
        <v>480</v>
      </c>
      <c r="AM32" s="9" t="s">
        <v>387</v>
      </c>
      <c r="AN32" s="316">
        <v>0.67668562116937914</v>
      </c>
      <c r="AO32" s="101">
        <v>30719605.650325339</v>
      </c>
    </row>
    <row r="33" spans="2:41" ht="16.5" x14ac:dyDescent="0.3">
      <c r="D33" s="306"/>
      <c r="G33" s="306"/>
      <c r="J33" s="306"/>
      <c r="M33" s="306"/>
      <c r="Y33" s="306"/>
      <c r="AE33" s="323" t="str">
        <f t="shared" si="3"/>
        <v>2</v>
      </c>
      <c r="AF33" s="323" t="str">
        <f t="shared" si="4"/>
        <v>ACE AMERICAN INSURANCE COMPANY</v>
      </c>
      <c r="AG33" s="376">
        <f t="shared" si="5"/>
        <v>698495.94883576967</v>
      </c>
      <c r="AH33" s="323">
        <f t="shared" si="6"/>
        <v>0.88470103602307115</v>
      </c>
      <c r="AK33" s="323" t="s">
        <v>701</v>
      </c>
      <c r="AL33" s="9" t="s">
        <v>486</v>
      </c>
      <c r="AM33" s="9" t="s">
        <v>387</v>
      </c>
      <c r="AN33" s="316">
        <v>0.88470103602307115</v>
      </c>
      <c r="AO33" s="101">
        <v>698495.94883576967</v>
      </c>
    </row>
    <row r="34" spans="2:41" ht="16.5" x14ac:dyDescent="0.3">
      <c r="J34" s="306"/>
      <c r="K34" s="306"/>
      <c r="AE34" s="323" t="str">
        <f t="shared" si="3"/>
        <v>2</v>
      </c>
      <c r="AF34" s="323" t="str">
        <f t="shared" si="4"/>
        <v>MUNICH REINSURANCE AMERICA INC</v>
      </c>
      <c r="AG34" s="376">
        <f t="shared" si="5"/>
        <v>96382727.498769641</v>
      </c>
      <c r="AH34" s="323">
        <f t="shared" si="6"/>
        <v>0.6434494176787382</v>
      </c>
      <c r="AK34" s="323" t="s">
        <v>702</v>
      </c>
      <c r="AL34" s="9" t="s">
        <v>493</v>
      </c>
      <c r="AM34" s="9" t="s">
        <v>387</v>
      </c>
      <c r="AN34" s="316">
        <v>0.6434494176787382</v>
      </c>
      <c r="AO34" s="101">
        <v>96382727.498769641</v>
      </c>
    </row>
    <row r="35" spans="2:41" ht="16.5" x14ac:dyDescent="0.3">
      <c r="B35" s="358" t="s">
        <v>295</v>
      </c>
      <c r="C35" s="362" t="s">
        <v>296</v>
      </c>
      <c r="D35" s="363"/>
      <c r="E35" s="364"/>
      <c r="F35" s="362" t="s">
        <v>297</v>
      </c>
      <c r="G35" s="363"/>
      <c r="H35" s="364"/>
      <c r="I35" s="362" t="s">
        <v>298</v>
      </c>
      <c r="J35" s="363"/>
      <c r="K35" s="364"/>
      <c r="L35" s="362" t="s">
        <v>299</v>
      </c>
      <c r="M35" s="363"/>
      <c r="N35" s="364"/>
      <c r="O35" s="362" t="s">
        <v>300</v>
      </c>
      <c r="P35" s="363"/>
      <c r="Q35" s="364"/>
      <c r="R35" s="362" t="s">
        <v>301</v>
      </c>
      <c r="S35" s="363"/>
      <c r="T35" s="364"/>
      <c r="U35" s="362" t="s">
        <v>302</v>
      </c>
      <c r="V35" s="363"/>
      <c r="W35" s="364"/>
      <c r="X35" s="362" t="s">
        <v>303</v>
      </c>
      <c r="Y35" s="363"/>
      <c r="Z35" s="364"/>
      <c r="AA35" s="362" t="s">
        <v>304</v>
      </c>
      <c r="AB35" s="363"/>
      <c r="AC35" s="364"/>
      <c r="AE35" s="323" t="str">
        <f t="shared" si="3"/>
        <v>2</v>
      </c>
      <c r="AF35" s="323" t="str">
        <f t="shared" si="4"/>
        <v>SWISS REINSURANCE AMERICA CORPORATION</v>
      </c>
      <c r="AG35" s="376">
        <f t="shared" si="5"/>
        <v>158531697.00416389</v>
      </c>
      <c r="AH35" s="323">
        <f t="shared" si="6"/>
        <v>0.60521954168630843</v>
      </c>
      <c r="AK35" s="323" t="s">
        <v>703</v>
      </c>
      <c r="AL35" s="9" t="s">
        <v>495</v>
      </c>
      <c r="AM35" s="9" t="s">
        <v>387</v>
      </c>
      <c r="AN35" s="316">
        <v>0.60521954168630843</v>
      </c>
      <c r="AO35" s="101">
        <v>158531697.00416389</v>
      </c>
    </row>
    <row r="36" spans="2:41" ht="16.5" x14ac:dyDescent="0.3">
      <c r="B36" s="358"/>
      <c r="C36" s="257" t="s">
        <v>305</v>
      </c>
      <c r="D36" s="258" t="s">
        <v>306</v>
      </c>
      <c r="E36" s="259" t="s">
        <v>307</v>
      </c>
      <c r="F36" s="257" t="s">
        <v>305</v>
      </c>
      <c r="G36" s="258" t="s">
        <v>308</v>
      </c>
      <c r="H36" s="259" t="s">
        <v>307</v>
      </c>
      <c r="I36" s="257" t="s">
        <v>305</v>
      </c>
      <c r="J36" s="258" t="s">
        <v>309</v>
      </c>
      <c r="K36" s="259" t="s">
        <v>307</v>
      </c>
      <c r="L36" s="257" t="s">
        <v>305</v>
      </c>
      <c r="M36" s="258" t="s">
        <v>309</v>
      </c>
      <c r="N36" s="259" t="s">
        <v>307</v>
      </c>
      <c r="O36" s="257" t="s">
        <v>310</v>
      </c>
      <c r="P36" s="258" t="s">
        <v>308</v>
      </c>
      <c r="Q36" s="259" t="s">
        <v>307</v>
      </c>
      <c r="R36" s="257" t="s">
        <v>305</v>
      </c>
      <c r="S36" s="258" t="s">
        <v>309</v>
      </c>
      <c r="T36" s="259" t="s">
        <v>307</v>
      </c>
      <c r="U36" s="257" t="s">
        <v>305</v>
      </c>
      <c r="V36" s="258" t="s">
        <v>311</v>
      </c>
      <c r="W36" s="259" t="s">
        <v>307</v>
      </c>
      <c r="X36" s="257" t="s">
        <v>305</v>
      </c>
      <c r="Y36" s="258" t="s">
        <v>309</v>
      </c>
      <c r="Z36" s="259" t="s">
        <v>307</v>
      </c>
      <c r="AA36" s="257" t="s">
        <v>305</v>
      </c>
      <c r="AB36" s="258" t="s">
        <v>309</v>
      </c>
      <c r="AC36" s="259" t="s">
        <v>312</v>
      </c>
      <c r="AE36" s="323" t="str">
        <f t="shared" si="3"/>
        <v>2</v>
      </c>
      <c r="AF36" s="323" t="str">
        <f t="shared" si="4"/>
        <v>TRADERS INSURANCE LIMITED</v>
      </c>
      <c r="AG36" s="376">
        <f t="shared" si="5"/>
        <v>14331309.40793691</v>
      </c>
      <c r="AH36" s="323">
        <f t="shared" si="6"/>
        <v>0.67238593213337428</v>
      </c>
      <c r="AK36" s="323" t="s">
        <v>1017</v>
      </c>
      <c r="AL36" s="9" t="s">
        <v>993</v>
      </c>
      <c r="AM36" s="9" t="s">
        <v>387</v>
      </c>
      <c r="AN36" s="316">
        <v>0.67238593213337428</v>
      </c>
      <c r="AO36" s="101">
        <v>14331309.40793691</v>
      </c>
    </row>
    <row r="37" spans="2:41" ht="16.5" x14ac:dyDescent="0.3">
      <c r="B37" s="358" t="s">
        <v>287</v>
      </c>
      <c r="C37" s="260" t="s">
        <v>956</v>
      </c>
      <c r="D37" s="305">
        <v>1683073.116539211</v>
      </c>
      <c r="E37" s="307">
        <v>1.018672141629948</v>
      </c>
      <c r="F37" s="260" t="s">
        <v>687</v>
      </c>
      <c r="G37" s="305">
        <v>15623306.603900779</v>
      </c>
      <c r="H37" s="307">
        <v>0.81923498254293903</v>
      </c>
      <c r="I37" s="260" t="s">
        <v>766</v>
      </c>
      <c r="J37" s="305">
        <v>318159873.94272774</v>
      </c>
      <c r="K37" s="307">
        <v>0.78328889334869312</v>
      </c>
      <c r="L37" s="260" t="s">
        <v>953</v>
      </c>
      <c r="M37" s="305">
        <v>4180296.020060638</v>
      </c>
      <c r="N37" s="307">
        <v>0.48608130983135478</v>
      </c>
      <c r="O37" s="260"/>
      <c r="P37" s="261"/>
      <c r="Q37" s="262"/>
      <c r="R37" s="260"/>
      <c r="S37" s="261"/>
      <c r="T37" s="262"/>
      <c r="U37" s="260"/>
      <c r="V37" s="261"/>
      <c r="W37" s="262"/>
      <c r="X37" s="260" t="s">
        <v>957</v>
      </c>
      <c r="Y37" s="305">
        <v>251235.64191233998</v>
      </c>
      <c r="Z37" s="307">
        <v>1.085299414194222</v>
      </c>
      <c r="AA37" s="260"/>
      <c r="AB37" s="261"/>
      <c r="AC37" s="262"/>
      <c r="AE37" s="323" t="str">
        <f t="shared" si="3"/>
        <v>2</v>
      </c>
      <c r="AF37" s="323" t="str">
        <f t="shared" si="4"/>
        <v>MUNICH REINSURANCE COMPANY (UK BRANCH, LONDON)</v>
      </c>
      <c r="AG37" s="376">
        <f t="shared" si="5"/>
        <v>-2484860.2285006661</v>
      </c>
      <c r="AH37" s="323">
        <f t="shared" si="6"/>
        <v>4.2515103237311096E-3</v>
      </c>
      <c r="AK37" s="323" t="s">
        <v>705</v>
      </c>
      <c r="AL37" s="9" t="s">
        <v>527</v>
      </c>
      <c r="AM37" s="9" t="s">
        <v>387</v>
      </c>
      <c r="AN37" s="316">
        <v>4.2515103237311096E-3</v>
      </c>
      <c r="AO37" s="101">
        <v>-2484860.2285006661</v>
      </c>
    </row>
    <row r="38" spans="2:41" ht="16.5" x14ac:dyDescent="0.3">
      <c r="B38" s="358"/>
      <c r="C38" s="260" t="s">
        <v>676</v>
      </c>
      <c r="D38" s="305">
        <v>17284.794399504099</v>
      </c>
      <c r="E38" s="307">
        <v>0.48165354881795069</v>
      </c>
      <c r="F38" s="260" t="s">
        <v>690</v>
      </c>
      <c r="G38" s="305">
        <v>10862661.48422122</v>
      </c>
      <c r="H38" s="307">
        <v>0.62644696511526698</v>
      </c>
      <c r="I38" s="260" t="s">
        <v>757</v>
      </c>
      <c r="J38" s="305">
        <v>11250002.651330831</v>
      </c>
      <c r="K38" s="307">
        <v>0.54081076873930412</v>
      </c>
      <c r="L38" s="260" t="s">
        <v>952</v>
      </c>
      <c r="M38" s="305">
        <v>2401013.0868554851</v>
      </c>
      <c r="N38" s="307">
        <v>0.69986356269923256</v>
      </c>
      <c r="O38" s="260"/>
      <c r="P38" s="261"/>
      <c r="Q38" s="262"/>
      <c r="R38" s="260"/>
      <c r="S38" s="261"/>
      <c r="T38" s="262"/>
      <c r="U38" s="260"/>
      <c r="V38" s="261"/>
      <c r="W38" s="262"/>
      <c r="X38" s="260" t="s">
        <v>958</v>
      </c>
      <c r="Y38" s="305">
        <v>193419.96596840231</v>
      </c>
      <c r="Z38" s="307">
        <v>0.86829986845013052</v>
      </c>
      <c r="AA38" s="260"/>
      <c r="AB38" s="261"/>
      <c r="AC38" s="262"/>
      <c r="AE38" s="323" t="str">
        <f t="shared" si="3"/>
        <v>2</v>
      </c>
      <c r="AF38" s="323" t="str">
        <f t="shared" si="4"/>
        <v>BERKSHIRE HATHAWAY INTERNATIONAL INSURANCE LTD</v>
      </c>
      <c r="AG38" s="376">
        <f t="shared" si="5"/>
        <v>68845964.254592344</v>
      </c>
      <c r="AH38" s="323">
        <f t="shared" si="6"/>
        <v>0.67395633809977162</v>
      </c>
      <c r="AK38" s="323" t="s">
        <v>706</v>
      </c>
      <c r="AL38" s="9" t="s">
        <v>545</v>
      </c>
      <c r="AM38" s="9" t="s">
        <v>387</v>
      </c>
      <c r="AN38" s="316">
        <v>0.67395633809977162</v>
      </c>
      <c r="AO38" s="101">
        <v>68845964.254592344</v>
      </c>
    </row>
    <row r="39" spans="2:41" ht="16.5" x14ac:dyDescent="0.3">
      <c r="B39" s="358"/>
      <c r="C39" s="260"/>
      <c r="D39" s="261"/>
      <c r="E39" s="262"/>
      <c r="F39" s="260" t="s">
        <v>696</v>
      </c>
      <c r="G39" s="305">
        <v>8077950.8692573467</v>
      </c>
      <c r="H39" s="307">
        <v>0.6471828687865171</v>
      </c>
      <c r="I39" s="260" t="s">
        <v>851</v>
      </c>
      <c r="J39" s="305">
        <v>10972614.754374349</v>
      </c>
      <c r="K39" s="307">
        <v>0.86268919197549288</v>
      </c>
      <c r="L39" s="260" t="s">
        <v>951</v>
      </c>
      <c r="M39" s="305">
        <v>742746.73945137288</v>
      </c>
      <c r="N39" s="307">
        <v>0.68997272035721535</v>
      </c>
      <c r="O39" s="260"/>
      <c r="P39" s="261"/>
      <c r="Q39" s="262"/>
      <c r="R39" s="260"/>
      <c r="S39" s="261"/>
      <c r="T39" s="262"/>
      <c r="U39" s="260"/>
      <c r="V39" s="261"/>
      <c r="W39" s="262"/>
      <c r="X39" s="260" t="s">
        <v>954</v>
      </c>
      <c r="Y39" s="305">
        <v>135882.81196571077</v>
      </c>
      <c r="Z39" s="307">
        <v>0.86106981480317291</v>
      </c>
      <c r="AA39" s="260"/>
      <c r="AB39" s="261"/>
      <c r="AC39" s="262"/>
      <c r="AE39" s="323" t="str">
        <f t="shared" si="3"/>
        <v>2</v>
      </c>
      <c r="AF39" s="323" t="str">
        <f t="shared" si="4"/>
        <v>ALLIANZ GLOBAL CORPORATE &amp; SPECIALTY SE (UK BRANCH, LONDON)</v>
      </c>
      <c r="AG39" s="376">
        <f t="shared" si="5"/>
        <v>377587640.80623919</v>
      </c>
      <c r="AH39" s="323">
        <f t="shared" si="6"/>
        <v>0.57169233041732082</v>
      </c>
      <c r="AK39" s="323" t="s">
        <v>707</v>
      </c>
      <c r="AL39" s="9" t="s">
        <v>548</v>
      </c>
      <c r="AM39" s="9" t="s">
        <v>387</v>
      </c>
      <c r="AN39" s="316">
        <v>0.57169233041732082</v>
      </c>
      <c r="AO39" s="101">
        <v>377587640.80623919</v>
      </c>
    </row>
    <row r="40" spans="2:41" ht="16.5" x14ac:dyDescent="0.3">
      <c r="B40" s="358"/>
      <c r="C40" s="260"/>
      <c r="D40" s="261"/>
      <c r="E40" s="262"/>
      <c r="F40" s="260" t="s">
        <v>682</v>
      </c>
      <c r="G40" s="305">
        <v>6914030.5241869064</v>
      </c>
      <c r="H40" s="307">
        <v>0.91518822791765986</v>
      </c>
      <c r="I40" s="260" t="s">
        <v>808</v>
      </c>
      <c r="J40" s="305">
        <v>10835926.84285631</v>
      </c>
      <c r="K40" s="307">
        <v>0.86268927881645663</v>
      </c>
      <c r="L40" s="260"/>
      <c r="M40" s="305"/>
      <c r="N40" s="307"/>
      <c r="O40" s="260"/>
      <c r="P40" s="261"/>
      <c r="Q40" s="262"/>
      <c r="R40" s="260"/>
      <c r="S40" s="261"/>
      <c r="T40" s="262"/>
      <c r="U40" s="260"/>
      <c r="V40" s="261"/>
      <c r="W40" s="262"/>
      <c r="X40" s="260" t="s">
        <v>955</v>
      </c>
      <c r="Y40" s="305">
        <v>119879.7965210563</v>
      </c>
      <c r="Z40" s="307">
        <v>0.48508583494030222</v>
      </c>
      <c r="AA40" s="260"/>
      <c r="AB40" s="261"/>
      <c r="AC40" s="262"/>
      <c r="AE40" s="323" t="str">
        <f t="shared" si="3"/>
        <v>2</v>
      </c>
      <c r="AF40" s="323" t="str">
        <f t="shared" si="4"/>
        <v>CHUBB EUROPEAN GROUP LTD</v>
      </c>
      <c r="AG40" s="376">
        <f t="shared" si="5"/>
        <v>6789801.7889745682</v>
      </c>
      <c r="AH40" s="323">
        <f t="shared" si="6"/>
        <v>1.720474445116899</v>
      </c>
      <c r="AK40" s="323" t="s">
        <v>708</v>
      </c>
      <c r="AL40" s="9" t="s">
        <v>550</v>
      </c>
      <c r="AM40" s="9" t="s">
        <v>387</v>
      </c>
      <c r="AN40" s="316">
        <v>1.720474445116899</v>
      </c>
      <c r="AO40" s="101">
        <v>6789801.7889745682</v>
      </c>
    </row>
    <row r="41" spans="2:41" ht="16.5" x14ac:dyDescent="0.3">
      <c r="B41" s="358"/>
      <c r="C41" s="260"/>
      <c r="D41" s="261"/>
      <c r="E41" s="262"/>
      <c r="F41" s="260" t="s">
        <v>720</v>
      </c>
      <c r="G41" s="305">
        <v>6312587.6773986239</v>
      </c>
      <c r="H41" s="307">
        <v>0.62837703891755969</v>
      </c>
      <c r="I41" s="260" t="s">
        <v>852</v>
      </c>
      <c r="J41" s="305">
        <v>8067004.7714149496</v>
      </c>
      <c r="K41" s="307">
        <v>0.49404599489668011</v>
      </c>
      <c r="L41" s="260"/>
      <c r="M41" s="261"/>
      <c r="N41" s="262"/>
      <c r="O41" s="260"/>
      <c r="P41" s="261"/>
      <c r="Q41" s="262"/>
      <c r="R41" s="260"/>
      <c r="S41" s="261"/>
      <c r="T41" s="262"/>
      <c r="U41" s="260"/>
      <c r="V41" s="261"/>
      <c r="W41" s="262"/>
      <c r="X41" s="260" t="s">
        <v>959</v>
      </c>
      <c r="Y41" s="305">
        <v>99246.091915224722</v>
      </c>
      <c r="Z41" s="307">
        <v>1.106774557977261</v>
      </c>
      <c r="AA41" s="260"/>
      <c r="AB41" s="261"/>
      <c r="AC41" s="262"/>
      <c r="AE41" s="323" t="str">
        <f t="shared" si="3"/>
        <v>2</v>
      </c>
      <c r="AF41" s="323" t="str">
        <f t="shared" si="4"/>
        <v>CATLIN INSURANCE COMPANY (UK) LTD</v>
      </c>
      <c r="AG41" s="376">
        <f t="shared" si="5"/>
        <v>53851028.240150817</v>
      </c>
      <c r="AH41" s="323">
        <f t="shared" si="6"/>
        <v>1.217621187794109</v>
      </c>
      <c r="AK41" s="323" t="s">
        <v>736</v>
      </c>
      <c r="AL41" s="9" t="s">
        <v>662</v>
      </c>
      <c r="AM41" s="9" t="s">
        <v>387</v>
      </c>
      <c r="AN41" s="316">
        <v>1.217621187794109</v>
      </c>
      <c r="AO41" s="101">
        <v>53851028.240150817</v>
      </c>
    </row>
    <row r="42" spans="2:41" ht="16.5" x14ac:dyDescent="0.3">
      <c r="B42" s="358"/>
      <c r="C42" s="260"/>
      <c r="D42" s="261"/>
      <c r="E42" s="262"/>
      <c r="F42" s="260" t="s">
        <v>718</v>
      </c>
      <c r="G42" s="305">
        <v>5985352.2848254051</v>
      </c>
      <c r="H42" s="307">
        <v>0.70220966485726666</v>
      </c>
      <c r="I42" s="260" t="s">
        <v>805</v>
      </c>
      <c r="J42" s="305">
        <v>4892369.0306209493</v>
      </c>
      <c r="K42" s="307">
        <v>0.59824423752683054</v>
      </c>
      <c r="L42" s="260"/>
      <c r="M42" s="261"/>
      <c r="N42" s="262"/>
      <c r="O42" s="260"/>
      <c r="P42" s="261"/>
      <c r="Q42" s="262"/>
      <c r="R42" s="260"/>
      <c r="S42" s="261"/>
      <c r="T42" s="262"/>
      <c r="U42" s="260"/>
      <c r="V42" s="261"/>
      <c r="W42" s="262"/>
      <c r="X42" s="260" t="s">
        <v>963</v>
      </c>
      <c r="Y42" s="305">
        <v>62799.046816157701</v>
      </c>
      <c r="Z42" s="307">
        <v>0.86268919197549288</v>
      </c>
      <c r="AA42" s="260"/>
      <c r="AB42" s="261"/>
      <c r="AC42" s="262"/>
      <c r="AE42" s="323" t="str">
        <f t="shared" si="3"/>
        <v>2</v>
      </c>
      <c r="AF42" s="323" t="str">
        <f t="shared" si="4"/>
        <v>AXA INSURANCE U.K. PLC</v>
      </c>
      <c r="AG42" s="376">
        <f t="shared" si="5"/>
        <v>70222317.277948365</v>
      </c>
      <c r="AH42" s="323">
        <f t="shared" si="6"/>
        <v>0.67777929581842988</v>
      </c>
      <c r="AK42" s="323" t="s">
        <v>1019</v>
      </c>
      <c r="AL42" s="9" t="s">
        <v>995</v>
      </c>
      <c r="AM42" s="9" t="s">
        <v>387</v>
      </c>
      <c r="AN42" s="316">
        <v>0.67777929581842988</v>
      </c>
      <c r="AO42" s="101">
        <v>70222317.277948365</v>
      </c>
    </row>
    <row r="43" spans="2:41" ht="16.5" x14ac:dyDescent="0.3">
      <c r="B43" s="358"/>
      <c r="C43" s="260"/>
      <c r="D43" s="261"/>
      <c r="E43" s="262"/>
      <c r="F43" s="260" t="s">
        <v>723</v>
      </c>
      <c r="G43" s="305">
        <v>5012901.4869710421</v>
      </c>
      <c r="H43" s="307">
        <v>1.1487949072557591</v>
      </c>
      <c r="I43" s="260" t="s">
        <v>950</v>
      </c>
      <c r="J43" s="305">
        <v>4817714.2538387859</v>
      </c>
      <c r="K43" s="307">
        <v>0.86268919197549288</v>
      </c>
      <c r="L43" s="260"/>
      <c r="M43" s="261"/>
      <c r="N43" s="262"/>
      <c r="O43" s="260"/>
      <c r="P43" s="261"/>
      <c r="Q43" s="262"/>
      <c r="R43" s="260"/>
      <c r="S43" s="261"/>
      <c r="T43" s="262"/>
      <c r="U43" s="260"/>
      <c r="V43" s="261"/>
      <c r="W43" s="262"/>
      <c r="X43" s="260" t="s">
        <v>960</v>
      </c>
      <c r="Y43" s="305">
        <v>9978.0421698800765</v>
      </c>
      <c r="Z43" s="307">
        <v>0.79330978880136571</v>
      </c>
      <c r="AA43" s="260"/>
      <c r="AB43" s="261"/>
      <c r="AC43" s="262"/>
      <c r="AE43" s="323" t="str">
        <f t="shared" si="3"/>
        <v>2</v>
      </c>
      <c r="AF43" s="323" t="str">
        <f t="shared" si="4"/>
        <v>GREAT LAKES INSURANCE SE</v>
      </c>
      <c r="AG43" s="376">
        <f t="shared" si="5"/>
        <v>212074040.7269775</v>
      </c>
      <c r="AH43" s="323">
        <f t="shared" si="6"/>
        <v>0.98065227215786699</v>
      </c>
      <c r="AK43" s="323" t="s">
        <v>709</v>
      </c>
      <c r="AL43" s="9" t="s">
        <v>555</v>
      </c>
      <c r="AM43" s="9" t="s">
        <v>387</v>
      </c>
      <c r="AN43" s="316">
        <v>0.98065227215786699</v>
      </c>
      <c r="AO43" s="101">
        <v>212074040.7269775</v>
      </c>
    </row>
    <row r="44" spans="2:41" ht="16.5" x14ac:dyDescent="0.3">
      <c r="B44" s="358"/>
      <c r="C44" s="260"/>
      <c r="D44" s="261"/>
      <c r="E44" s="262"/>
      <c r="F44" s="260" t="s">
        <v>683</v>
      </c>
      <c r="G44" s="305">
        <v>1805860.616337565</v>
      </c>
      <c r="H44" s="307">
        <v>0.87744278526965502</v>
      </c>
      <c r="I44" s="260" t="s">
        <v>776</v>
      </c>
      <c r="J44" s="305">
        <v>4402970.3949426571</v>
      </c>
      <c r="K44" s="307">
        <v>0.77828234920687489</v>
      </c>
      <c r="L44" s="260"/>
      <c r="M44" s="261"/>
      <c r="N44" s="262"/>
      <c r="O44" s="260"/>
      <c r="P44" s="261"/>
      <c r="Q44" s="262"/>
      <c r="R44" s="260"/>
      <c r="S44" s="261"/>
      <c r="T44" s="262"/>
      <c r="U44" s="260"/>
      <c r="V44" s="261"/>
      <c r="W44" s="262"/>
      <c r="X44" s="260" t="s">
        <v>962</v>
      </c>
      <c r="Y44" s="305">
        <v>5158.2096111677747</v>
      </c>
      <c r="Z44" s="307">
        <v>0.66148944232356888</v>
      </c>
      <c r="AA44" s="260"/>
      <c r="AB44" s="261"/>
      <c r="AC44" s="262"/>
      <c r="AE44" s="323" t="str">
        <f t="shared" si="3"/>
        <v>2</v>
      </c>
      <c r="AF44" s="323" t="str">
        <f t="shared" si="4"/>
        <v>XL INSURANCE COMPANY SE</v>
      </c>
      <c r="AG44" s="376">
        <f t="shared" si="5"/>
        <v>343306606.51085639</v>
      </c>
      <c r="AH44" s="323">
        <f t="shared" si="6"/>
        <v>1.0907524813940701</v>
      </c>
      <c r="AK44" s="323" t="s">
        <v>711</v>
      </c>
      <c r="AL44" s="9" t="s">
        <v>560</v>
      </c>
      <c r="AM44" s="9" t="s">
        <v>387</v>
      </c>
      <c r="AN44" s="316">
        <v>1.0907524813940701</v>
      </c>
      <c r="AO44" s="101">
        <v>343306606.51085639</v>
      </c>
    </row>
    <row r="45" spans="2:41" ht="16.5" x14ac:dyDescent="0.3">
      <c r="B45" s="358"/>
      <c r="C45" s="260"/>
      <c r="D45" s="261"/>
      <c r="E45" s="262"/>
      <c r="F45" s="260" t="s">
        <v>689</v>
      </c>
      <c r="G45" s="305">
        <v>1316218.573353718</v>
      </c>
      <c r="H45" s="307">
        <v>1.116669193723034</v>
      </c>
      <c r="I45" s="260" t="s">
        <v>758</v>
      </c>
      <c r="J45" s="305">
        <v>3977491.7791392342</v>
      </c>
      <c r="K45" s="307">
        <v>1.1475204253851741</v>
      </c>
      <c r="L45" s="260"/>
      <c r="M45" s="261"/>
      <c r="N45" s="262"/>
      <c r="O45" s="260"/>
      <c r="P45" s="261"/>
      <c r="Q45" s="262"/>
      <c r="R45" s="260"/>
      <c r="S45" s="261"/>
      <c r="T45" s="262"/>
      <c r="U45" s="260"/>
      <c r="V45" s="261"/>
      <c r="W45" s="262"/>
      <c r="X45" s="260" t="s">
        <v>961</v>
      </c>
      <c r="Y45" s="305">
        <v>367.01487272439124</v>
      </c>
      <c r="Z45" s="307">
        <v>0.66148944232356877</v>
      </c>
      <c r="AA45" s="260"/>
      <c r="AB45" s="261"/>
      <c r="AC45" s="262"/>
      <c r="AE45" s="323" t="str">
        <f t="shared" si="3"/>
        <v>2</v>
      </c>
      <c r="AF45" s="323" t="str">
        <f t="shared" si="4"/>
        <v>XL RE EUROPE SE (UK BRANCH, LONDON)</v>
      </c>
      <c r="AG45" s="376">
        <f t="shared" si="5"/>
        <v>3212958.0345526962</v>
      </c>
      <c r="AH45" s="323">
        <f t="shared" si="6"/>
        <v>0.67238593213337428</v>
      </c>
      <c r="AK45" s="323" t="s">
        <v>1020</v>
      </c>
      <c r="AL45" s="9" t="s">
        <v>996</v>
      </c>
      <c r="AM45" s="9" t="s">
        <v>387</v>
      </c>
      <c r="AN45" s="316">
        <v>0.67238593213337428</v>
      </c>
      <c r="AO45" s="101">
        <v>3212958.0345526962</v>
      </c>
    </row>
    <row r="46" spans="2:41" ht="16.5" x14ac:dyDescent="0.3">
      <c r="B46" s="358"/>
      <c r="C46" s="260"/>
      <c r="D46" s="261"/>
      <c r="E46" s="262"/>
      <c r="F46" s="260" t="s">
        <v>693</v>
      </c>
      <c r="G46" s="305">
        <v>1235707.7508484591</v>
      </c>
      <c r="H46" s="307">
        <v>1.0671773866394421</v>
      </c>
      <c r="I46" s="260" t="s">
        <v>768</v>
      </c>
      <c r="J46" s="305">
        <v>3604017.8870563777</v>
      </c>
      <c r="K46" s="307">
        <v>0.77507841907094677</v>
      </c>
      <c r="L46" s="260"/>
      <c r="M46" s="261"/>
      <c r="N46" s="262"/>
      <c r="O46" s="260"/>
      <c r="P46" s="261"/>
      <c r="Q46" s="262"/>
      <c r="R46" s="260"/>
      <c r="S46" s="261"/>
      <c r="T46" s="262"/>
      <c r="U46" s="260"/>
      <c r="V46" s="261"/>
      <c r="W46" s="262"/>
      <c r="X46" s="260" t="s">
        <v>1026</v>
      </c>
      <c r="Y46" s="305">
        <v>-2678.9093606892402</v>
      </c>
      <c r="Z46" s="307">
        <v>0.48539488294466832</v>
      </c>
      <c r="AA46" s="260"/>
      <c r="AB46" s="261"/>
      <c r="AC46" s="262"/>
      <c r="AE46" s="323" t="str">
        <f t="shared" si="3"/>
        <v>2</v>
      </c>
      <c r="AF46" s="323" t="str">
        <f t="shared" si="4"/>
        <v>ZURICH INSURANCE PLC</v>
      </c>
      <c r="AG46" s="376">
        <f t="shared" si="5"/>
        <v>10631285.70706691</v>
      </c>
      <c r="AH46" s="323">
        <f t="shared" si="6"/>
        <v>0.85791522171343659</v>
      </c>
      <c r="AK46" s="323" t="s">
        <v>712</v>
      </c>
      <c r="AL46" s="9" t="s">
        <v>589</v>
      </c>
      <c r="AM46" s="9" t="s">
        <v>387</v>
      </c>
      <c r="AN46" s="316">
        <v>0.85791522171343659</v>
      </c>
      <c r="AO46" s="101">
        <v>10631285.70706691</v>
      </c>
    </row>
    <row r="47" spans="2:41" ht="16.5" x14ac:dyDescent="0.3">
      <c r="B47" s="358"/>
      <c r="C47" s="260"/>
      <c r="D47" s="261"/>
      <c r="E47" s="262"/>
      <c r="F47" s="260" t="s">
        <v>698</v>
      </c>
      <c r="G47" s="305">
        <v>1086280.1355815092</v>
      </c>
      <c r="H47" s="307">
        <v>0.66468216309494199</v>
      </c>
      <c r="I47" s="260" t="s">
        <v>802</v>
      </c>
      <c r="J47" s="305">
        <v>3470474.8034917424</v>
      </c>
      <c r="K47" s="307">
        <v>0.65936975850034452</v>
      </c>
      <c r="L47" s="260"/>
      <c r="M47" s="261"/>
      <c r="N47" s="262"/>
      <c r="O47" s="260"/>
      <c r="P47" s="261"/>
      <c r="Q47" s="262"/>
      <c r="R47" s="260"/>
      <c r="S47" s="261"/>
      <c r="T47" s="262"/>
      <c r="U47" s="260"/>
      <c r="V47" s="261"/>
      <c r="W47" s="262"/>
      <c r="X47" s="260"/>
      <c r="Y47" s="305"/>
      <c r="Z47" s="307"/>
      <c r="AA47" s="260"/>
      <c r="AB47" s="261"/>
      <c r="AC47" s="262"/>
      <c r="AE47" s="323" t="str">
        <f t="shared" si="3"/>
        <v>2</v>
      </c>
      <c r="AF47" s="323" t="str">
        <f t="shared" si="4"/>
        <v>SWISS RE INTERNATIONAL SE</v>
      </c>
      <c r="AG47" s="376">
        <f t="shared" si="5"/>
        <v>73710935.768389285</v>
      </c>
      <c r="AH47" s="323">
        <f t="shared" si="6"/>
        <v>0.71386511272574915</v>
      </c>
      <c r="AK47" s="323" t="s">
        <v>713</v>
      </c>
      <c r="AL47" s="9" t="s">
        <v>590</v>
      </c>
      <c r="AM47" s="9" t="s">
        <v>387</v>
      </c>
      <c r="AN47" s="316">
        <v>0.71386511272574915</v>
      </c>
      <c r="AO47" s="101">
        <v>73710935.768389285</v>
      </c>
    </row>
    <row r="48" spans="2:41" ht="16.5" x14ac:dyDescent="0.3">
      <c r="B48" s="358"/>
      <c r="C48" s="260"/>
      <c r="D48" s="261"/>
      <c r="E48" s="262"/>
      <c r="F48" s="260" t="s">
        <v>695</v>
      </c>
      <c r="G48" s="305">
        <v>597660.05726294988</v>
      </c>
      <c r="H48" s="307">
        <v>1.1920394047445519</v>
      </c>
      <c r="I48" s="260" t="s">
        <v>793</v>
      </c>
      <c r="J48" s="305">
        <v>2591969.4159113532</v>
      </c>
      <c r="K48" s="307">
        <v>0.64913577929539845</v>
      </c>
      <c r="L48" s="260"/>
      <c r="M48" s="261"/>
      <c r="N48" s="262"/>
      <c r="O48" s="260"/>
      <c r="P48" s="261"/>
      <c r="Q48" s="262"/>
      <c r="R48" s="260"/>
      <c r="S48" s="261"/>
      <c r="T48" s="262"/>
      <c r="U48" s="260"/>
      <c r="V48" s="261"/>
      <c r="W48" s="262"/>
      <c r="X48" s="260"/>
      <c r="Y48" s="305"/>
      <c r="Z48" s="307"/>
      <c r="AA48" s="260"/>
      <c r="AB48" s="261"/>
      <c r="AC48" s="262"/>
      <c r="AE48" s="323" t="str">
        <f t="shared" si="3"/>
        <v>2</v>
      </c>
      <c r="AF48" s="323" t="str">
        <f t="shared" si="4"/>
        <v>SCOR S.E.</v>
      </c>
      <c r="AG48" s="376">
        <f t="shared" si="5"/>
        <v>433218.22121118498</v>
      </c>
      <c r="AH48" s="323">
        <f t="shared" si="6"/>
        <v>1.213141027648535</v>
      </c>
      <c r="AK48" s="323" t="s">
        <v>714</v>
      </c>
      <c r="AL48" s="9" t="s">
        <v>597</v>
      </c>
      <c r="AM48" s="9" t="s">
        <v>387</v>
      </c>
      <c r="AN48" s="316">
        <v>1.213141027648535</v>
      </c>
      <c r="AO48" s="101">
        <v>433218.22121118498</v>
      </c>
    </row>
    <row r="49" spans="2:41" ht="16.5" x14ac:dyDescent="0.3">
      <c r="B49" s="358"/>
      <c r="C49" s="260"/>
      <c r="D49" s="261"/>
      <c r="E49" s="262"/>
      <c r="F49" s="260" t="s">
        <v>685</v>
      </c>
      <c r="G49" s="305">
        <v>562945.09539324837</v>
      </c>
      <c r="H49" s="307">
        <v>0.8142732606982318</v>
      </c>
      <c r="I49" s="260" t="s">
        <v>748</v>
      </c>
      <c r="J49" s="305">
        <v>2462789.4632327892</v>
      </c>
      <c r="K49" s="307">
        <v>0.67921202533005487</v>
      </c>
      <c r="L49" s="260"/>
      <c r="M49" s="261"/>
      <c r="N49" s="262"/>
      <c r="O49" s="260"/>
      <c r="P49" s="261"/>
      <c r="Q49" s="262"/>
      <c r="R49" s="260"/>
      <c r="S49" s="261"/>
      <c r="T49" s="262"/>
      <c r="U49" s="260"/>
      <c r="V49" s="261"/>
      <c r="W49" s="262"/>
      <c r="X49" s="260"/>
      <c r="Y49" s="305"/>
      <c r="Z49" s="307"/>
      <c r="AA49" s="260"/>
      <c r="AB49" s="261"/>
      <c r="AC49" s="262"/>
      <c r="AE49" s="323" t="str">
        <f t="shared" si="3"/>
        <v>2</v>
      </c>
      <c r="AF49" s="323" t="str">
        <f t="shared" si="4"/>
        <v>ALLIANZ GLOBAL CORPORATE &amp; SPECIALTY SE (FRANCE BRANCH, PARIS)</v>
      </c>
      <c r="AG49" s="376">
        <f t="shared" si="5"/>
        <v>73845891.816653982</v>
      </c>
      <c r="AH49" s="323">
        <f t="shared" si="6"/>
        <v>0.85052962693486267</v>
      </c>
      <c r="AK49" s="323" t="s">
        <v>715</v>
      </c>
      <c r="AL49" s="9" t="s">
        <v>600</v>
      </c>
      <c r="AM49" s="9" t="s">
        <v>387</v>
      </c>
      <c r="AN49" s="316">
        <v>0.85052962693486267</v>
      </c>
      <c r="AO49" s="101">
        <v>73845891.816653982</v>
      </c>
    </row>
    <row r="50" spans="2:41" ht="16.5" x14ac:dyDescent="0.3">
      <c r="B50" s="358"/>
      <c r="C50" s="260"/>
      <c r="D50" s="261"/>
      <c r="E50" s="262"/>
      <c r="F50" s="260" t="s">
        <v>684</v>
      </c>
      <c r="G50" s="305">
        <v>549981.67443295964</v>
      </c>
      <c r="H50" s="307">
        <v>0.93307241302417088</v>
      </c>
      <c r="I50" s="260" t="s">
        <v>746</v>
      </c>
      <c r="J50" s="305">
        <v>2298435.9518971327</v>
      </c>
      <c r="K50" s="307">
        <v>0.69246000579676092</v>
      </c>
      <c r="L50" s="260"/>
      <c r="M50" s="261"/>
      <c r="N50" s="262"/>
      <c r="O50" s="260"/>
      <c r="P50" s="261"/>
      <c r="Q50" s="262"/>
      <c r="R50" s="260"/>
      <c r="S50" s="261"/>
      <c r="T50" s="262"/>
      <c r="U50" s="260"/>
      <c r="V50" s="261"/>
      <c r="W50" s="262"/>
      <c r="X50" s="260"/>
      <c r="Y50" s="261"/>
      <c r="Z50" s="262"/>
      <c r="AA50" s="260"/>
      <c r="AB50" s="261"/>
      <c r="AC50" s="262"/>
      <c r="AE50" s="323" t="str">
        <f t="shared" si="3"/>
        <v>2</v>
      </c>
      <c r="AF50" s="323" t="str">
        <f t="shared" si="4"/>
        <v>AXA FRANCE VIE</v>
      </c>
      <c r="AG50" s="376">
        <f t="shared" si="5"/>
        <v>1276052.6878372801</v>
      </c>
      <c r="AH50" s="323">
        <f t="shared" si="6"/>
        <v>0.67238593213337428</v>
      </c>
      <c r="AK50" s="323" t="s">
        <v>716</v>
      </c>
      <c r="AL50" s="9" t="s">
        <v>601</v>
      </c>
      <c r="AM50" s="9" t="s">
        <v>387</v>
      </c>
      <c r="AN50" s="316">
        <v>0.67238593213337428</v>
      </c>
      <c r="AO50" s="101">
        <v>1276052.6878372801</v>
      </c>
    </row>
    <row r="51" spans="2:41" ht="16.5" x14ac:dyDescent="0.3">
      <c r="B51" s="358"/>
      <c r="C51" s="260"/>
      <c r="D51" s="261"/>
      <c r="E51" s="262"/>
      <c r="F51" s="260" t="s">
        <v>738</v>
      </c>
      <c r="G51" s="305">
        <v>406959.7942431522</v>
      </c>
      <c r="H51" s="307">
        <v>1.1978108773787131</v>
      </c>
      <c r="I51" s="260" t="s">
        <v>769</v>
      </c>
      <c r="J51" s="305">
        <v>2014028.7011490951</v>
      </c>
      <c r="K51" s="307">
        <v>0.82264278599599017</v>
      </c>
      <c r="L51" s="260"/>
      <c r="M51" s="261"/>
      <c r="N51" s="262"/>
      <c r="O51" s="260"/>
      <c r="P51" s="261"/>
      <c r="Q51" s="262"/>
      <c r="R51" s="260"/>
      <c r="S51" s="261"/>
      <c r="T51" s="262"/>
      <c r="U51" s="260"/>
      <c r="V51" s="261"/>
      <c r="W51" s="262"/>
      <c r="X51" s="260"/>
      <c r="Y51" s="261"/>
      <c r="Z51" s="262"/>
      <c r="AA51" s="260"/>
      <c r="AB51" s="261"/>
      <c r="AC51" s="262"/>
      <c r="AE51" s="323" t="str">
        <f t="shared" si="3"/>
        <v>2</v>
      </c>
      <c r="AF51" s="323" t="str">
        <f t="shared" si="4"/>
        <v>MMA IARD SA</v>
      </c>
      <c r="AG51" s="376">
        <f t="shared" si="5"/>
        <v>-5889952.9845559066</v>
      </c>
      <c r="AH51" s="323">
        <f t="shared" si="6"/>
        <v>0.38945305140922482</v>
      </c>
      <c r="AK51" s="323" t="s">
        <v>717</v>
      </c>
      <c r="AL51" s="9" t="s">
        <v>603</v>
      </c>
      <c r="AM51" s="9" t="s">
        <v>387</v>
      </c>
      <c r="AN51" s="316">
        <v>0.38945305140922482</v>
      </c>
      <c r="AO51" s="101">
        <v>-5889952.9845559066</v>
      </c>
    </row>
    <row r="52" spans="2:41" ht="16.5" x14ac:dyDescent="0.3">
      <c r="B52" s="358"/>
      <c r="C52" s="260"/>
      <c r="D52" s="261"/>
      <c r="E52" s="262"/>
      <c r="F52" s="260" t="s">
        <v>707</v>
      </c>
      <c r="G52" s="305">
        <v>377587.64080623921</v>
      </c>
      <c r="H52" s="307">
        <v>0.57169233041732082</v>
      </c>
      <c r="I52" s="260" t="s">
        <v>813</v>
      </c>
      <c r="J52" s="305">
        <v>1728881.6313642131</v>
      </c>
      <c r="K52" s="307">
        <v>1.0712098350448049</v>
      </c>
      <c r="L52" s="260"/>
      <c r="M52" s="261"/>
      <c r="N52" s="262"/>
      <c r="O52" s="260"/>
      <c r="P52" s="261"/>
      <c r="Q52" s="262"/>
      <c r="R52" s="260"/>
      <c r="S52" s="261"/>
      <c r="T52" s="262"/>
      <c r="U52" s="260"/>
      <c r="V52" s="261"/>
      <c r="W52" s="262"/>
      <c r="X52" s="260"/>
      <c r="Y52" s="261"/>
      <c r="Z52" s="262"/>
      <c r="AA52" s="260"/>
      <c r="AB52" s="261"/>
      <c r="AC52" s="262"/>
      <c r="AE52" s="323" t="str">
        <f t="shared" si="3"/>
        <v>2</v>
      </c>
      <c r="AF52" s="323" t="str">
        <f t="shared" si="4"/>
        <v>HANNOVER RUECK SE</v>
      </c>
      <c r="AG52" s="376">
        <f t="shared" si="5"/>
        <v>5985352284.8254051</v>
      </c>
      <c r="AH52" s="323">
        <f t="shared" si="6"/>
        <v>0.70220966485726666</v>
      </c>
      <c r="AK52" s="323" t="s">
        <v>718</v>
      </c>
      <c r="AL52" s="9" t="s">
        <v>604</v>
      </c>
      <c r="AM52" s="9" t="s">
        <v>387</v>
      </c>
      <c r="AN52" s="316">
        <v>0.70220966485726666</v>
      </c>
      <c r="AO52" s="101">
        <v>5985352284.8254051</v>
      </c>
    </row>
    <row r="53" spans="2:41" ht="16.5" x14ac:dyDescent="0.3">
      <c r="B53" s="358"/>
      <c r="C53" s="260"/>
      <c r="D53" s="261"/>
      <c r="E53" s="262"/>
      <c r="F53" s="260" t="s">
        <v>735</v>
      </c>
      <c r="G53" s="305">
        <v>344584.3307377419</v>
      </c>
      <c r="H53" s="307">
        <v>0.72063848034367606</v>
      </c>
      <c r="I53" s="260" t="s">
        <v>824</v>
      </c>
      <c r="J53" s="305">
        <v>1582945.3092093898</v>
      </c>
      <c r="K53" s="307">
        <v>0.84624057247732121</v>
      </c>
      <c r="L53" s="260"/>
      <c r="M53" s="261"/>
      <c r="N53" s="262"/>
      <c r="O53" s="260"/>
      <c r="P53" s="261"/>
      <c r="Q53" s="262"/>
      <c r="R53" s="260"/>
      <c r="S53" s="261"/>
      <c r="T53" s="262"/>
      <c r="U53" s="260"/>
      <c r="V53" s="261"/>
      <c r="W53" s="262"/>
      <c r="X53" s="260"/>
      <c r="Y53" s="261"/>
      <c r="Z53" s="262"/>
      <c r="AA53" s="260"/>
      <c r="AB53" s="261"/>
      <c r="AC53" s="262"/>
      <c r="AE53" s="323" t="str">
        <f t="shared" si="3"/>
        <v>2</v>
      </c>
      <c r="AF53" s="323" t="str">
        <f t="shared" si="4"/>
        <v>MUNICH REINSURANCE COMPANY</v>
      </c>
      <c r="AG53" s="376">
        <f t="shared" si="5"/>
        <v>55888762.814550832</v>
      </c>
      <c r="AH53" s="323">
        <f t="shared" si="6"/>
        <v>0.89149755032537947</v>
      </c>
      <c r="AK53" s="323" t="s">
        <v>719</v>
      </c>
      <c r="AL53" s="9" t="s">
        <v>605</v>
      </c>
      <c r="AM53" s="9" t="s">
        <v>387</v>
      </c>
      <c r="AN53" s="316">
        <v>0.89149755032537947</v>
      </c>
      <c r="AO53" s="101">
        <v>55888762.814550832</v>
      </c>
    </row>
    <row r="54" spans="2:41" ht="16.5" x14ac:dyDescent="0.3">
      <c r="B54" s="358"/>
      <c r="C54" s="260"/>
      <c r="D54" s="261"/>
      <c r="E54" s="262"/>
      <c r="F54" s="260" t="s">
        <v>711</v>
      </c>
      <c r="G54" s="305">
        <v>343306.60651085636</v>
      </c>
      <c r="H54" s="307">
        <v>1.0907524813940701</v>
      </c>
      <c r="I54" s="260" t="s">
        <v>914</v>
      </c>
      <c r="J54" s="305">
        <v>1571476.6723282749</v>
      </c>
      <c r="K54" s="307">
        <v>0.56347718573128147</v>
      </c>
      <c r="L54" s="260"/>
      <c r="M54" s="261"/>
      <c r="N54" s="262"/>
      <c r="O54" s="260"/>
      <c r="P54" s="261"/>
      <c r="Q54" s="262"/>
      <c r="R54" s="260"/>
      <c r="S54" s="261"/>
      <c r="T54" s="262"/>
      <c r="U54" s="260"/>
      <c r="V54" s="261"/>
      <c r="W54" s="262"/>
      <c r="X54" s="260"/>
      <c r="Y54" s="261"/>
      <c r="Z54" s="262"/>
      <c r="AA54" s="260"/>
      <c r="AB54" s="261"/>
      <c r="AC54" s="262"/>
      <c r="AE54" s="323" t="str">
        <f t="shared" si="3"/>
        <v>2</v>
      </c>
      <c r="AF54" s="323" t="str">
        <f t="shared" si="4"/>
        <v>R+V VERSICHERUNG AG</v>
      </c>
      <c r="AG54" s="376">
        <f t="shared" si="5"/>
        <v>6312587677.3986235</v>
      </c>
      <c r="AH54" s="323">
        <f t="shared" si="6"/>
        <v>0.62837703891755969</v>
      </c>
      <c r="AK54" s="323" t="s">
        <v>720</v>
      </c>
      <c r="AL54" s="9" t="s">
        <v>606</v>
      </c>
      <c r="AM54" s="9" t="s">
        <v>387</v>
      </c>
      <c r="AN54" s="316">
        <v>0.62837703891755969</v>
      </c>
      <c r="AO54" s="101">
        <v>6312587677.3986235</v>
      </c>
    </row>
    <row r="55" spans="2:41" ht="16.5" x14ac:dyDescent="0.3">
      <c r="B55" s="358"/>
      <c r="C55" s="260"/>
      <c r="D55" s="261"/>
      <c r="E55" s="262"/>
      <c r="F55" s="260" t="s">
        <v>722</v>
      </c>
      <c r="G55" s="305">
        <v>327844.29709154746</v>
      </c>
      <c r="H55" s="307">
        <v>0.8712300586233005</v>
      </c>
      <c r="I55" s="260" t="s">
        <v>765</v>
      </c>
      <c r="J55" s="305">
        <v>1538699.4019006852</v>
      </c>
      <c r="K55" s="307">
        <v>0.61518730683708711</v>
      </c>
      <c r="L55" s="260"/>
      <c r="M55" s="261"/>
      <c r="N55" s="262"/>
      <c r="O55" s="260"/>
      <c r="P55" s="261"/>
      <c r="Q55" s="262"/>
      <c r="R55" s="260"/>
      <c r="S55" s="261"/>
      <c r="T55" s="262"/>
      <c r="U55" s="260"/>
      <c r="V55" s="261"/>
      <c r="W55" s="262"/>
      <c r="X55" s="260"/>
      <c r="Y55" s="261"/>
      <c r="Z55" s="262"/>
      <c r="AA55" s="260"/>
      <c r="AB55" s="261"/>
      <c r="AC55" s="262"/>
      <c r="AE55" s="323" t="str">
        <f t="shared" si="3"/>
        <v>2</v>
      </c>
      <c r="AF55" s="323" t="str">
        <f t="shared" si="4"/>
        <v>ALLIANZ GLOBAL CORPORATE &amp; SPECIALTY SE</v>
      </c>
      <c r="AG55" s="376">
        <f t="shared" si="5"/>
        <v>-31760369.26305642</v>
      </c>
      <c r="AH55" s="323">
        <f t="shared" si="6"/>
        <v>0.54456472214666796</v>
      </c>
      <c r="AK55" s="323" t="s">
        <v>721</v>
      </c>
      <c r="AL55" s="9" t="s">
        <v>608</v>
      </c>
      <c r="AM55" s="9" t="s">
        <v>387</v>
      </c>
      <c r="AN55" s="316">
        <v>0.54456472214666796</v>
      </c>
      <c r="AO55" s="101">
        <v>-31760369.26305642</v>
      </c>
    </row>
    <row r="56" spans="2:41" ht="16.5" x14ac:dyDescent="0.3">
      <c r="B56" s="358"/>
      <c r="C56" s="260"/>
      <c r="D56" s="261"/>
      <c r="E56" s="262"/>
      <c r="F56" s="260" t="s">
        <v>680</v>
      </c>
      <c r="G56" s="305">
        <v>318448.16039870144</v>
      </c>
      <c r="H56" s="307">
        <v>0.73231659244563929</v>
      </c>
      <c r="I56" s="260" t="s">
        <v>905</v>
      </c>
      <c r="J56" s="305">
        <v>1370423.1095264289</v>
      </c>
      <c r="K56" s="307">
        <v>0.65610492260385855</v>
      </c>
      <c r="L56" s="260"/>
      <c r="M56" s="261"/>
      <c r="N56" s="262"/>
      <c r="O56" s="260"/>
      <c r="P56" s="261"/>
      <c r="Q56" s="262"/>
      <c r="R56" s="260"/>
      <c r="S56" s="261"/>
      <c r="T56" s="262"/>
      <c r="U56" s="260"/>
      <c r="V56" s="261"/>
      <c r="W56" s="262"/>
      <c r="X56" s="260"/>
      <c r="Y56" s="261"/>
      <c r="Z56" s="262"/>
      <c r="AA56" s="260"/>
      <c r="AB56" s="261"/>
      <c r="AC56" s="262"/>
      <c r="AE56" s="323" t="str">
        <f t="shared" si="3"/>
        <v>2</v>
      </c>
      <c r="AF56" s="323" t="str">
        <f t="shared" si="4"/>
        <v>SWISS REINSURANCE COMPANY LTD</v>
      </c>
      <c r="AG56" s="376">
        <f t="shared" si="5"/>
        <v>327844297.09154743</v>
      </c>
      <c r="AH56" s="323">
        <f t="shared" si="6"/>
        <v>0.8712300586233005</v>
      </c>
      <c r="AK56" s="323" t="s">
        <v>722</v>
      </c>
      <c r="AL56" s="9" t="s">
        <v>609</v>
      </c>
      <c r="AM56" s="9" t="s">
        <v>387</v>
      </c>
      <c r="AN56" s="316">
        <v>0.8712300586233005</v>
      </c>
      <c r="AO56" s="101">
        <v>327844297.09154743</v>
      </c>
    </row>
    <row r="57" spans="2:41" ht="16.5" x14ac:dyDescent="0.3">
      <c r="B57" s="358"/>
      <c r="C57" s="260"/>
      <c r="D57" s="261"/>
      <c r="E57" s="262"/>
      <c r="F57" s="260" t="s">
        <v>724</v>
      </c>
      <c r="G57" s="305">
        <v>308135.86375617568</v>
      </c>
      <c r="H57" s="307">
        <v>0.70981802592840471</v>
      </c>
      <c r="I57" s="260" t="s">
        <v>791</v>
      </c>
      <c r="J57" s="305">
        <v>1331220.73461817</v>
      </c>
      <c r="K57" s="307">
        <v>0.61425079972785479</v>
      </c>
      <c r="L57" s="260"/>
      <c r="M57" s="261"/>
      <c r="N57" s="262"/>
      <c r="O57" s="260"/>
      <c r="P57" s="261"/>
      <c r="Q57" s="262"/>
      <c r="R57" s="260"/>
      <c r="S57" s="261"/>
      <c r="T57" s="262"/>
      <c r="U57" s="260"/>
      <c r="V57" s="261"/>
      <c r="W57" s="262"/>
      <c r="X57" s="260"/>
      <c r="Y57" s="261"/>
      <c r="Z57" s="262"/>
      <c r="AA57" s="260"/>
      <c r="AB57" s="261"/>
      <c r="AC57" s="262"/>
      <c r="AE57" s="323" t="str">
        <f t="shared" si="3"/>
        <v>2</v>
      </c>
      <c r="AF57" s="323" t="str">
        <f t="shared" si="4"/>
        <v>ALLIANZ RISK TRANSFER AG</v>
      </c>
      <c r="AG57" s="376">
        <f t="shared" si="5"/>
        <v>5012901486.9710417</v>
      </c>
      <c r="AH57" s="323">
        <f t="shared" si="6"/>
        <v>1.1487949072557591</v>
      </c>
      <c r="AK57" s="323" t="s">
        <v>723</v>
      </c>
      <c r="AL57" s="9" t="s">
        <v>612</v>
      </c>
      <c r="AM57" s="9" t="s">
        <v>387</v>
      </c>
      <c r="AN57" s="316">
        <v>1.1487949072557591</v>
      </c>
      <c r="AO57" s="101">
        <v>5012901486.9710417</v>
      </c>
    </row>
    <row r="58" spans="2:41" ht="16.5" x14ac:dyDescent="0.3">
      <c r="B58" s="358"/>
      <c r="C58" s="260"/>
      <c r="D58" s="261"/>
      <c r="E58" s="262"/>
      <c r="F58" s="260" t="s">
        <v>709</v>
      </c>
      <c r="G58" s="305">
        <v>212074.04072697749</v>
      </c>
      <c r="H58" s="307">
        <v>0.98065227215786699</v>
      </c>
      <c r="I58" s="260" t="s">
        <v>910</v>
      </c>
      <c r="J58" s="305">
        <v>1261583.8190500089</v>
      </c>
      <c r="K58" s="307">
        <v>0.7174026982484708</v>
      </c>
      <c r="L58" s="260"/>
      <c r="M58" s="261"/>
      <c r="N58" s="262"/>
      <c r="O58" s="260"/>
      <c r="P58" s="261"/>
      <c r="Q58" s="262"/>
      <c r="R58" s="260"/>
      <c r="S58" s="261"/>
      <c r="T58" s="262"/>
      <c r="U58" s="260"/>
      <c r="V58" s="261"/>
      <c r="W58" s="262"/>
      <c r="X58" s="260"/>
      <c r="Y58" s="261"/>
      <c r="Z58" s="262"/>
      <c r="AA58" s="260"/>
      <c r="AB58" s="261"/>
      <c r="AC58" s="262"/>
      <c r="AE58" s="323" t="str">
        <f t="shared" si="3"/>
        <v>2</v>
      </c>
      <c r="AF58" s="323" t="str">
        <f t="shared" si="4"/>
        <v>TASA_GANSA AM_A++</v>
      </c>
      <c r="AG58" s="376">
        <f t="shared" si="5"/>
        <v>308135863.7561757</v>
      </c>
      <c r="AH58" s="323">
        <f t="shared" si="6"/>
        <v>0.70981802592840471</v>
      </c>
      <c r="AK58" s="323" t="s">
        <v>724</v>
      </c>
      <c r="AL58" s="9" t="s">
        <v>617</v>
      </c>
      <c r="AM58" s="9" t="s">
        <v>387</v>
      </c>
      <c r="AN58" s="316">
        <v>0.70981802592840471</v>
      </c>
      <c r="AO58" s="101">
        <v>308135863.7561757</v>
      </c>
    </row>
    <row r="59" spans="2:41" ht="16.5" x14ac:dyDescent="0.3">
      <c r="B59" s="358"/>
      <c r="C59" s="260"/>
      <c r="D59" s="261"/>
      <c r="E59" s="262"/>
      <c r="F59" s="260" t="s">
        <v>697</v>
      </c>
      <c r="G59" s="305">
        <v>193585.59660877002</v>
      </c>
      <c r="H59" s="307">
        <v>0.62468767008713821</v>
      </c>
      <c r="I59" s="260" t="s">
        <v>801</v>
      </c>
      <c r="J59" s="305">
        <v>1179057.2862925369</v>
      </c>
      <c r="K59" s="307">
        <v>0.81810751933742687</v>
      </c>
      <c r="L59" s="260"/>
      <c r="M59" s="261"/>
      <c r="N59" s="262"/>
      <c r="O59" s="260"/>
      <c r="P59" s="261"/>
      <c r="Q59" s="262"/>
      <c r="R59" s="260"/>
      <c r="S59" s="261"/>
      <c r="T59" s="262"/>
      <c r="U59" s="260"/>
      <c r="V59" s="261"/>
      <c r="W59" s="262"/>
      <c r="X59" s="260"/>
      <c r="Y59" s="261"/>
      <c r="Z59" s="262"/>
      <c r="AA59" s="260"/>
      <c r="AB59" s="261"/>
      <c r="AC59" s="262"/>
      <c r="AE59" s="323" t="str">
        <f t="shared" si="3"/>
        <v>2</v>
      </c>
      <c r="AF59" s="323" t="str">
        <f t="shared" si="4"/>
        <v>SCOR REINSURANCE COMPANY (ASIA) LTD</v>
      </c>
      <c r="AG59" s="376">
        <f t="shared" si="5"/>
        <v>5265988.3183191866</v>
      </c>
      <c r="AH59" s="323">
        <f t="shared" si="6"/>
        <v>1.1978108773787131</v>
      </c>
      <c r="AK59" s="323" t="s">
        <v>726</v>
      </c>
      <c r="AL59" s="9" t="s">
        <v>622</v>
      </c>
      <c r="AM59" s="9" t="s">
        <v>387</v>
      </c>
      <c r="AN59" s="316">
        <v>1.1978108773787131</v>
      </c>
      <c r="AO59" s="101">
        <v>5265988.3183191866</v>
      </c>
    </row>
    <row r="60" spans="2:41" ht="16.5" x14ac:dyDescent="0.3">
      <c r="B60" s="358"/>
      <c r="C60" s="260"/>
      <c r="D60" s="261"/>
      <c r="E60" s="262"/>
      <c r="F60" s="260" t="s">
        <v>692</v>
      </c>
      <c r="G60" s="305">
        <v>189403.34685775332</v>
      </c>
      <c r="H60" s="307">
        <v>0.79201293778742332</v>
      </c>
      <c r="I60" s="260" t="s">
        <v>774</v>
      </c>
      <c r="J60" s="305">
        <v>1164780.1122494289</v>
      </c>
      <c r="K60" s="307">
        <v>0.87239576239514205</v>
      </c>
      <c r="L60" s="260"/>
      <c r="M60" s="261"/>
      <c r="N60" s="262"/>
      <c r="O60" s="260"/>
      <c r="P60" s="261"/>
      <c r="Q60" s="262"/>
      <c r="R60" s="260"/>
      <c r="S60" s="261"/>
      <c r="T60" s="262"/>
      <c r="U60" s="260"/>
      <c r="V60" s="261"/>
      <c r="W60" s="262"/>
      <c r="X60" s="260"/>
      <c r="Y60" s="261"/>
      <c r="Z60" s="262"/>
      <c r="AA60" s="260"/>
      <c r="AB60" s="261"/>
      <c r="AC60" s="262"/>
      <c r="AE60" s="323" t="str">
        <f t="shared" si="3"/>
        <v>2</v>
      </c>
      <c r="AF60" s="323" t="str">
        <f t="shared" si="4"/>
        <v>ALLIANZ GLOBAL CORPORATE &amp; SPECIALTY SE (HONG KONG BRANCH)</v>
      </c>
      <c r="AG60" s="376">
        <f t="shared" si="5"/>
        <v>631918.59819830256</v>
      </c>
      <c r="AH60" s="323">
        <f t="shared" si="6"/>
        <v>1.1978108773787131</v>
      </c>
      <c r="AK60" s="323" t="s">
        <v>727</v>
      </c>
      <c r="AL60" s="9" t="s">
        <v>629</v>
      </c>
      <c r="AM60" s="9" t="s">
        <v>387</v>
      </c>
      <c r="AN60" s="316">
        <v>1.1978108773787131</v>
      </c>
      <c r="AO60" s="101">
        <v>631918.59819830256</v>
      </c>
    </row>
    <row r="61" spans="2:41" ht="16.5" x14ac:dyDescent="0.3">
      <c r="B61" s="358"/>
      <c r="C61" s="260"/>
      <c r="D61" s="261"/>
      <c r="E61" s="262"/>
      <c r="F61" s="260" t="s">
        <v>703</v>
      </c>
      <c r="G61" s="305">
        <v>158531.6970041639</v>
      </c>
      <c r="H61" s="307">
        <v>0.60521954168630843</v>
      </c>
      <c r="I61" s="260" t="s">
        <v>876</v>
      </c>
      <c r="J61" s="305">
        <v>1143579.252306869</v>
      </c>
      <c r="K61" s="307">
        <v>0.83123504694016359</v>
      </c>
      <c r="L61" s="260"/>
      <c r="M61" s="261"/>
      <c r="N61" s="262"/>
      <c r="O61" s="260"/>
      <c r="P61" s="261"/>
      <c r="Q61" s="262"/>
      <c r="R61" s="260"/>
      <c r="S61" s="261"/>
      <c r="T61" s="262"/>
      <c r="U61" s="260"/>
      <c r="V61" s="261"/>
      <c r="W61" s="262"/>
      <c r="X61" s="260"/>
      <c r="Y61" s="261"/>
      <c r="Z61" s="262"/>
      <c r="AA61" s="260"/>
      <c r="AB61" s="261"/>
      <c r="AC61" s="262"/>
      <c r="AE61" s="323" t="str">
        <f t="shared" si="3"/>
        <v>2</v>
      </c>
      <c r="AF61" s="323" t="str">
        <f t="shared" si="4"/>
        <v>CHUBB INSURANCE HONG KONG LTD</v>
      </c>
      <c r="AG61" s="376">
        <f t="shared" si="5"/>
        <v>1660890.9622450699</v>
      </c>
      <c r="AH61" s="323">
        <f t="shared" si="6"/>
        <v>0.86268919197549288</v>
      </c>
      <c r="AK61" s="323" t="s">
        <v>728</v>
      </c>
      <c r="AL61" s="9" t="s">
        <v>630</v>
      </c>
      <c r="AM61" s="9" t="s">
        <v>387</v>
      </c>
      <c r="AN61" s="316">
        <v>0.86268919197549288</v>
      </c>
      <c r="AO61" s="101">
        <v>1660890.9622450699</v>
      </c>
    </row>
    <row r="62" spans="2:41" ht="16.5" x14ac:dyDescent="0.3">
      <c r="B62" s="358"/>
      <c r="C62" s="260"/>
      <c r="D62" s="261"/>
      <c r="E62" s="262"/>
      <c r="F62" s="260" t="s">
        <v>739</v>
      </c>
      <c r="G62" s="305">
        <v>143612.59474919239</v>
      </c>
      <c r="H62" s="307">
        <v>1.1978108773787131</v>
      </c>
      <c r="I62" s="260" t="s">
        <v>787</v>
      </c>
      <c r="J62" s="305">
        <v>1041480.954633144</v>
      </c>
      <c r="K62" s="307">
        <v>0.70728617515200365</v>
      </c>
      <c r="L62" s="260"/>
      <c r="M62" s="261"/>
      <c r="N62" s="262"/>
      <c r="O62" s="260"/>
      <c r="P62" s="261"/>
      <c r="Q62" s="262"/>
      <c r="R62" s="260"/>
      <c r="S62" s="261"/>
      <c r="T62" s="262"/>
      <c r="U62" s="260"/>
      <c r="V62" s="261"/>
      <c r="W62" s="262"/>
      <c r="X62" s="260"/>
      <c r="Y62" s="261"/>
      <c r="Z62" s="262"/>
      <c r="AA62" s="260"/>
      <c r="AB62" s="261"/>
      <c r="AC62" s="262"/>
      <c r="AE62" s="323" t="str">
        <f t="shared" si="3"/>
        <v>2</v>
      </c>
      <c r="AF62" s="323" t="str">
        <f t="shared" si="4"/>
        <v>FEDERAL INSURANCE COMPANY (KOREA BRANCH, SEOUL)</v>
      </c>
      <c r="AG62" s="376">
        <f t="shared" si="5"/>
        <v>6038936.9124674406</v>
      </c>
      <c r="AH62" s="323">
        <f t="shared" si="6"/>
        <v>0.91945442290322787</v>
      </c>
      <c r="AK62" s="323" t="s">
        <v>729</v>
      </c>
      <c r="AL62" s="9" t="s">
        <v>631</v>
      </c>
      <c r="AM62" s="9" t="s">
        <v>387</v>
      </c>
      <c r="AN62" s="316">
        <v>0.91945442290322787</v>
      </c>
      <c r="AO62" s="101">
        <v>6038936.9124674406</v>
      </c>
    </row>
    <row r="63" spans="2:41" ht="16.5" x14ac:dyDescent="0.3">
      <c r="B63" s="358"/>
      <c r="C63" s="260"/>
      <c r="D63" s="261"/>
      <c r="E63" s="262"/>
      <c r="F63" s="260" t="s">
        <v>699</v>
      </c>
      <c r="G63" s="305">
        <v>141104.60566576451</v>
      </c>
      <c r="H63" s="307">
        <v>0.72769935542324582</v>
      </c>
      <c r="I63" s="260" t="s">
        <v>803</v>
      </c>
      <c r="J63" s="305">
        <v>950038.76610778086</v>
      </c>
      <c r="K63" s="307">
        <v>0.71016809417835203</v>
      </c>
      <c r="L63" s="260"/>
      <c r="M63" s="261"/>
      <c r="N63" s="262"/>
      <c r="O63" s="260"/>
      <c r="P63" s="261"/>
      <c r="Q63" s="262"/>
      <c r="R63" s="260"/>
      <c r="S63" s="261"/>
      <c r="T63" s="262"/>
      <c r="U63" s="260"/>
      <c r="V63" s="261"/>
      <c r="W63" s="262"/>
      <c r="X63" s="260"/>
      <c r="Y63" s="261"/>
      <c r="Z63" s="262"/>
      <c r="AA63" s="260"/>
      <c r="AB63" s="261"/>
      <c r="AC63" s="262"/>
      <c r="AE63" s="323" t="str">
        <f t="shared" si="3"/>
        <v>2</v>
      </c>
      <c r="AF63" s="323" t="str">
        <f t="shared" si="4"/>
        <v>XL BERMUDA LTD (SINGAPORE BRANCH)</v>
      </c>
      <c r="AG63" s="376">
        <f t="shared" si="5"/>
        <v>130232870.3078941</v>
      </c>
      <c r="AH63" s="323">
        <f t="shared" si="6"/>
        <v>0.73529952268568977</v>
      </c>
      <c r="AK63" s="323" t="s">
        <v>732</v>
      </c>
      <c r="AL63" s="9" t="s">
        <v>640</v>
      </c>
      <c r="AM63" s="9" t="s">
        <v>387</v>
      </c>
      <c r="AN63" s="316">
        <v>0.73529952268568977</v>
      </c>
      <c r="AO63" s="101">
        <v>130232870.3078941</v>
      </c>
    </row>
    <row r="64" spans="2:41" ht="16.5" x14ac:dyDescent="0.3">
      <c r="B64" s="358"/>
      <c r="C64" s="260"/>
      <c r="D64" s="261"/>
      <c r="E64" s="262"/>
      <c r="F64" s="260" t="s">
        <v>732</v>
      </c>
      <c r="G64" s="305">
        <v>130232.87030789409</v>
      </c>
      <c r="H64" s="307">
        <v>0.73529952268568977</v>
      </c>
      <c r="I64" s="260" t="s">
        <v>810</v>
      </c>
      <c r="J64" s="305">
        <v>926741.03682505107</v>
      </c>
      <c r="K64" s="307">
        <v>0.70269536366240049</v>
      </c>
      <c r="L64" s="260"/>
      <c r="M64" s="261"/>
      <c r="N64" s="262"/>
      <c r="O64" s="260"/>
      <c r="P64" s="261"/>
      <c r="Q64" s="262"/>
      <c r="R64" s="260"/>
      <c r="S64" s="261"/>
      <c r="T64" s="262"/>
      <c r="U64" s="260"/>
      <c r="V64" s="261"/>
      <c r="W64" s="262"/>
      <c r="X64" s="260"/>
      <c r="Y64" s="261"/>
      <c r="Z64" s="262"/>
      <c r="AA64" s="260"/>
      <c r="AB64" s="261"/>
      <c r="AC64" s="262"/>
      <c r="AE64" s="323" t="str">
        <f t="shared" si="3"/>
        <v>2</v>
      </c>
      <c r="AF64" s="323" t="str">
        <f t="shared" si="4"/>
        <v>CATLIN INSURANCE COMPANY LTD (SINGAPORE BRANCH)</v>
      </c>
      <c r="AG64" s="376">
        <f t="shared" si="5"/>
        <v>2160463.9636052088</v>
      </c>
      <c r="AH64" s="323">
        <f t="shared" si="6"/>
        <v>0.86268919197549288</v>
      </c>
      <c r="AK64" s="323" t="s">
        <v>733</v>
      </c>
      <c r="AL64" s="9" t="s">
        <v>643</v>
      </c>
      <c r="AM64" s="9" t="s">
        <v>387</v>
      </c>
      <c r="AN64" s="316">
        <v>0.86268919197549288</v>
      </c>
      <c r="AO64" s="101">
        <v>2160463.9636052088</v>
      </c>
    </row>
    <row r="65" spans="2:41" ht="16.5" x14ac:dyDescent="0.3">
      <c r="B65" s="358"/>
      <c r="C65" s="260"/>
      <c r="D65" s="261"/>
      <c r="E65" s="262"/>
      <c r="F65" s="260" t="s">
        <v>737</v>
      </c>
      <c r="G65" s="305">
        <v>112865.04746037201</v>
      </c>
      <c r="H65" s="307">
        <v>0.86268919197549276</v>
      </c>
      <c r="I65" s="260" t="s">
        <v>750</v>
      </c>
      <c r="J65" s="305">
        <v>907705.80317118764</v>
      </c>
      <c r="K65" s="307">
        <v>0.95633391577930393</v>
      </c>
      <c r="L65" s="260"/>
      <c r="M65" s="261"/>
      <c r="N65" s="262"/>
      <c r="O65" s="260"/>
      <c r="P65" s="261"/>
      <c r="Q65" s="262"/>
      <c r="R65" s="260"/>
      <c r="S65" s="261"/>
      <c r="T65" s="262"/>
      <c r="U65" s="260"/>
      <c r="V65" s="261"/>
      <c r="W65" s="262"/>
      <c r="X65" s="260"/>
      <c r="Y65" s="261"/>
      <c r="Z65" s="262"/>
      <c r="AA65" s="260"/>
      <c r="AB65" s="261"/>
      <c r="AC65" s="262"/>
      <c r="AE65" s="323" t="str">
        <f t="shared" si="3"/>
        <v>2</v>
      </c>
      <c r="AF65" s="323" t="str">
        <f t="shared" si="4"/>
        <v>GREAT EASTERN GENERAL INSURANCE LIMITED</v>
      </c>
      <c r="AG65" s="376">
        <f t="shared" si="5"/>
        <v>2811629.902570847</v>
      </c>
      <c r="AH65" s="323">
        <f t="shared" si="6"/>
        <v>0.86268919197549276</v>
      </c>
      <c r="AK65" s="323" t="s">
        <v>734</v>
      </c>
      <c r="AL65" s="9" t="s">
        <v>644</v>
      </c>
      <c r="AM65" s="9" t="s">
        <v>387</v>
      </c>
      <c r="AN65" s="316">
        <v>0.86268919197549276</v>
      </c>
      <c r="AO65" s="101">
        <v>2811629.902570847</v>
      </c>
    </row>
    <row r="66" spans="2:41" ht="16.5" x14ac:dyDescent="0.3">
      <c r="B66" s="358"/>
      <c r="C66" s="260"/>
      <c r="D66" s="261"/>
      <c r="E66" s="262"/>
      <c r="F66" s="260" t="s">
        <v>686</v>
      </c>
      <c r="G66" s="305">
        <v>111848.6976610142</v>
      </c>
      <c r="H66" s="307">
        <v>1.1250367498883049</v>
      </c>
      <c r="I66" s="260" t="s">
        <v>771</v>
      </c>
      <c r="J66" s="305">
        <v>878785.39270520187</v>
      </c>
      <c r="K66" s="307">
        <v>0.78205524437833884</v>
      </c>
      <c r="L66" s="260"/>
      <c r="M66" s="261"/>
      <c r="N66" s="262"/>
      <c r="O66" s="260"/>
      <c r="P66" s="261"/>
      <c r="Q66" s="262"/>
      <c r="R66" s="260"/>
      <c r="S66" s="261"/>
      <c r="T66" s="262"/>
      <c r="U66" s="260"/>
      <c r="V66" s="261"/>
      <c r="W66" s="262"/>
      <c r="X66" s="260"/>
      <c r="Y66" s="261"/>
      <c r="Z66" s="262"/>
      <c r="AA66" s="260"/>
      <c r="AB66" s="261"/>
      <c r="AC66" s="262"/>
      <c r="AE66" s="323" t="str">
        <f t="shared" si="3"/>
        <v>2</v>
      </c>
      <c r="AF66" s="323" t="str">
        <f t="shared" si="4"/>
        <v>ALLIANZ GLOBAL RISKS US INSURANCE COMPANY</v>
      </c>
      <c r="AG66" s="376">
        <f t="shared" si="5"/>
        <v>92531710.243191227</v>
      </c>
      <c r="AH66" s="323">
        <f t="shared" si="6"/>
        <v>0.72063848034367617</v>
      </c>
      <c r="AK66" s="323" t="s">
        <v>1030</v>
      </c>
      <c r="AL66" s="9" t="s">
        <v>1006</v>
      </c>
      <c r="AM66" s="9" t="s">
        <v>387</v>
      </c>
      <c r="AN66" s="316">
        <v>0.72063848034367617</v>
      </c>
      <c r="AO66" s="101">
        <v>92531710.243191227</v>
      </c>
    </row>
    <row r="67" spans="2:41" ht="16.5" x14ac:dyDescent="0.3">
      <c r="B67" s="358"/>
      <c r="C67" s="260"/>
      <c r="D67" s="261"/>
      <c r="E67" s="262"/>
      <c r="F67" s="260" t="s">
        <v>702</v>
      </c>
      <c r="G67" s="305">
        <v>96382.727498769644</v>
      </c>
      <c r="H67" s="307">
        <v>0.6434494176787382</v>
      </c>
      <c r="I67" s="260" t="s">
        <v>786</v>
      </c>
      <c r="J67" s="305">
        <v>874679.90581260959</v>
      </c>
      <c r="K67" s="307">
        <v>0.64771237584187547</v>
      </c>
      <c r="L67" s="260"/>
      <c r="M67" s="261"/>
      <c r="N67" s="262"/>
      <c r="O67" s="260"/>
      <c r="P67" s="261"/>
      <c r="Q67" s="262"/>
      <c r="R67" s="260"/>
      <c r="S67" s="261"/>
      <c r="T67" s="262"/>
      <c r="U67" s="260"/>
      <c r="V67" s="261"/>
      <c r="W67" s="262"/>
      <c r="X67" s="260"/>
      <c r="Y67" s="261"/>
      <c r="Z67" s="262"/>
      <c r="AA67" s="260"/>
      <c r="AB67" s="261"/>
      <c r="AC67" s="262"/>
      <c r="AE67" s="323" t="str">
        <f t="shared" si="3"/>
        <v>2</v>
      </c>
      <c r="AF67" s="323" t="str">
        <f t="shared" si="4"/>
        <v>SCOR REINSURANCE COMPANY (US)</v>
      </c>
      <c r="AG67" s="376">
        <f t="shared" si="5"/>
        <v>344584330.73774189</v>
      </c>
      <c r="AH67" s="323">
        <f t="shared" si="6"/>
        <v>0.72063848034367606</v>
      </c>
      <c r="AK67" s="323" t="s">
        <v>735</v>
      </c>
      <c r="AL67" s="9" t="s">
        <v>650</v>
      </c>
      <c r="AM67" s="9" t="s">
        <v>387</v>
      </c>
      <c r="AN67" s="316">
        <v>0.72063848034367606</v>
      </c>
      <c r="AO67" s="101">
        <v>344584330.73774189</v>
      </c>
    </row>
    <row r="68" spans="2:41" ht="16.5" x14ac:dyDescent="0.3">
      <c r="B68" s="358"/>
      <c r="C68" s="260"/>
      <c r="D68" s="261"/>
      <c r="E68" s="262"/>
      <c r="F68" s="260" t="s">
        <v>1030</v>
      </c>
      <c r="G68" s="305">
        <v>92531.710243191221</v>
      </c>
      <c r="H68" s="307">
        <v>0.72063848034367617</v>
      </c>
      <c r="I68" s="260" t="s">
        <v>773</v>
      </c>
      <c r="J68" s="305">
        <v>839539.08225580433</v>
      </c>
      <c r="K68" s="307">
        <v>0.54767131495066479</v>
      </c>
      <c r="L68" s="260"/>
      <c r="M68" s="261"/>
      <c r="N68" s="262"/>
      <c r="O68" s="260"/>
      <c r="P68" s="261"/>
      <c r="Q68" s="262"/>
      <c r="R68" s="260"/>
      <c r="S68" s="261"/>
      <c r="T68" s="262"/>
      <c r="U68" s="260"/>
      <c r="V68" s="261"/>
      <c r="W68" s="262"/>
      <c r="X68" s="260"/>
      <c r="Y68" s="261"/>
      <c r="Z68" s="262"/>
      <c r="AA68" s="260"/>
      <c r="AB68" s="261"/>
      <c r="AC68" s="262"/>
      <c r="AE68" s="323" t="str">
        <f t="shared" si="3"/>
        <v>2</v>
      </c>
      <c r="AF68" s="323" t="str">
        <f t="shared" si="4"/>
        <v>HANNOVER RE (BERMUDA) LTD</v>
      </c>
      <c r="AG68" s="376">
        <f t="shared" si="5"/>
        <v>5266005.1694818065</v>
      </c>
      <c r="AH68" s="323">
        <f t="shared" si="6"/>
        <v>1.1978108773787131</v>
      </c>
      <c r="AK68" s="323" t="s">
        <v>704</v>
      </c>
      <c r="AL68" s="9" t="s">
        <v>501</v>
      </c>
      <c r="AM68" s="9" t="s">
        <v>387</v>
      </c>
      <c r="AN68" s="316">
        <v>1.1978108773787131</v>
      </c>
      <c r="AO68" s="101">
        <v>5266005.1694818065</v>
      </c>
    </row>
    <row r="69" spans="2:41" ht="16.5" x14ac:dyDescent="0.3">
      <c r="B69" s="358"/>
      <c r="C69" s="260"/>
      <c r="D69" s="261"/>
      <c r="E69" s="262"/>
      <c r="F69" s="260" t="s">
        <v>715</v>
      </c>
      <c r="G69" s="305">
        <v>73845.891816653981</v>
      </c>
      <c r="H69" s="307">
        <v>0.85052962693486267</v>
      </c>
      <c r="I69" s="260" t="s">
        <v>895</v>
      </c>
      <c r="J69" s="305">
        <v>836658.23727974249</v>
      </c>
      <c r="K69" s="307">
        <v>0.72945005874304536</v>
      </c>
      <c r="L69" s="260"/>
      <c r="M69" s="261"/>
      <c r="N69" s="262"/>
      <c r="O69" s="260"/>
      <c r="P69" s="261"/>
      <c r="Q69" s="262"/>
      <c r="R69" s="260"/>
      <c r="S69" s="261"/>
      <c r="T69" s="262"/>
      <c r="U69" s="260"/>
      <c r="V69" s="261"/>
      <c r="W69" s="262"/>
      <c r="X69" s="260"/>
      <c r="Y69" s="261"/>
      <c r="Z69" s="262"/>
      <c r="AA69" s="260"/>
      <c r="AB69" s="261"/>
      <c r="AC69" s="262"/>
      <c r="AE69" s="323" t="str">
        <f t="shared" si="3"/>
        <v>2</v>
      </c>
      <c r="AF69" s="323" t="str">
        <f t="shared" si="4"/>
        <v>SCOR UK COMPANY LTD</v>
      </c>
      <c r="AG69" s="376">
        <f t="shared" si="5"/>
        <v>59980.34965798878</v>
      </c>
      <c r="AH69" s="323">
        <f t="shared" si="6"/>
        <v>0.86268919197549288</v>
      </c>
      <c r="AK69" s="323" t="s">
        <v>710</v>
      </c>
      <c r="AL69" s="9" t="s">
        <v>559</v>
      </c>
      <c r="AM69" s="9" t="s">
        <v>387</v>
      </c>
      <c r="AN69" s="316">
        <v>0.86268919197549288</v>
      </c>
      <c r="AO69" s="101">
        <v>59980.34965798878</v>
      </c>
    </row>
    <row r="70" spans="2:41" ht="16.5" x14ac:dyDescent="0.3">
      <c r="B70" s="358"/>
      <c r="C70" s="260"/>
      <c r="D70" s="261"/>
      <c r="E70" s="262"/>
      <c r="F70" s="260" t="s">
        <v>713</v>
      </c>
      <c r="G70" s="305">
        <v>73710.935768389289</v>
      </c>
      <c r="H70" s="307">
        <v>0.71386511272574915</v>
      </c>
      <c r="I70" s="260" t="s">
        <v>879</v>
      </c>
      <c r="J70" s="305">
        <v>782658.11586084042</v>
      </c>
      <c r="K70" s="307">
        <v>0.74883200781270065</v>
      </c>
      <c r="L70" s="260"/>
      <c r="M70" s="261"/>
      <c r="N70" s="262"/>
      <c r="O70" s="260"/>
      <c r="P70" s="261"/>
      <c r="Q70" s="262"/>
      <c r="R70" s="260"/>
      <c r="S70" s="261"/>
      <c r="T70" s="262"/>
      <c r="U70" s="260"/>
      <c r="V70" s="261"/>
      <c r="W70" s="262"/>
      <c r="X70" s="260"/>
      <c r="Y70" s="261"/>
      <c r="Z70" s="262"/>
      <c r="AA70" s="260"/>
      <c r="AB70" s="261"/>
      <c r="AC70" s="262"/>
      <c r="AE70" s="323" t="str">
        <f t="shared" ref="AE70:AE133" si="11">AM70</f>
        <v>2</v>
      </c>
      <c r="AF70" s="323" t="str">
        <f t="shared" ref="AF70:AF133" si="12">AK70</f>
        <v>XL RE EUROPE SE (SWITZERLAND BRANCH, ZURICH)</v>
      </c>
      <c r="AG70" s="376">
        <f t="shared" ref="AG70:AG133" si="13">AO70</f>
        <v>112865047.460372</v>
      </c>
      <c r="AH70" s="323">
        <f t="shared" ref="AH70:AH133" si="14">AN70</f>
        <v>0.86268919197549276</v>
      </c>
      <c r="AK70" s="323" t="s">
        <v>737</v>
      </c>
      <c r="AL70" s="9" t="s">
        <v>671</v>
      </c>
      <c r="AM70" s="9" t="s">
        <v>387</v>
      </c>
      <c r="AN70" s="316">
        <v>0.86268919197549276</v>
      </c>
      <c r="AO70" s="101">
        <v>112865047.460372</v>
      </c>
    </row>
    <row r="71" spans="2:41" ht="16.5" x14ac:dyDescent="0.3">
      <c r="B71" s="358"/>
      <c r="C71" s="260"/>
      <c r="D71" s="261"/>
      <c r="E71" s="262"/>
      <c r="F71" s="260" t="s">
        <v>677</v>
      </c>
      <c r="G71" s="305">
        <v>70822.765589991264</v>
      </c>
      <c r="H71" s="307">
        <v>1.0806129845239789</v>
      </c>
      <c r="I71" s="260" t="s">
        <v>843</v>
      </c>
      <c r="J71" s="305">
        <v>709117.98412774771</v>
      </c>
      <c r="K71" s="307">
        <v>0.50431193645765104</v>
      </c>
      <c r="L71" s="260"/>
      <c r="M71" s="261"/>
      <c r="N71" s="262"/>
      <c r="O71" s="260"/>
      <c r="P71" s="261"/>
      <c r="Q71" s="262"/>
      <c r="R71" s="260"/>
      <c r="S71" s="261"/>
      <c r="T71" s="262"/>
      <c r="U71" s="260"/>
      <c r="V71" s="261"/>
      <c r="W71" s="262"/>
      <c r="X71" s="260"/>
      <c r="Y71" s="261"/>
      <c r="Z71" s="262"/>
      <c r="AA71" s="260"/>
      <c r="AB71" s="261"/>
      <c r="AC71" s="262"/>
      <c r="AE71" s="323" t="str">
        <f t="shared" si="11"/>
        <v>2</v>
      </c>
      <c r="AF71" s="323" t="str">
        <f t="shared" si="12"/>
        <v>TASA_GANSA AM_A+</v>
      </c>
      <c r="AG71" s="376">
        <f t="shared" si="13"/>
        <v>57.292640857755693</v>
      </c>
      <c r="AH71" s="323">
        <f t="shared" si="14"/>
        <v>0.72063848034367606</v>
      </c>
      <c r="AK71" s="323" t="s">
        <v>725</v>
      </c>
      <c r="AL71" s="9" t="s">
        <v>618</v>
      </c>
      <c r="AM71" s="9" t="s">
        <v>387</v>
      </c>
      <c r="AN71" s="316">
        <v>0.72063848034367606</v>
      </c>
      <c r="AO71" s="101">
        <v>57.292640857755693</v>
      </c>
    </row>
    <row r="72" spans="2:41" ht="16.5" x14ac:dyDescent="0.3">
      <c r="B72" s="358"/>
      <c r="C72" s="260"/>
      <c r="D72" s="261"/>
      <c r="E72" s="262"/>
      <c r="F72" s="260" t="s">
        <v>1019</v>
      </c>
      <c r="G72" s="305">
        <v>70222.317277948358</v>
      </c>
      <c r="H72" s="307">
        <v>0.67777929581842988</v>
      </c>
      <c r="I72" s="260" t="s">
        <v>743</v>
      </c>
      <c r="J72" s="305">
        <v>707530.687045853</v>
      </c>
      <c r="K72" s="307">
        <v>0.68040472887113523</v>
      </c>
      <c r="L72" s="260"/>
      <c r="M72" s="261"/>
      <c r="N72" s="262"/>
      <c r="O72" s="260"/>
      <c r="P72" s="261"/>
      <c r="Q72" s="262"/>
      <c r="R72" s="260"/>
      <c r="S72" s="261"/>
      <c r="T72" s="262"/>
      <c r="U72" s="260"/>
      <c r="V72" s="261"/>
      <c r="W72" s="262"/>
      <c r="X72" s="260"/>
      <c r="Y72" s="261"/>
      <c r="Z72" s="262"/>
      <c r="AA72" s="260"/>
      <c r="AB72" s="261"/>
      <c r="AC72" s="262"/>
      <c r="AE72" s="323" t="str">
        <f t="shared" si="11"/>
        <v>2</v>
      </c>
      <c r="AF72" s="323" t="str">
        <f t="shared" si="12"/>
        <v>TASA_GANSA SP_AA</v>
      </c>
      <c r="AG72" s="376">
        <f t="shared" si="13"/>
        <v>406959794.2431522</v>
      </c>
      <c r="AH72" s="323">
        <f t="shared" si="14"/>
        <v>1.1978108773787131</v>
      </c>
      <c r="AK72" s="323" t="s">
        <v>738</v>
      </c>
      <c r="AL72" s="9" t="s">
        <v>672</v>
      </c>
      <c r="AM72" s="9" t="s">
        <v>387</v>
      </c>
      <c r="AN72" s="316">
        <v>1.1978108773787131</v>
      </c>
      <c r="AO72" s="101">
        <v>406959794.2431522</v>
      </c>
    </row>
    <row r="73" spans="2:41" ht="16.5" x14ac:dyDescent="0.3">
      <c r="B73" s="358"/>
      <c r="C73" s="260"/>
      <c r="D73" s="261"/>
      <c r="E73" s="262"/>
      <c r="F73" s="260" t="s">
        <v>706</v>
      </c>
      <c r="G73" s="305">
        <v>68845.964254592342</v>
      </c>
      <c r="H73" s="307">
        <v>0.67395633809977162</v>
      </c>
      <c r="I73" s="260" t="s">
        <v>814</v>
      </c>
      <c r="J73" s="305">
        <v>702751.69314341061</v>
      </c>
      <c r="K73" s="307">
        <v>0.8296360971877409</v>
      </c>
      <c r="L73" s="260"/>
      <c r="M73" s="261"/>
      <c r="N73" s="262"/>
      <c r="O73" s="260"/>
      <c r="P73" s="261"/>
      <c r="Q73" s="262"/>
      <c r="R73" s="260"/>
      <c r="S73" s="261"/>
      <c r="T73" s="262"/>
      <c r="U73" s="260"/>
      <c r="V73" s="261"/>
      <c r="W73" s="262"/>
      <c r="X73" s="260"/>
      <c r="Y73" s="261"/>
      <c r="Z73" s="262"/>
      <c r="AA73" s="260"/>
      <c r="AB73" s="261"/>
      <c r="AC73" s="262"/>
      <c r="AE73" s="323" t="str">
        <f t="shared" si="11"/>
        <v>2</v>
      </c>
      <c r="AF73" s="323" t="str">
        <f t="shared" si="12"/>
        <v>TASA_GANSA SP_AA-</v>
      </c>
      <c r="AG73" s="376">
        <f t="shared" si="13"/>
        <v>143612594.74919239</v>
      </c>
      <c r="AH73" s="323">
        <f t="shared" si="14"/>
        <v>1.1978108773787131</v>
      </c>
      <c r="AK73" s="323" t="s">
        <v>739</v>
      </c>
      <c r="AL73" s="9" t="s">
        <v>673</v>
      </c>
      <c r="AM73" s="9" t="s">
        <v>387</v>
      </c>
      <c r="AN73" s="316">
        <v>1.1978108773787131</v>
      </c>
      <c r="AO73" s="101">
        <v>143612594.74919239</v>
      </c>
    </row>
    <row r="74" spans="2:41" ht="16.5" x14ac:dyDescent="0.3">
      <c r="B74" s="358"/>
      <c r="C74" s="260"/>
      <c r="D74" s="261"/>
      <c r="E74" s="262"/>
      <c r="F74" s="260" t="s">
        <v>731</v>
      </c>
      <c r="G74" s="305">
        <v>68794.731642082566</v>
      </c>
      <c r="H74" s="307">
        <v>0.52585814765234518</v>
      </c>
      <c r="I74" s="260" t="s">
        <v>794</v>
      </c>
      <c r="J74" s="305">
        <v>685530.89106057328</v>
      </c>
      <c r="K74" s="307">
        <v>0.62896093045968027</v>
      </c>
      <c r="L74" s="260"/>
      <c r="M74" s="261"/>
      <c r="N74" s="262"/>
      <c r="O74" s="260"/>
      <c r="P74" s="261"/>
      <c r="Q74" s="262"/>
      <c r="R74" s="260"/>
      <c r="S74" s="261"/>
      <c r="T74" s="262"/>
      <c r="U74" s="260"/>
      <c r="V74" s="261"/>
      <c r="W74" s="262"/>
      <c r="X74" s="260"/>
      <c r="Y74" s="261"/>
      <c r="Z74" s="262"/>
      <c r="AA74" s="260"/>
      <c r="AB74" s="261"/>
      <c r="AC74" s="262"/>
      <c r="AE74" s="323" t="str">
        <f t="shared" si="11"/>
        <v>3</v>
      </c>
      <c r="AF74" s="323" t="str">
        <f t="shared" si="12"/>
        <v>PICC PROPERTY AND CASUALTY COMPANY LTD</v>
      </c>
      <c r="AG74" s="376">
        <f t="shared" si="13"/>
        <v>49811079.901475057</v>
      </c>
      <c r="AH74" s="323">
        <f t="shared" si="14"/>
        <v>0.68889244948642236</v>
      </c>
      <c r="AK74" s="323" t="s">
        <v>742</v>
      </c>
      <c r="AL74" s="9" t="s">
        <v>381</v>
      </c>
      <c r="AM74" s="9" t="s">
        <v>379</v>
      </c>
      <c r="AN74" s="316">
        <v>0.68889244948642236</v>
      </c>
      <c r="AO74" s="101">
        <v>49811079.901475057</v>
      </c>
    </row>
    <row r="75" spans="2:41" ht="16.5" x14ac:dyDescent="0.3">
      <c r="B75" s="358"/>
      <c r="C75" s="260"/>
      <c r="D75" s="261"/>
      <c r="E75" s="262"/>
      <c r="F75" s="260" t="s">
        <v>719</v>
      </c>
      <c r="G75" s="305">
        <v>55888.762814550835</v>
      </c>
      <c r="H75" s="307">
        <v>0.89149755032537947</v>
      </c>
      <c r="I75" s="260" t="s">
        <v>783</v>
      </c>
      <c r="J75" s="305">
        <v>658175.28878013848</v>
      </c>
      <c r="K75" s="307">
        <v>0.50944020124183675</v>
      </c>
      <c r="L75" s="260"/>
      <c r="M75" s="261"/>
      <c r="N75" s="262"/>
      <c r="O75" s="260"/>
      <c r="P75" s="261"/>
      <c r="Q75" s="262"/>
      <c r="R75" s="260"/>
      <c r="S75" s="261"/>
      <c r="T75" s="262"/>
      <c r="U75" s="260"/>
      <c r="V75" s="261"/>
      <c r="W75" s="262"/>
      <c r="X75" s="260"/>
      <c r="Y75" s="261"/>
      <c r="Z75" s="262"/>
      <c r="AA75" s="260"/>
      <c r="AB75" s="261"/>
      <c r="AC75" s="262"/>
      <c r="AE75" s="323" t="str">
        <f t="shared" si="11"/>
        <v>3</v>
      </c>
      <c r="AF75" s="323" t="str">
        <f t="shared" si="12"/>
        <v>SOMPO JAPAN NIPPONKOA INSURANCE (CHINA) COMPANY LTD</v>
      </c>
      <c r="AG75" s="376">
        <f t="shared" si="13"/>
        <v>707530687.04585302</v>
      </c>
      <c r="AH75" s="323">
        <f t="shared" si="14"/>
        <v>0.68040472887113523</v>
      </c>
      <c r="AK75" s="323" t="s">
        <v>743</v>
      </c>
      <c r="AL75" s="9" t="s">
        <v>382</v>
      </c>
      <c r="AM75" s="9" t="s">
        <v>379</v>
      </c>
      <c r="AN75" s="316">
        <v>0.68040472887113523</v>
      </c>
      <c r="AO75" s="101">
        <v>707530687.04585302</v>
      </c>
    </row>
    <row r="76" spans="2:41" ht="16.5" x14ac:dyDescent="0.3">
      <c r="B76" s="358"/>
      <c r="C76" s="260"/>
      <c r="D76" s="261"/>
      <c r="E76" s="262"/>
      <c r="F76" s="260" t="s">
        <v>736</v>
      </c>
      <c r="G76" s="305">
        <v>53851.028240150816</v>
      </c>
      <c r="H76" s="307">
        <v>1.217621187794109</v>
      </c>
      <c r="I76" s="260" t="s">
        <v>928</v>
      </c>
      <c r="J76" s="305">
        <v>650683.24107900658</v>
      </c>
      <c r="K76" s="307">
        <v>0.72598561742705381</v>
      </c>
      <c r="L76" s="260"/>
      <c r="M76" s="261"/>
      <c r="N76" s="262"/>
      <c r="O76" s="260"/>
      <c r="P76" s="261"/>
      <c r="Q76" s="262"/>
      <c r="R76" s="260"/>
      <c r="S76" s="261"/>
      <c r="T76" s="262"/>
      <c r="U76" s="260"/>
      <c r="V76" s="261"/>
      <c r="W76" s="262"/>
      <c r="X76" s="260"/>
      <c r="Y76" s="261"/>
      <c r="Z76" s="262"/>
      <c r="AA76" s="260"/>
      <c r="AB76" s="261"/>
      <c r="AC76" s="262"/>
      <c r="AE76" s="323" t="str">
        <f t="shared" si="11"/>
        <v>3</v>
      </c>
      <c r="AF76" s="323" t="str">
        <f t="shared" si="12"/>
        <v>CHINA REINSURANCE (GROUP) CORPORATION (CHINA RE)</v>
      </c>
      <c r="AG76" s="376">
        <f t="shared" si="13"/>
        <v>117850217.7764132</v>
      </c>
      <c r="AH76" s="323">
        <f t="shared" si="14"/>
        <v>0.8730224673453062</v>
      </c>
      <c r="AK76" s="323" t="s">
        <v>744</v>
      </c>
      <c r="AL76" s="9" t="s">
        <v>383</v>
      </c>
      <c r="AM76" s="9" t="s">
        <v>379</v>
      </c>
      <c r="AN76" s="316">
        <v>0.8730224673453062</v>
      </c>
      <c r="AO76" s="101">
        <v>117850217.7764132</v>
      </c>
    </row>
    <row r="77" spans="2:41" ht="16.5" x14ac:dyDescent="0.3">
      <c r="B77" s="358"/>
      <c r="C77" s="260"/>
      <c r="D77" s="261"/>
      <c r="E77" s="262"/>
      <c r="F77" s="260" t="s">
        <v>694</v>
      </c>
      <c r="G77" s="305">
        <v>47750.523660659521</v>
      </c>
      <c r="H77" s="307">
        <v>1.0146442403993541</v>
      </c>
      <c r="I77" s="260" t="s">
        <v>912</v>
      </c>
      <c r="J77" s="305">
        <v>628024.25901119586</v>
      </c>
      <c r="K77" s="307">
        <v>0.72235861066884732</v>
      </c>
      <c r="L77" s="260"/>
      <c r="M77" s="261"/>
      <c r="N77" s="262"/>
      <c r="O77" s="260"/>
      <c r="P77" s="261"/>
      <c r="Q77" s="262"/>
      <c r="R77" s="260"/>
      <c r="S77" s="261"/>
      <c r="T77" s="262"/>
      <c r="U77" s="260"/>
      <c r="V77" s="261"/>
      <c r="W77" s="262"/>
      <c r="X77" s="260"/>
      <c r="Y77" s="261"/>
      <c r="Z77" s="262"/>
      <c r="AA77" s="260"/>
      <c r="AB77" s="261"/>
      <c r="AC77" s="262"/>
      <c r="AE77" s="323" t="str">
        <f t="shared" si="11"/>
        <v>3</v>
      </c>
      <c r="AF77" s="323" t="str">
        <f t="shared" si="12"/>
        <v>PING AN PROPERTY &amp; CASUALTY INSURANCE COMPANY OF CHINA LTD</v>
      </c>
      <c r="AG77" s="376">
        <f t="shared" si="13"/>
        <v>-690842.58880401123</v>
      </c>
      <c r="AH77" s="323">
        <f t="shared" si="14"/>
        <v>0.42546615988272563</v>
      </c>
      <c r="AK77" s="323" t="s">
        <v>1009</v>
      </c>
      <c r="AL77" s="9" t="s">
        <v>984</v>
      </c>
      <c r="AM77" s="9" t="s">
        <v>379</v>
      </c>
      <c r="AN77" s="316">
        <v>0.42546615988272563</v>
      </c>
      <c r="AO77" s="101">
        <v>-690842.58880401123</v>
      </c>
    </row>
    <row r="78" spans="2:41" ht="16.5" x14ac:dyDescent="0.3">
      <c r="B78" s="358"/>
      <c r="C78" s="260"/>
      <c r="D78" s="261"/>
      <c r="E78" s="262"/>
      <c r="F78" s="260" t="s">
        <v>730</v>
      </c>
      <c r="G78" s="305">
        <v>46324.808614574438</v>
      </c>
      <c r="H78" s="307">
        <v>0.73287350326834133</v>
      </c>
      <c r="I78" s="260" t="s">
        <v>785</v>
      </c>
      <c r="J78" s="305">
        <v>613004.57940178132</v>
      </c>
      <c r="K78" s="307">
        <v>0.73523240065850615</v>
      </c>
      <c r="L78" s="260"/>
      <c r="M78" s="261"/>
      <c r="N78" s="262"/>
      <c r="O78" s="260"/>
      <c r="P78" s="261"/>
      <c r="Q78" s="262"/>
      <c r="R78" s="260"/>
      <c r="S78" s="261"/>
      <c r="T78" s="262"/>
      <c r="U78" s="260"/>
      <c r="V78" s="261"/>
      <c r="W78" s="262"/>
      <c r="X78" s="260"/>
      <c r="Y78" s="261"/>
      <c r="Z78" s="262"/>
      <c r="AA78" s="260"/>
      <c r="AB78" s="261"/>
      <c r="AC78" s="262"/>
      <c r="AE78" s="323" t="str">
        <f t="shared" si="11"/>
        <v>3</v>
      </c>
      <c r="AF78" s="323" t="str">
        <f t="shared" si="12"/>
        <v>TAIPING REINSURANCE COMPANY LTD (BEIJING BRANCH)</v>
      </c>
      <c r="AG78" s="376">
        <f t="shared" si="13"/>
        <v>74983.566359215009</v>
      </c>
      <c r="AH78" s="323">
        <f t="shared" si="14"/>
        <v>0.48165354881795069</v>
      </c>
      <c r="AK78" s="323" t="s">
        <v>745</v>
      </c>
      <c r="AL78" s="9" t="s">
        <v>384</v>
      </c>
      <c r="AM78" s="9" t="s">
        <v>379</v>
      </c>
      <c r="AN78" s="316">
        <v>0.48165354881795069</v>
      </c>
      <c r="AO78" s="101">
        <v>74983.566359215009</v>
      </c>
    </row>
    <row r="79" spans="2:41" ht="16.5" x14ac:dyDescent="0.3">
      <c r="B79" s="358"/>
      <c r="C79" s="260"/>
      <c r="D79" s="261"/>
      <c r="E79" s="262"/>
      <c r="F79" s="260" t="s">
        <v>688</v>
      </c>
      <c r="G79" s="305">
        <v>33224.761963168814</v>
      </c>
      <c r="H79" s="307">
        <v>0.91770968197388547</v>
      </c>
      <c r="I79" s="260" t="s">
        <v>756</v>
      </c>
      <c r="J79" s="305">
        <v>604429.20066182944</v>
      </c>
      <c r="K79" s="307">
        <v>0.84453711553614175</v>
      </c>
      <c r="L79" s="260"/>
      <c r="M79" s="261"/>
      <c r="N79" s="262"/>
      <c r="O79" s="260"/>
      <c r="P79" s="261"/>
      <c r="Q79" s="262"/>
      <c r="R79" s="260"/>
      <c r="S79" s="261"/>
      <c r="T79" s="262"/>
      <c r="U79" s="260"/>
      <c r="V79" s="261"/>
      <c r="W79" s="262"/>
      <c r="X79" s="260"/>
      <c r="Y79" s="261"/>
      <c r="Z79" s="262"/>
      <c r="AA79" s="260"/>
      <c r="AB79" s="261"/>
      <c r="AC79" s="262"/>
      <c r="AE79" s="323" t="str">
        <f t="shared" si="11"/>
        <v>3</v>
      </c>
      <c r="AF79" s="323" t="str">
        <f t="shared" si="12"/>
        <v>QIANHAI REINSURANCE COMPANY LIMITED</v>
      </c>
      <c r="AG79" s="376">
        <f t="shared" si="13"/>
        <v>2298435951.8971329</v>
      </c>
      <c r="AH79" s="323">
        <f t="shared" si="14"/>
        <v>0.69246000579676092</v>
      </c>
      <c r="AK79" s="323" t="s">
        <v>746</v>
      </c>
      <c r="AL79" s="9" t="s">
        <v>385</v>
      </c>
      <c r="AM79" s="9" t="s">
        <v>379</v>
      </c>
      <c r="AN79" s="316">
        <v>0.69246000579676092</v>
      </c>
      <c r="AO79" s="101">
        <v>2298435951.8971329</v>
      </c>
    </row>
    <row r="80" spans="2:41" ht="16.5" x14ac:dyDescent="0.3">
      <c r="B80" s="358"/>
      <c r="C80" s="260"/>
      <c r="D80" s="261"/>
      <c r="E80" s="262"/>
      <c r="F80" s="260" t="s">
        <v>700</v>
      </c>
      <c r="G80" s="305">
        <v>30719.605650325339</v>
      </c>
      <c r="H80" s="307">
        <v>0.67668562116937914</v>
      </c>
      <c r="I80" s="260" t="s">
        <v>800</v>
      </c>
      <c r="J80" s="305">
        <v>569088.59904025414</v>
      </c>
      <c r="K80" s="307">
        <v>0.73872544629368664</v>
      </c>
      <c r="L80" s="260"/>
      <c r="M80" s="261"/>
      <c r="N80" s="262"/>
      <c r="O80" s="260"/>
      <c r="P80" s="261"/>
      <c r="Q80" s="262"/>
      <c r="R80" s="260"/>
      <c r="S80" s="261"/>
      <c r="T80" s="262"/>
      <c r="U80" s="260"/>
      <c r="V80" s="261"/>
      <c r="W80" s="262"/>
      <c r="X80" s="260"/>
      <c r="Y80" s="261"/>
      <c r="Z80" s="262"/>
      <c r="AA80" s="260"/>
      <c r="AB80" s="261"/>
      <c r="AC80" s="262"/>
      <c r="AE80" s="323" t="str">
        <f t="shared" si="11"/>
        <v>3</v>
      </c>
      <c r="AF80" s="323" t="str">
        <f t="shared" si="12"/>
        <v>TRANSATLANTIC REINSURANCE COMPANY (HONG KONG BRANCH)</v>
      </c>
      <c r="AG80" s="376">
        <f t="shared" si="13"/>
        <v>-340229.7344142599</v>
      </c>
      <c r="AH80" s="323">
        <f t="shared" si="14"/>
        <v>0.14400997882370639</v>
      </c>
      <c r="AK80" s="323" t="s">
        <v>747</v>
      </c>
      <c r="AL80" s="9" t="s">
        <v>389</v>
      </c>
      <c r="AM80" s="9" t="s">
        <v>379</v>
      </c>
      <c r="AN80" s="316">
        <v>0.14400997882370639</v>
      </c>
      <c r="AO80" s="101">
        <v>-340229.7344142599</v>
      </c>
    </row>
    <row r="81" spans="2:41" ht="16.5" x14ac:dyDescent="0.3">
      <c r="B81" s="358"/>
      <c r="C81" s="260"/>
      <c r="D81" s="261"/>
      <c r="E81" s="262"/>
      <c r="F81" s="260" t="s">
        <v>691</v>
      </c>
      <c r="G81" s="305">
        <v>28172.92360745545</v>
      </c>
      <c r="H81" s="307">
        <v>0.98750204695646548</v>
      </c>
      <c r="I81" s="260" t="s">
        <v>822</v>
      </c>
      <c r="J81" s="305">
        <v>557692.71131705004</v>
      </c>
      <c r="K81" s="307">
        <v>0.72929782343370719</v>
      </c>
      <c r="L81" s="260"/>
      <c r="M81" s="261"/>
      <c r="N81" s="262"/>
      <c r="O81" s="260"/>
      <c r="P81" s="261"/>
      <c r="Q81" s="262"/>
      <c r="R81" s="260"/>
      <c r="S81" s="261"/>
      <c r="T81" s="262"/>
      <c r="U81" s="260"/>
      <c r="V81" s="261"/>
      <c r="W81" s="262"/>
      <c r="X81" s="260"/>
      <c r="Y81" s="261"/>
      <c r="Z81" s="262"/>
      <c r="AA81" s="260"/>
      <c r="AB81" s="261"/>
      <c r="AC81" s="262"/>
      <c r="AE81" s="323" t="str">
        <f t="shared" si="11"/>
        <v>3</v>
      </c>
      <c r="AF81" s="323" t="str">
        <f t="shared" si="12"/>
        <v>SOMPO INSURANCE (HONG KONG) COMPANY LTD</v>
      </c>
      <c r="AG81" s="376">
        <f t="shared" si="13"/>
        <v>4510373.7192538753</v>
      </c>
      <c r="AH81" s="323">
        <f t="shared" si="14"/>
        <v>0.56218711903547558</v>
      </c>
      <c r="AK81" s="323" t="s">
        <v>917</v>
      </c>
      <c r="AL81" s="9" t="s">
        <v>623</v>
      </c>
      <c r="AM81" s="9" t="s">
        <v>379</v>
      </c>
      <c r="AN81" s="316">
        <v>0.56218711903547558</v>
      </c>
      <c r="AO81" s="101">
        <v>4510373.7192538753</v>
      </c>
    </row>
    <row r="82" spans="2:41" ht="16.5" x14ac:dyDescent="0.3">
      <c r="B82" s="358"/>
      <c r="C82" s="260"/>
      <c r="D82" s="261"/>
      <c r="E82" s="262"/>
      <c r="F82" s="260" t="s">
        <v>1017</v>
      </c>
      <c r="G82" s="305">
        <v>14331.309407936909</v>
      </c>
      <c r="H82" s="307">
        <v>0.67238593213337428</v>
      </c>
      <c r="I82" s="260" t="s">
        <v>903</v>
      </c>
      <c r="J82" s="305">
        <v>535275.34990290774</v>
      </c>
      <c r="K82" s="307">
        <v>0.64723509876891983</v>
      </c>
      <c r="L82" s="260"/>
      <c r="M82" s="261"/>
      <c r="N82" s="262"/>
      <c r="O82" s="260"/>
      <c r="P82" s="261"/>
      <c r="Q82" s="262"/>
      <c r="R82" s="260"/>
      <c r="S82" s="261"/>
      <c r="T82" s="262"/>
      <c r="U82" s="260"/>
      <c r="V82" s="261"/>
      <c r="W82" s="262"/>
      <c r="X82" s="260"/>
      <c r="Y82" s="261"/>
      <c r="Z82" s="262"/>
      <c r="AA82" s="260"/>
      <c r="AB82" s="261"/>
      <c r="AC82" s="262"/>
      <c r="AE82" s="323" t="str">
        <f t="shared" si="11"/>
        <v>3</v>
      </c>
      <c r="AF82" s="323" t="str">
        <f t="shared" si="12"/>
        <v>TAIPING REINSURANCE COMPANY LTD</v>
      </c>
      <c r="AG82" s="376">
        <f t="shared" si="13"/>
        <v>2462789463.232789</v>
      </c>
      <c r="AH82" s="323">
        <f t="shared" si="14"/>
        <v>0.67921202533005487</v>
      </c>
      <c r="AK82" s="323" t="s">
        <v>748</v>
      </c>
      <c r="AL82" s="9" t="s">
        <v>393</v>
      </c>
      <c r="AM82" s="9" t="s">
        <v>379</v>
      </c>
      <c r="AN82" s="316">
        <v>0.67921202533005487</v>
      </c>
      <c r="AO82" s="101">
        <v>2462789463.232789</v>
      </c>
    </row>
    <row r="83" spans="2:41" ht="16.5" x14ac:dyDescent="0.3">
      <c r="B83" s="358"/>
      <c r="C83" s="260"/>
      <c r="D83" s="261"/>
      <c r="E83" s="262"/>
      <c r="F83" s="260" t="s">
        <v>712</v>
      </c>
      <c r="G83" s="305">
        <v>10631.285707066911</v>
      </c>
      <c r="H83" s="307">
        <v>0.85791522171343659</v>
      </c>
      <c r="I83" s="260" t="s">
        <v>780</v>
      </c>
      <c r="J83" s="305">
        <v>502223.48494645668</v>
      </c>
      <c r="K83" s="307">
        <v>0.64054828096573257</v>
      </c>
      <c r="L83" s="260"/>
      <c r="M83" s="261"/>
      <c r="N83" s="262"/>
      <c r="O83" s="260"/>
      <c r="P83" s="261"/>
      <c r="Q83" s="262"/>
      <c r="R83" s="260"/>
      <c r="S83" s="261"/>
      <c r="T83" s="262"/>
      <c r="U83" s="260"/>
      <c r="V83" s="261"/>
      <c r="W83" s="262"/>
      <c r="X83" s="260"/>
      <c r="Y83" s="261"/>
      <c r="Z83" s="262"/>
      <c r="AA83" s="260"/>
      <c r="AB83" s="261"/>
      <c r="AC83" s="262"/>
      <c r="AE83" s="323" t="str">
        <f t="shared" si="11"/>
        <v>3</v>
      </c>
      <c r="AF83" s="323" t="str">
        <f t="shared" si="12"/>
        <v>ASSICURAZIONI GENERALI S.P.A (HONG KONG BRANCH)</v>
      </c>
      <c r="AG83" s="376">
        <f t="shared" si="13"/>
        <v>392723604.63337302</v>
      </c>
      <c r="AH83" s="323">
        <f t="shared" si="14"/>
        <v>1.126124966571475</v>
      </c>
      <c r="AK83" s="323" t="s">
        <v>749</v>
      </c>
      <c r="AL83" s="9" t="s">
        <v>394</v>
      </c>
      <c r="AM83" s="9" t="s">
        <v>379</v>
      </c>
      <c r="AN83" s="316">
        <v>1.126124966571475</v>
      </c>
      <c r="AO83" s="101">
        <v>392723604.63337302</v>
      </c>
    </row>
    <row r="84" spans="2:41" ht="16.5" x14ac:dyDescent="0.3">
      <c r="B84" s="358"/>
      <c r="C84" s="260"/>
      <c r="D84" s="261"/>
      <c r="E84" s="262"/>
      <c r="F84" s="260" t="s">
        <v>678</v>
      </c>
      <c r="G84" s="305">
        <v>9284.4961288381564</v>
      </c>
      <c r="H84" s="307">
        <v>0.51262712995461457</v>
      </c>
      <c r="I84" s="260" t="s">
        <v>913</v>
      </c>
      <c r="J84" s="305">
        <v>489599.61399218527</v>
      </c>
      <c r="K84" s="307">
        <v>0.72211497184016171</v>
      </c>
      <c r="L84" s="260"/>
      <c r="M84" s="261"/>
      <c r="N84" s="262"/>
      <c r="O84" s="260"/>
      <c r="P84" s="261"/>
      <c r="Q84" s="262"/>
      <c r="R84" s="260"/>
      <c r="S84" s="261"/>
      <c r="T84" s="262"/>
      <c r="U84" s="260"/>
      <c r="V84" s="261"/>
      <c r="W84" s="262"/>
      <c r="X84" s="260"/>
      <c r="Y84" s="261"/>
      <c r="Z84" s="262"/>
      <c r="AA84" s="260"/>
      <c r="AB84" s="261"/>
      <c r="AC84" s="262"/>
      <c r="AE84" s="323" t="str">
        <f t="shared" si="11"/>
        <v>3</v>
      </c>
      <c r="AF84" s="323" t="str">
        <f t="shared" si="12"/>
        <v>LIBERTY SPECIALTY MARKETS HONG KONG LIMITED</v>
      </c>
      <c r="AG84" s="376">
        <f t="shared" si="13"/>
        <v>907705803.17118764</v>
      </c>
      <c r="AH84" s="323">
        <f t="shared" si="14"/>
        <v>0.95633391577930393</v>
      </c>
      <c r="AK84" s="323" t="s">
        <v>750</v>
      </c>
      <c r="AL84" s="9" t="s">
        <v>395</v>
      </c>
      <c r="AM84" s="9" t="s">
        <v>379</v>
      </c>
      <c r="AN84" s="316">
        <v>0.95633391577930393</v>
      </c>
      <c r="AO84" s="101">
        <v>907705803.17118764</v>
      </c>
    </row>
    <row r="85" spans="2:41" ht="16.5" x14ac:dyDescent="0.3">
      <c r="B85" s="358"/>
      <c r="C85" s="260"/>
      <c r="D85" s="261"/>
      <c r="E85" s="262"/>
      <c r="F85" s="260" t="s">
        <v>708</v>
      </c>
      <c r="G85" s="305">
        <v>6789.8017889745679</v>
      </c>
      <c r="H85" s="307">
        <v>1.720474445116899</v>
      </c>
      <c r="I85" s="260" t="s">
        <v>915</v>
      </c>
      <c r="J85" s="305">
        <v>484214.73472272744</v>
      </c>
      <c r="K85" s="307">
        <v>0.79996190985965099</v>
      </c>
      <c r="L85" s="260"/>
      <c r="M85" s="261"/>
      <c r="N85" s="262"/>
      <c r="O85" s="260"/>
      <c r="P85" s="261"/>
      <c r="Q85" s="262"/>
      <c r="R85" s="260"/>
      <c r="S85" s="261"/>
      <c r="T85" s="262"/>
      <c r="U85" s="260"/>
      <c r="V85" s="261"/>
      <c r="W85" s="262"/>
      <c r="X85" s="260"/>
      <c r="Y85" s="261"/>
      <c r="Z85" s="262"/>
      <c r="AA85" s="260"/>
      <c r="AB85" s="261"/>
      <c r="AC85" s="262"/>
      <c r="AE85" s="323" t="str">
        <f t="shared" si="11"/>
        <v>3</v>
      </c>
      <c r="AF85" s="323" t="str">
        <f t="shared" si="12"/>
        <v>BANK OF CHINA GROUP INSURANCE COMPANY LTD</v>
      </c>
      <c r="AG85" s="376">
        <f t="shared" si="13"/>
        <v>28815696.789634962</v>
      </c>
      <c r="AH85" s="323">
        <f t="shared" si="14"/>
        <v>0.4940777793285081</v>
      </c>
      <c r="AK85" s="323" t="s">
        <v>753</v>
      </c>
      <c r="AL85" s="9" t="s">
        <v>399</v>
      </c>
      <c r="AM85" s="9" t="s">
        <v>379</v>
      </c>
      <c r="AN85" s="316">
        <v>0.4940777793285081</v>
      </c>
      <c r="AO85" s="101">
        <v>28815696.789634962</v>
      </c>
    </row>
    <row r="86" spans="2:41" ht="16.5" x14ac:dyDescent="0.3">
      <c r="B86" s="358"/>
      <c r="C86" s="260"/>
      <c r="D86" s="261"/>
      <c r="E86" s="262"/>
      <c r="F86" s="260" t="s">
        <v>729</v>
      </c>
      <c r="G86" s="305">
        <v>6038.9369124674404</v>
      </c>
      <c r="H86" s="307">
        <v>0.91945442290322787</v>
      </c>
      <c r="I86" s="260" t="s">
        <v>812</v>
      </c>
      <c r="J86" s="305">
        <v>459349.45267569175</v>
      </c>
      <c r="K86" s="307">
        <v>0.6513334070863307</v>
      </c>
      <c r="L86" s="260"/>
      <c r="M86" s="261"/>
      <c r="N86" s="262"/>
      <c r="O86" s="260"/>
      <c r="P86" s="261"/>
      <c r="Q86" s="262"/>
      <c r="R86" s="260"/>
      <c r="S86" s="261"/>
      <c r="T86" s="262"/>
      <c r="U86" s="260"/>
      <c r="V86" s="261"/>
      <c r="W86" s="262"/>
      <c r="X86" s="260"/>
      <c r="Y86" s="261"/>
      <c r="Z86" s="262"/>
      <c r="AA86" s="260"/>
      <c r="AB86" s="261"/>
      <c r="AC86" s="262"/>
      <c r="AE86" s="323" t="str">
        <f t="shared" si="11"/>
        <v>3</v>
      </c>
      <c r="AF86" s="323" t="str">
        <f t="shared" si="12"/>
        <v>CHINA TAIPING INSURANCE (HK) COMPANY LTD</v>
      </c>
      <c r="AG86" s="376">
        <f t="shared" si="13"/>
        <v>160469049.28514159</v>
      </c>
      <c r="AH86" s="323">
        <f t="shared" si="14"/>
        <v>0.68840052368606408</v>
      </c>
      <c r="AK86" s="323" t="s">
        <v>754</v>
      </c>
      <c r="AL86" s="9" t="s">
        <v>400</v>
      </c>
      <c r="AM86" s="9" t="s">
        <v>379</v>
      </c>
      <c r="AN86" s="316">
        <v>0.68840052368606408</v>
      </c>
      <c r="AO86" s="101">
        <v>160469049.28514159</v>
      </c>
    </row>
    <row r="87" spans="2:41" ht="16.5" x14ac:dyDescent="0.3">
      <c r="B87" s="358"/>
      <c r="C87" s="260"/>
      <c r="D87" s="261"/>
      <c r="E87" s="262"/>
      <c r="F87" s="260" t="s">
        <v>681</v>
      </c>
      <c r="G87" s="305">
        <v>5308.9407568857105</v>
      </c>
      <c r="H87" s="307">
        <v>0.5139907304635648</v>
      </c>
      <c r="I87" s="260" t="s">
        <v>856</v>
      </c>
      <c r="J87" s="305">
        <v>431405.23099279584</v>
      </c>
      <c r="K87" s="307">
        <v>0.81532572111461277</v>
      </c>
      <c r="L87" s="260"/>
      <c r="M87" s="261"/>
      <c r="N87" s="262"/>
      <c r="O87" s="260"/>
      <c r="P87" s="261"/>
      <c r="Q87" s="262"/>
      <c r="R87" s="260"/>
      <c r="S87" s="261"/>
      <c r="T87" s="262"/>
      <c r="U87" s="260"/>
      <c r="V87" s="261"/>
      <c r="W87" s="262"/>
      <c r="X87" s="260"/>
      <c r="Y87" s="261"/>
      <c r="Z87" s="262"/>
      <c r="AA87" s="260"/>
      <c r="AB87" s="261"/>
      <c r="AC87" s="262"/>
      <c r="AE87" s="323" t="str">
        <f t="shared" si="11"/>
        <v>3</v>
      </c>
      <c r="AF87" s="323" t="str">
        <f t="shared" si="12"/>
        <v>FALCON INSURANCE COMPANY (HK) LTD</v>
      </c>
      <c r="AG87" s="376">
        <f t="shared" si="13"/>
        <v>6320964.0987837519</v>
      </c>
      <c r="AH87" s="323">
        <f t="shared" si="14"/>
        <v>0.68882646502485168</v>
      </c>
      <c r="AK87" s="323" t="s">
        <v>920</v>
      </c>
      <c r="AL87" s="9" t="s">
        <v>626</v>
      </c>
      <c r="AM87" s="9" t="s">
        <v>379</v>
      </c>
      <c r="AN87" s="316">
        <v>0.68882646502485168</v>
      </c>
      <c r="AO87" s="101">
        <v>6320964.0987837519</v>
      </c>
    </row>
    <row r="88" spans="2:41" ht="16.5" x14ac:dyDescent="0.3">
      <c r="B88" s="358"/>
      <c r="C88" s="260"/>
      <c r="D88" s="261"/>
      <c r="E88" s="262"/>
      <c r="F88" s="260" t="s">
        <v>704</v>
      </c>
      <c r="G88" s="305">
        <v>5266.0051694818067</v>
      </c>
      <c r="H88" s="307">
        <v>1.1978108773787131</v>
      </c>
      <c r="I88" s="260" t="s">
        <v>767</v>
      </c>
      <c r="J88" s="305">
        <v>420878.11193855607</v>
      </c>
      <c r="K88" s="307">
        <v>0.9574966690314981</v>
      </c>
      <c r="L88" s="260"/>
      <c r="M88" s="261"/>
      <c r="N88" s="262"/>
      <c r="O88" s="260"/>
      <c r="P88" s="261"/>
      <c r="Q88" s="262"/>
      <c r="R88" s="260"/>
      <c r="S88" s="261"/>
      <c r="T88" s="262"/>
      <c r="U88" s="260"/>
      <c r="V88" s="261"/>
      <c r="W88" s="262"/>
      <c r="X88" s="260"/>
      <c r="Y88" s="261"/>
      <c r="Z88" s="262"/>
      <c r="AA88" s="260"/>
      <c r="AB88" s="261"/>
      <c r="AC88" s="262"/>
      <c r="AE88" s="323" t="str">
        <f t="shared" si="11"/>
        <v>3</v>
      </c>
      <c r="AF88" s="323" t="str">
        <f t="shared" si="12"/>
        <v>HDI GLOBAL SE (HONG KONG BRANCH)</v>
      </c>
      <c r="AG88" s="376">
        <f t="shared" si="13"/>
        <v>78109151.496385992</v>
      </c>
      <c r="AH88" s="323">
        <f t="shared" si="14"/>
        <v>0.7554553583742073</v>
      </c>
      <c r="AK88" s="323" t="s">
        <v>755</v>
      </c>
      <c r="AL88" s="9" t="s">
        <v>401</v>
      </c>
      <c r="AM88" s="9" t="s">
        <v>379</v>
      </c>
      <c r="AN88" s="316">
        <v>0.7554553583742073</v>
      </c>
      <c r="AO88" s="101">
        <v>78109151.496385992</v>
      </c>
    </row>
    <row r="89" spans="2:41" ht="16.5" x14ac:dyDescent="0.3">
      <c r="B89" s="358"/>
      <c r="C89" s="260"/>
      <c r="D89" s="261"/>
      <c r="E89" s="262"/>
      <c r="F89" s="260" t="s">
        <v>726</v>
      </c>
      <c r="G89" s="305">
        <v>5265.9883183191869</v>
      </c>
      <c r="H89" s="307">
        <v>1.1978108773787131</v>
      </c>
      <c r="I89" s="260" t="s">
        <v>798</v>
      </c>
      <c r="J89" s="305">
        <v>410251.86624303699</v>
      </c>
      <c r="K89" s="307">
        <v>0.76078541290016755</v>
      </c>
      <c r="L89" s="260"/>
      <c r="M89" s="261"/>
      <c r="N89" s="262"/>
      <c r="O89" s="260"/>
      <c r="P89" s="261"/>
      <c r="Q89" s="262"/>
      <c r="R89" s="260"/>
      <c r="S89" s="261"/>
      <c r="T89" s="262"/>
      <c r="U89" s="260"/>
      <c r="V89" s="261"/>
      <c r="W89" s="262"/>
      <c r="X89" s="260"/>
      <c r="Y89" s="261"/>
      <c r="Z89" s="262"/>
      <c r="AA89" s="260"/>
      <c r="AB89" s="261"/>
      <c r="AC89" s="262"/>
      <c r="AE89" s="323" t="str">
        <f t="shared" si="11"/>
        <v>3</v>
      </c>
      <c r="AF89" s="323" t="str">
        <f t="shared" si="12"/>
        <v>TT CLUB MUTUAL INSURANCE LTD (HONG KONG BRANCH)</v>
      </c>
      <c r="AG89" s="376">
        <f t="shared" si="13"/>
        <v>66326150.22095833</v>
      </c>
      <c r="AH89" s="323">
        <f t="shared" si="14"/>
        <v>0.8241876429898074</v>
      </c>
      <c r="AK89" s="323" t="s">
        <v>921</v>
      </c>
      <c r="AL89" s="9" t="s">
        <v>627</v>
      </c>
      <c r="AM89" s="9" t="s">
        <v>379</v>
      </c>
      <c r="AN89" s="316">
        <v>0.8241876429898074</v>
      </c>
      <c r="AO89" s="101">
        <v>66326150.22095833</v>
      </c>
    </row>
    <row r="90" spans="2:41" ht="16.5" x14ac:dyDescent="0.3">
      <c r="B90" s="358"/>
      <c r="C90" s="260"/>
      <c r="D90" s="261"/>
      <c r="E90" s="262"/>
      <c r="F90" s="260" t="s">
        <v>679</v>
      </c>
      <c r="G90" s="305">
        <v>4115.7492976488611</v>
      </c>
      <c r="H90" s="307">
        <v>0.82331674929640131</v>
      </c>
      <c r="I90" s="260" t="s">
        <v>749</v>
      </c>
      <c r="J90" s="305">
        <v>392723.60463337303</v>
      </c>
      <c r="K90" s="307">
        <v>1.126124966571475</v>
      </c>
      <c r="L90" s="260"/>
      <c r="M90" s="261"/>
      <c r="N90" s="262"/>
      <c r="O90" s="260"/>
      <c r="P90" s="261"/>
      <c r="Q90" s="262"/>
      <c r="R90" s="260"/>
      <c r="S90" s="261"/>
      <c r="T90" s="262"/>
      <c r="U90" s="260"/>
      <c r="V90" s="261"/>
      <c r="W90" s="262"/>
      <c r="X90" s="260"/>
      <c r="Y90" s="261"/>
      <c r="Z90" s="262"/>
      <c r="AA90" s="260"/>
      <c r="AB90" s="261"/>
      <c r="AC90" s="262"/>
      <c r="AE90" s="323" t="str">
        <f t="shared" si="11"/>
        <v>3</v>
      </c>
      <c r="AF90" s="323" t="str">
        <f t="shared" si="12"/>
        <v>ALLIED WORLD ASSURANCE COMPANY LTD (HONG KONG BRANCH)</v>
      </c>
      <c r="AG90" s="376">
        <f t="shared" si="13"/>
        <v>604429200.66182947</v>
      </c>
      <c r="AH90" s="323">
        <f t="shared" si="14"/>
        <v>0.84453711553614175</v>
      </c>
      <c r="AK90" s="323" t="s">
        <v>756</v>
      </c>
      <c r="AL90" s="9" t="s">
        <v>402</v>
      </c>
      <c r="AM90" s="9" t="s">
        <v>379</v>
      </c>
      <c r="AN90" s="316">
        <v>0.84453711553614175</v>
      </c>
      <c r="AO90" s="101">
        <v>604429200.66182947</v>
      </c>
    </row>
    <row r="91" spans="2:41" ht="16.5" x14ac:dyDescent="0.3">
      <c r="B91" s="358"/>
      <c r="C91" s="260"/>
      <c r="D91" s="261"/>
      <c r="E91" s="262"/>
      <c r="F91" s="260" t="s">
        <v>1020</v>
      </c>
      <c r="G91" s="305">
        <v>3212.9580345526961</v>
      </c>
      <c r="H91" s="307">
        <v>0.67238593213337428</v>
      </c>
      <c r="I91" s="260" t="s">
        <v>775</v>
      </c>
      <c r="J91" s="305">
        <v>365976.10357504897</v>
      </c>
      <c r="K91" s="307">
        <v>0.64548011088567803</v>
      </c>
      <c r="L91" s="260"/>
      <c r="M91" s="261"/>
      <c r="N91" s="262"/>
      <c r="O91" s="260"/>
      <c r="P91" s="261"/>
      <c r="Q91" s="262"/>
      <c r="R91" s="260"/>
      <c r="S91" s="261"/>
      <c r="T91" s="262"/>
      <c r="U91" s="260"/>
      <c r="V91" s="261"/>
      <c r="W91" s="262"/>
      <c r="X91" s="260"/>
      <c r="Y91" s="261"/>
      <c r="Z91" s="262"/>
      <c r="AA91" s="260"/>
      <c r="AB91" s="261"/>
      <c r="AC91" s="262"/>
      <c r="AE91" s="323" t="str">
        <f t="shared" si="11"/>
        <v>3</v>
      </c>
      <c r="AF91" s="323" t="str">
        <f t="shared" si="12"/>
        <v>PEAK REINSURANCE COMPANY LTD</v>
      </c>
      <c r="AG91" s="376">
        <f t="shared" si="13"/>
        <v>11250002651.33083</v>
      </c>
      <c r="AH91" s="323">
        <f t="shared" si="14"/>
        <v>0.54081076873930412</v>
      </c>
      <c r="AK91" s="323" t="s">
        <v>757</v>
      </c>
      <c r="AL91" s="9" t="s">
        <v>403</v>
      </c>
      <c r="AM91" s="9" t="s">
        <v>379</v>
      </c>
      <c r="AN91" s="316">
        <v>0.54081076873930412</v>
      </c>
      <c r="AO91" s="101">
        <v>11250002651.33083</v>
      </c>
    </row>
    <row r="92" spans="2:41" ht="16.5" x14ac:dyDescent="0.3">
      <c r="B92" s="358"/>
      <c r="C92" s="260"/>
      <c r="D92" s="261"/>
      <c r="E92" s="262"/>
      <c r="F92" s="260" t="s">
        <v>734</v>
      </c>
      <c r="G92" s="305">
        <v>2811.6299025708468</v>
      </c>
      <c r="H92" s="307">
        <v>0.86268919197549276</v>
      </c>
      <c r="I92" s="260" t="s">
        <v>942</v>
      </c>
      <c r="J92" s="305">
        <v>361756.52360860375</v>
      </c>
      <c r="K92" s="307">
        <v>0.86268919197549276</v>
      </c>
      <c r="L92" s="260"/>
      <c r="M92" s="261"/>
      <c r="N92" s="262"/>
      <c r="O92" s="260"/>
      <c r="P92" s="261"/>
      <c r="Q92" s="262"/>
      <c r="R92" s="260"/>
      <c r="S92" s="261"/>
      <c r="T92" s="262"/>
      <c r="U92" s="260"/>
      <c r="V92" s="261"/>
      <c r="W92" s="262"/>
      <c r="X92" s="260"/>
      <c r="Y92" s="261"/>
      <c r="Z92" s="262"/>
      <c r="AA92" s="260"/>
      <c r="AB92" s="261"/>
      <c r="AC92" s="262"/>
      <c r="AE92" s="323" t="str">
        <f t="shared" si="11"/>
        <v>3</v>
      </c>
      <c r="AF92" s="323" t="str">
        <f t="shared" si="12"/>
        <v>STARR INTERNATIONAL INSURANCE (ASIA) LTD</v>
      </c>
      <c r="AG92" s="376">
        <f t="shared" si="13"/>
        <v>3977491779.1392341</v>
      </c>
      <c r="AH92" s="323">
        <f t="shared" si="14"/>
        <v>1.1475204253851741</v>
      </c>
      <c r="AK92" s="323" t="s">
        <v>758</v>
      </c>
      <c r="AL92" s="9" t="s">
        <v>404</v>
      </c>
      <c r="AM92" s="9" t="s">
        <v>379</v>
      </c>
      <c r="AN92" s="316">
        <v>1.1475204253851741</v>
      </c>
      <c r="AO92" s="101">
        <v>3977491779.1392341</v>
      </c>
    </row>
    <row r="93" spans="2:41" ht="16.5" x14ac:dyDescent="0.3">
      <c r="B93" s="358"/>
      <c r="C93" s="260"/>
      <c r="D93" s="261"/>
      <c r="E93" s="262"/>
      <c r="F93" s="260" t="s">
        <v>733</v>
      </c>
      <c r="G93" s="305">
        <v>2160.4639636052088</v>
      </c>
      <c r="H93" s="307">
        <v>0.86268919197549288</v>
      </c>
      <c r="I93" s="260" t="s">
        <v>830</v>
      </c>
      <c r="J93" s="305">
        <v>342683.33181683026</v>
      </c>
      <c r="K93" s="307">
        <v>0.99981964822038083</v>
      </c>
      <c r="L93" s="260"/>
      <c r="M93" s="261"/>
      <c r="N93" s="262"/>
      <c r="O93" s="260"/>
      <c r="P93" s="261"/>
      <c r="Q93" s="262"/>
      <c r="R93" s="260"/>
      <c r="S93" s="261"/>
      <c r="T93" s="262"/>
      <c r="U93" s="260"/>
      <c r="V93" s="261"/>
      <c r="W93" s="262"/>
      <c r="X93" s="260"/>
      <c r="Y93" s="261"/>
      <c r="Z93" s="262"/>
      <c r="AA93" s="260"/>
      <c r="AB93" s="261"/>
      <c r="AC93" s="262"/>
      <c r="AE93" s="323" t="str">
        <f t="shared" si="11"/>
        <v>3</v>
      </c>
      <c r="AF93" s="323" t="str">
        <f t="shared" si="12"/>
        <v>AIG INSURANCE HONG KONG LTD</v>
      </c>
      <c r="AG93" s="376">
        <f t="shared" si="13"/>
        <v>9036140.8992410153</v>
      </c>
      <c r="AH93" s="323">
        <f t="shared" si="14"/>
        <v>0.67238593213337439</v>
      </c>
      <c r="AK93" s="323" t="s">
        <v>759</v>
      </c>
      <c r="AL93" s="9" t="s">
        <v>405</v>
      </c>
      <c r="AM93" s="9" t="s">
        <v>379</v>
      </c>
      <c r="AN93" s="316">
        <v>0.67238593213337439</v>
      </c>
      <c r="AO93" s="101">
        <v>9036140.8992410153</v>
      </c>
    </row>
    <row r="94" spans="2:41" ht="16.5" x14ac:dyDescent="0.3">
      <c r="B94" s="358"/>
      <c r="C94" s="260"/>
      <c r="D94" s="261"/>
      <c r="E94" s="262"/>
      <c r="F94" s="260" t="s">
        <v>728</v>
      </c>
      <c r="G94" s="305">
        <v>1660.8909622450699</v>
      </c>
      <c r="H94" s="307">
        <v>0.86268919197549288</v>
      </c>
      <c r="I94" s="260" t="s">
        <v>853</v>
      </c>
      <c r="J94" s="305">
        <v>333209.17080384144</v>
      </c>
      <c r="K94" s="307">
        <v>0.69174270354465883</v>
      </c>
      <c r="L94" s="260"/>
      <c r="M94" s="261"/>
      <c r="N94" s="262"/>
      <c r="O94" s="260"/>
      <c r="P94" s="261"/>
      <c r="Q94" s="262"/>
      <c r="R94" s="260"/>
      <c r="S94" s="261"/>
      <c r="T94" s="262"/>
      <c r="U94" s="260"/>
      <c r="V94" s="261"/>
      <c r="W94" s="262"/>
      <c r="X94" s="260"/>
      <c r="Y94" s="261"/>
      <c r="Z94" s="262"/>
      <c r="AA94" s="260"/>
      <c r="AB94" s="261"/>
      <c r="AC94" s="262"/>
      <c r="AE94" s="323" t="str">
        <f t="shared" si="11"/>
        <v>3</v>
      </c>
      <c r="AF94" s="323" t="str">
        <f t="shared" si="12"/>
        <v>QBE HONGKONG &amp; SHANGHAI INSURANCE LTD</v>
      </c>
      <c r="AG94" s="376">
        <f t="shared" si="13"/>
        <v>21557088.239578351</v>
      </c>
      <c r="AH94" s="323">
        <f t="shared" si="14"/>
        <v>0.76377501332806763</v>
      </c>
      <c r="AK94" s="323" t="s">
        <v>922</v>
      </c>
      <c r="AL94" s="9" t="s">
        <v>628</v>
      </c>
      <c r="AM94" s="9" t="s">
        <v>379</v>
      </c>
      <c r="AN94" s="316">
        <v>0.76377501332806763</v>
      </c>
      <c r="AO94" s="101">
        <v>21557088.239578351</v>
      </c>
    </row>
    <row r="95" spans="2:41" ht="16.5" x14ac:dyDescent="0.3">
      <c r="B95" s="358"/>
      <c r="C95" s="260"/>
      <c r="D95" s="261"/>
      <c r="E95" s="262"/>
      <c r="F95" s="260" t="s">
        <v>716</v>
      </c>
      <c r="G95" s="305">
        <v>1276.05268783728</v>
      </c>
      <c r="H95" s="307">
        <v>0.67238593213337428</v>
      </c>
      <c r="I95" s="260" t="s">
        <v>908</v>
      </c>
      <c r="J95" s="305">
        <v>326609.71627082478</v>
      </c>
      <c r="K95" s="307">
        <v>0.78754000934051882</v>
      </c>
      <c r="L95" s="260"/>
      <c r="M95" s="261"/>
      <c r="N95" s="262"/>
      <c r="O95" s="260"/>
      <c r="P95" s="261"/>
      <c r="Q95" s="262"/>
      <c r="R95" s="260"/>
      <c r="S95" s="261"/>
      <c r="T95" s="262"/>
      <c r="U95" s="260"/>
      <c r="V95" s="261"/>
      <c r="W95" s="262"/>
      <c r="X95" s="260"/>
      <c r="Y95" s="261"/>
      <c r="Z95" s="262"/>
      <c r="AA95" s="260"/>
      <c r="AB95" s="261"/>
      <c r="AC95" s="262"/>
      <c r="AE95" s="323" t="str">
        <f t="shared" si="11"/>
        <v>3</v>
      </c>
      <c r="AF95" s="323" t="str">
        <f t="shared" si="12"/>
        <v>CHINA PACIFIC INSURANCE COMPANY, (H.K.) LTD.</v>
      </c>
      <c r="AG95" s="376">
        <f t="shared" si="13"/>
        <v>2798408.7988490071</v>
      </c>
      <c r="AH95" s="323">
        <f t="shared" si="14"/>
        <v>0.67329116940016609</v>
      </c>
      <c r="AK95" s="323" t="s">
        <v>760</v>
      </c>
      <c r="AL95" s="9" t="s">
        <v>407</v>
      </c>
      <c r="AM95" s="9" t="s">
        <v>379</v>
      </c>
      <c r="AN95" s="316">
        <v>0.67329116940016609</v>
      </c>
      <c r="AO95" s="101">
        <v>2798408.7988490071</v>
      </c>
    </row>
    <row r="96" spans="2:41" ht="16.5" x14ac:dyDescent="0.3">
      <c r="B96" s="358"/>
      <c r="C96" s="260"/>
      <c r="D96" s="261"/>
      <c r="E96" s="262"/>
      <c r="F96" s="260" t="s">
        <v>701</v>
      </c>
      <c r="G96" s="305">
        <v>698.4959488357697</v>
      </c>
      <c r="H96" s="307">
        <v>0.88470103602307115</v>
      </c>
      <c r="I96" s="260" t="s">
        <v>916</v>
      </c>
      <c r="J96" s="305">
        <v>306768.69504850544</v>
      </c>
      <c r="K96" s="307">
        <v>0.73664296372746796</v>
      </c>
      <c r="L96" s="260"/>
      <c r="M96" s="261"/>
      <c r="N96" s="262"/>
      <c r="O96" s="260"/>
      <c r="P96" s="261"/>
      <c r="Q96" s="262"/>
      <c r="R96" s="260"/>
      <c r="S96" s="261"/>
      <c r="T96" s="262"/>
      <c r="U96" s="260"/>
      <c r="V96" s="261"/>
      <c r="W96" s="262"/>
      <c r="X96" s="260"/>
      <c r="Y96" s="261"/>
      <c r="Z96" s="262"/>
      <c r="AA96" s="260"/>
      <c r="AB96" s="261"/>
      <c r="AC96" s="262"/>
      <c r="AE96" s="323" t="str">
        <f t="shared" si="11"/>
        <v>3</v>
      </c>
      <c r="AF96" s="323" t="str">
        <f t="shared" si="12"/>
        <v>DAH SING INSURANCE COMPANY(19767) LTD</v>
      </c>
      <c r="AG96" s="376">
        <f t="shared" si="13"/>
        <v>20477411.720057599</v>
      </c>
      <c r="AH96" s="323">
        <f t="shared" si="14"/>
        <v>0.53266977682655314</v>
      </c>
      <c r="AK96" s="323" t="s">
        <v>761</v>
      </c>
      <c r="AL96" s="9" t="s">
        <v>408</v>
      </c>
      <c r="AM96" s="9" t="s">
        <v>379</v>
      </c>
      <c r="AN96" s="316">
        <v>0.53266977682655314</v>
      </c>
      <c r="AO96" s="101">
        <v>20477411.720057599</v>
      </c>
    </row>
    <row r="97" spans="2:41" ht="16.5" x14ac:dyDescent="0.3">
      <c r="B97" s="358"/>
      <c r="C97" s="260"/>
      <c r="D97" s="261"/>
      <c r="E97" s="262"/>
      <c r="F97" s="260" t="s">
        <v>727</v>
      </c>
      <c r="G97" s="305">
        <v>631.91859819830256</v>
      </c>
      <c r="H97" s="307">
        <v>1.1978108773787131</v>
      </c>
      <c r="I97" s="260" t="s">
        <v>844</v>
      </c>
      <c r="J97" s="305">
        <v>306317.41823618446</v>
      </c>
      <c r="K97" s="307">
        <v>0.68013861296205469</v>
      </c>
      <c r="L97" s="260"/>
      <c r="M97" s="261"/>
      <c r="N97" s="262"/>
      <c r="O97" s="260"/>
      <c r="P97" s="261"/>
      <c r="Q97" s="262"/>
      <c r="R97" s="260"/>
      <c r="S97" s="261"/>
      <c r="T97" s="262"/>
      <c r="U97" s="260"/>
      <c r="V97" s="261"/>
      <c r="W97" s="262"/>
      <c r="X97" s="260"/>
      <c r="Y97" s="261"/>
      <c r="Z97" s="262"/>
      <c r="AA97" s="260"/>
      <c r="AB97" s="261"/>
      <c r="AC97" s="262"/>
      <c r="AE97" s="323" t="str">
        <f t="shared" si="11"/>
        <v>3</v>
      </c>
      <c r="AF97" s="323" t="str">
        <f t="shared" si="12"/>
        <v>MITSUI SUMITOMO INSURANCE COMPANY LTD</v>
      </c>
      <c r="AG97" s="376">
        <f t="shared" si="13"/>
        <v>1592423.1881692109</v>
      </c>
      <c r="AH97" s="323">
        <f t="shared" si="14"/>
        <v>0.59375490555595589</v>
      </c>
      <c r="AK97" s="323" t="s">
        <v>762</v>
      </c>
      <c r="AL97" s="9" t="s">
        <v>409</v>
      </c>
      <c r="AM97" s="9" t="s">
        <v>379</v>
      </c>
      <c r="AN97" s="316">
        <v>0.59375490555595589</v>
      </c>
      <c r="AO97" s="101">
        <v>1592423.1881692109</v>
      </c>
    </row>
    <row r="98" spans="2:41" ht="16.5" x14ac:dyDescent="0.3">
      <c r="B98" s="358"/>
      <c r="C98" s="260"/>
      <c r="D98" s="261"/>
      <c r="E98" s="262"/>
      <c r="F98" s="260" t="s">
        <v>714</v>
      </c>
      <c r="G98" s="305">
        <v>433.21822121118498</v>
      </c>
      <c r="H98" s="307">
        <v>1.213141027648535</v>
      </c>
      <c r="I98" s="260" t="s">
        <v>907</v>
      </c>
      <c r="J98" s="305">
        <v>302319.19001957501</v>
      </c>
      <c r="K98" s="307">
        <v>0.62801324133836622</v>
      </c>
      <c r="L98" s="260"/>
      <c r="M98" s="261"/>
      <c r="N98" s="262"/>
      <c r="O98" s="260"/>
      <c r="P98" s="261"/>
      <c r="Q98" s="262"/>
      <c r="R98" s="260"/>
      <c r="S98" s="261"/>
      <c r="T98" s="262"/>
      <c r="U98" s="260"/>
      <c r="V98" s="261"/>
      <c r="W98" s="262"/>
      <c r="X98" s="260"/>
      <c r="Y98" s="261"/>
      <c r="Z98" s="262"/>
      <c r="AA98" s="260"/>
      <c r="AB98" s="261"/>
      <c r="AC98" s="262"/>
      <c r="AE98" s="323" t="str">
        <f t="shared" si="11"/>
        <v>3</v>
      </c>
      <c r="AF98" s="323" t="str">
        <f t="shared" si="12"/>
        <v>SOMPO JAPAN NIPPONKOA INSURANCE INC</v>
      </c>
      <c r="AG98" s="376">
        <f t="shared" si="13"/>
        <v>15833470.720758401</v>
      </c>
      <c r="AH98" s="323">
        <f t="shared" si="14"/>
        <v>0.82924642767852286</v>
      </c>
      <c r="AK98" s="323" t="s">
        <v>764</v>
      </c>
      <c r="AL98" s="9" t="s">
        <v>411</v>
      </c>
      <c r="AM98" s="9" t="s">
        <v>379</v>
      </c>
      <c r="AN98" s="316">
        <v>0.82924642767852286</v>
      </c>
      <c r="AO98" s="101">
        <v>15833470.720758401</v>
      </c>
    </row>
    <row r="99" spans="2:41" ht="16.5" x14ac:dyDescent="0.3">
      <c r="B99" s="358"/>
      <c r="C99" s="260"/>
      <c r="D99" s="261"/>
      <c r="E99" s="262"/>
      <c r="F99" s="260" t="s">
        <v>710</v>
      </c>
      <c r="G99" s="305">
        <v>59.980349657988782</v>
      </c>
      <c r="H99" s="307">
        <v>0.86268919197549288</v>
      </c>
      <c r="I99" s="260" t="s">
        <v>818</v>
      </c>
      <c r="J99" s="305">
        <v>300461.17876608</v>
      </c>
      <c r="K99" s="307">
        <v>0.59097161371959916</v>
      </c>
      <c r="L99" s="260"/>
      <c r="M99" s="261"/>
      <c r="N99" s="262"/>
      <c r="O99" s="260"/>
      <c r="P99" s="261"/>
      <c r="Q99" s="262"/>
      <c r="R99" s="260"/>
      <c r="S99" s="261"/>
      <c r="T99" s="262"/>
      <c r="U99" s="260"/>
      <c r="V99" s="261"/>
      <c r="W99" s="262"/>
      <c r="X99" s="260"/>
      <c r="Y99" s="261"/>
      <c r="Z99" s="262"/>
      <c r="AA99" s="260"/>
      <c r="AB99" s="261"/>
      <c r="AC99" s="262"/>
      <c r="AE99" s="323" t="str">
        <f t="shared" si="11"/>
        <v>3</v>
      </c>
      <c r="AF99" s="323" t="str">
        <f t="shared" si="12"/>
        <v>HYUNDAI MARINE &amp; FIRE INSURANCE COMPANY LTD</v>
      </c>
      <c r="AG99" s="376">
        <f t="shared" si="13"/>
        <v>1538699401.9006851</v>
      </c>
      <c r="AH99" s="323">
        <f t="shared" si="14"/>
        <v>0.61518730683708711</v>
      </c>
      <c r="AK99" s="323" t="s">
        <v>765</v>
      </c>
      <c r="AL99" s="9" t="s">
        <v>414</v>
      </c>
      <c r="AM99" s="9" t="s">
        <v>379</v>
      </c>
      <c r="AN99" s="316">
        <v>0.61518730683708711</v>
      </c>
      <c r="AO99" s="101">
        <v>1538699401.9006851</v>
      </c>
    </row>
    <row r="100" spans="2:41" ht="16.5" x14ac:dyDescent="0.3">
      <c r="B100" s="358"/>
      <c r="C100" s="260"/>
      <c r="D100" s="261"/>
      <c r="E100" s="262"/>
      <c r="F100" s="260" t="s">
        <v>725</v>
      </c>
      <c r="G100" s="305">
        <v>5.7292640857755692E-2</v>
      </c>
      <c r="H100" s="307">
        <v>0.72063848034367606</v>
      </c>
      <c r="I100" s="260" t="s">
        <v>858</v>
      </c>
      <c r="J100" s="305">
        <v>292701.16052040923</v>
      </c>
      <c r="K100" s="307">
        <v>0.86528331516043044</v>
      </c>
      <c r="L100" s="260"/>
      <c r="M100" s="261"/>
      <c r="N100" s="262"/>
      <c r="O100" s="260"/>
      <c r="P100" s="261"/>
      <c r="Q100" s="262"/>
      <c r="R100" s="260"/>
      <c r="S100" s="261"/>
      <c r="T100" s="262"/>
      <c r="U100" s="260"/>
      <c r="V100" s="261"/>
      <c r="W100" s="262"/>
      <c r="X100" s="260"/>
      <c r="Y100" s="261"/>
      <c r="Z100" s="262"/>
      <c r="AA100" s="260"/>
      <c r="AB100" s="261"/>
      <c r="AC100" s="262"/>
      <c r="AE100" s="323" t="str">
        <f t="shared" si="11"/>
        <v>3</v>
      </c>
      <c r="AF100" s="323" t="str">
        <f t="shared" si="12"/>
        <v>KOREAN REINSURANCE COMPANY</v>
      </c>
      <c r="AG100" s="376">
        <f t="shared" si="13"/>
        <v>318159873942.72772</v>
      </c>
      <c r="AH100" s="323">
        <f t="shared" si="14"/>
        <v>0.78328889334869312</v>
      </c>
      <c r="AK100" s="323" t="s">
        <v>766</v>
      </c>
      <c r="AL100" s="9" t="s">
        <v>415</v>
      </c>
      <c r="AM100" s="9" t="s">
        <v>379</v>
      </c>
      <c r="AN100" s="316">
        <v>0.78328889334869312</v>
      </c>
      <c r="AO100" s="101">
        <v>318159873942.72772</v>
      </c>
    </row>
    <row r="101" spans="2:41" ht="16.5" x14ac:dyDescent="0.3">
      <c r="B101" s="358"/>
      <c r="C101" s="260"/>
      <c r="D101" s="261"/>
      <c r="E101" s="262"/>
      <c r="F101" s="260" t="s">
        <v>705</v>
      </c>
      <c r="G101" s="305">
        <v>-2484.8602285006659</v>
      </c>
      <c r="H101" s="307">
        <v>4.2515103237311096E-3</v>
      </c>
      <c r="I101" s="260" t="s">
        <v>790</v>
      </c>
      <c r="J101" s="305">
        <v>282511.08176597673</v>
      </c>
      <c r="K101" s="307">
        <v>0.49888707893348899</v>
      </c>
      <c r="L101" s="260"/>
      <c r="M101" s="261"/>
      <c r="N101" s="262"/>
      <c r="O101" s="260"/>
      <c r="P101" s="261"/>
      <c r="Q101" s="262"/>
      <c r="R101" s="260"/>
      <c r="S101" s="261"/>
      <c r="T101" s="262"/>
      <c r="U101" s="260"/>
      <c r="V101" s="261"/>
      <c r="W101" s="262"/>
      <c r="X101" s="260"/>
      <c r="Y101" s="261"/>
      <c r="Z101" s="262"/>
      <c r="AA101" s="260"/>
      <c r="AB101" s="261"/>
      <c r="AC101" s="262"/>
      <c r="AE101" s="323" t="str">
        <f t="shared" si="11"/>
        <v>3</v>
      </c>
      <c r="AF101" s="323" t="str">
        <f t="shared" si="12"/>
        <v>KB INSURANCE COMPANY LTD</v>
      </c>
      <c r="AG101" s="376">
        <f t="shared" si="13"/>
        <v>420878111.93855608</v>
      </c>
      <c r="AH101" s="323">
        <f t="shared" si="14"/>
        <v>0.9574966690314981</v>
      </c>
      <c r="AK101" s="323" t="s">
        <v>767</v>
      </c>
      <c r="AL101" s="9" t="s">
        <v>416</v>
      </c>
      <c r="AM101" s="9" t="s">
        <v>379</v>
      </c>
      <c r="AN101" s="316">
        <v>0.9574966690314981</v>
      </c>
      <c r="AO101" s="101">
        <v>420878111.93855608</v>
      </c>
    </row>
    <row r="102" spans="2:41" ht="16.5" x14ac:dyDescent="0.3">
      <c r="B102" s="358"/>
      <c r="C102" s="260"/>
      <c r="D102" s="261"/>
      <c r="E102" s="262"/>
      <c r="F102" s="260" t="s">
        <v>717</v>
      </c>
      <c r="G102" s="305">
        <v>-5889.9529845559064</v>
      </c>
      <c r="H102" s="307">
        <v>0.38945305140922482</v>
      </c>
      <c r="I102" s="260" t="s">
        <v>878</v>
      </c>
      <c r="J102" s="305">
        <v>281596.09149349958</v>
      </c>
      <c r="K102" s="307">
        <v>0.54010012864187895</v>
      </c>
      <c r="L102" s="260"/>
      <c r="M102" s="261"/>
      <c r="N102" s="262"/>
      <c r="O102" s="260"/>
      <c r="P102" s="261"/>
      <c r="Q102" s="262"/>
      <c r="R102" s="260"/>
      <c r="S102" s="261"/>
      <c r="T102" s="262"/>
      <c r="U102" s="260"/>
      <c r="V102" s="261"/>
      <c r="W102" s="262"/>
      <c r="X102" s="260"/>
      <c r="Y102" s="261"/>
      <c r="Z102" s="262"/>
      <c r="AA102" s="260"/>
      <c r="AB102" s="261"/>
      <c r="AC102" s="262"/>
      <c r="AE102" s="323" t="str">
        <f t="shared" si="11"/>
        <v>3</v>
      </c>
      <c r="AF102" s="323" t="str">
        <f t="shared" si="12"/>
        <v>MERITZ FIRE &amp; MARINE INSURANCE COMPANY LTD</v>
      </c>
      <c r="AG102" s="376">
        <f t="shared" si="13"/>
        <v>3604017887.0563779</v>
      </c>
      <c r="AH102" s="323">
        <f t="shared" si="14"/>
        <v>0.77507841907094677</v>
      </c>
      <c r="AK102" s="323" t="s">
        <v>768</v>
      </c>
      <c r="AL102" s="9" t="s">
        <v>417</v>
      </c>
      <c r="AM102" s="9" t="s">
        <v>379</v>
      </c>
      <c r="AN102" s="316">
        <v>0.77507841907094677</v>
      </c>
      <c r="AO102" s="101">
        <v>3604017887.0563779</v>
      </c>
    </row>
    <row r="103" spans="2:41" ht="16.5" x14ac:dyDescent="0.3">
      <c r="B103" s="358"/>
      <c r="C103" s="260"/>
      <c r="D103" s="261"/>
      <c r="E103" s="262"/>
      <c r="F103" s="260" t="s">
        <v>721</v>
      </c>
      <c r="G103" s="305">
        <v>-31760.369263056418</v>
      </c>
      <c r="H103" s="307">
        <v>0.54456472214666796</v>
      </c>
      <c r="I103" s="260" t="s">
        <v>932</v>
      </c>
      <c r="J103" s="305">
        <v>281443.43804713577</v>
      </c>
      <c r="K103" s="307">
        <v>0.72063848034367606</v>
      </c>
      <c r="L103" s="260"/>
      <c r="M103" s="261"/>
      <c r="N103" s="262"/>
      <c r="O103" s="260"/>
      <c r="P103" s="261"/>
      <c r="Q103" s="262"/>
      <c r="R103" s="260"/>
      <c r="S103" s="261"/>
      <c r="T103" s="262"/>
      <c r="U103" s="260"/>
      <c r="V103" s="261"/>
      <c r="W103" s="262"/>
      <c r="X103" s="260"/>
      <c r="Y103" s="261"/>
      <c r="Z103" s="262"/>
      <c r="AA103" s="260"/>
      <c r="AB103" s="261"/>
      <c r="AC103" s="262"/>
      <c r="AE103" s="323" t="str">
        <f t="shared" si="11"/>
        <v>3</v>
      </c>
      <c r="AF103" s="323" t="str">
        <f t="shared" si="12"/>
        <v>SEOUL GUARANTEE INSURANCE COMPANY</v>
      </c>
      <c r="AG103" s="376">
        <f t="shared" si="13"/>
        <v>2014028701.1490951</v>
      </c>
      <c r="AH103" s="323">
        <f t="shared" si="14"/>
        <v>0.82264278599599017</v>
      </c>
      <c r="AK103" s="323" t="s">
        <v>769</v>
      </c>
      <c r="AL103" s="9" t="s">
        <v>419</v>
      </c>
      <c r="AM103" s="9" t="s">
        <v>379</v>
      </c>
      <c r="AN103" s="316">
        <v>0.82264278599599017</v>
      </c>
      <c r="AO103" s="101">
        <v>2014028701.1490951</v>
      </c>
    </row>
    <row r="104" spans="2:41" ht="16.5" x14ac:dyDescent="0.3">
      <c r="B104" s="358"/>
      <c r="C104" s="260"/>
      <c r="D104" s="261"/>
      <c r="E104" s="262"/>
      <c r="F104" s="260"/>
      <c r="G104" s="305"/>
      <c r="H104" s="307"/>
      <c r="I104" s="260" t="s">
        <v>1032</v>
      </c>
      <c r="J104" s="305">
        <v>278606.9125576762</v>
      </c>
      <c r="K104" s="307">
        <v>0.72409932172481806</v>
      </c>
      <c r="L104" s="260"/>
      <c r="M104" s="261"/>
      <c r="N104" s="262"/>
      <c r="O104" s="260"/>
      <c r="P104" s="261"/>
      <c r="Q104" s="262"/>
      <c r="R104" s="260"/>
      <c r="S104" s="261"/>
      <c r="T104" s="262"/>
      <c r="U104" s="260"/>
      <c r="V104" s="261"/>
      <c r="W104" s="262"/>
      <c r="X104" s="260"/>
      <c r="Y104" s="261"/>
      <c r="Z104" s="262"/>
      <c r="AA104" s="260"/>
      <c r="AB104" s="261"/>
      <c r="AC104" s="262"/>
      <c r="AE104" s="323" t="str">
        <f t="shared" si="11"/>
        <v>3</v>
      </c>
      <c r="AF104" s="323" t="str">
        <f t="shared" si="12"/>
        <v>HANWHA GENERAL INSURANCE COMPANY LTD</v>
      </c>
      <c r="AG104" s="376">
        <f t="shared" si="13"/>
        <v>114904345.4621765</v>
      </c>
      <c r="AH104" s="323">
        <f t="shared" si="14"/>
        <v>0.84923352888867454</v>
      </c>
      <c r="AK104" s="323" t="s">
        <v>770</v>
      </c>
      <c r="AL104" s="9" t="s">
        <v>420</v>
      </c>
      <c r="AM104" s="9" t="s">
        <v>379</v>
      </c>
      <c r="AN104" s="316">
        <v>0.84923352888867454</v>
      </c>
      <c r="AO104" s="101">
        <v>114904345.4621765</v>
      </c>
    </row>
    <row r="105" spans="2:41" ht="16.5" x14ac:dyDescent="0.3">
      <c r="B105" s="358"/>
      <c r="C105" s="260"/>
      <c r="D105" s="261"/>
      <c r="E105" s="262"/>
      <c r="F105" s="260"/>
      <c r="G105" s="305"/>
      <c r="H105" s="307"/>
      <c r="I105" s="260" t="s">
        <v>931</v>
      </c>
      <c r="J105" s="305">
        <v>262746.32632391242</v>
      </c>
      <c r="K105" s="307">
        <v>0.72063857858520641</v>
      </c>
      <c r="L105" s="260"/>
      <c r="M105" s="261"/>
      <c r="N105" s="262"/>
      <c r="O105" s="260"/>
      <c r="P105" s="261"/>
      <c r="Q105" s="262"/>
      <c r="R105" s="260"/>
      <c r="S105" s="261"/>
      <c r="T105" s="262"/>
      <c r="U105" s="260"/>
      <c r="V105" s="261"/>
      <c r="W105" s="262"/>
      <c r="X105" s="260"/>
      <c r="Y105" s="261"/>
      <c r="Z105" s="262"/>
      <c r="AA105" s="260"/>
      <c r="AB105" s="261"/>
      <c r="AC105" s="262"/>
      <c r="AE105" s="323" t="str">
        <f t="shared" si="11"/>
        <v>3</v>
      </c>
      <c r="AF105" s="323" t="str">
        <f t="shared" si="12"/>
        <v>NONGHYUP PROPERTY AND CASUALTY INSURANCE COMPANY LIMITED</v>
      </c>
      <c r="AG105" s="376">
        <f t="shared" si="13"/>
        <v>878785392.70520186</v>
      </c>
      <c r="AH105" s="323">
        <f t="shared" si="14"/>
        <v>0.78205524437833884</v>
      </c>
      <c r="AK105" s="323" t="s">
        <v>771</v>
      </c>
      <c r="AL105" s="9" t="s">
        <v>421</v>
      </c>
      <c r="AM105" s="9" t="s">
        <v>379</v>
      </c>
      <c r="AN105" s="316">
        <v>0.78205524437833884</v>
      </c>
      <c r="AO105" s="101">
        <v>878785392.70520186</v>
      </c>
    </row>
    <row r="106" spans="2:41" ht="16.5" x14ac:dyDescent="0.3">
      <c r="B106" s="358"/>
      <c r="C106" s="260"/>
      <c r="D106" s="261"/>
      <c r="E106" s="262"/>
      <c r="F106" s="260"/>
      <c r="G106" s="305"/>
      <c r="H106" s="307"/>
      <c r="I106" s="260" t="s">
        <v>924</v>
      </c>
      <c r="J106" s="305">
        <v>260625.46021050171</v>
      </c>
      <c r="K106" s="307">
        <v>0.72387416639479374</v>
      </c>
      <c r="L106" s="260"/>
      <c r="M106" s="261"/>
      <c r="N106" s="262"/>
      <c r="O106" s="260"/>
      <c r="P106" s="261"/>
      <c r="Q106" s="262"/>
      <c r="R106" s="260"/>
      <c r="S106" s="261"/>
      <c r="T106" s="262"/>
      <c r="U106" s="260"/>
      <c r="V106" s="261"/>
      <c r="W106" s="262"/>
      <c r="X106" s="260"/>
      <c r="Y106" s="261"/>
      <c r="Z106" s="262"/>
      <c r="AA106" s="260"/>
      <c r="AB106" s="261"/>
      <c r="AC106" s="262"/>
      <c r="AE106" s="323" t="str">
        <f t="shared" si="11"/>
        <v>3</v>
      </c>
      <c r="AF106" s="323" t="str">
        <f t="shared" si="12"/>
        <v>TOKIO MARINE &amp; NICHIDO FIRE INSURANCE CO. LTD. (KOREA BRANCH)</v>
      </c>
      <c r="AG106" s="376">
        <f t="shared" si="13"/>
        <v>166574964.19618279</v>
      </c>
      <c r="AH106" s="323">
        <f t="shared" si="14"/>
        <v>0.77838201108592675</v>
      </c>
      <c r="AK106" s="323" t="s">
        <v>772</v>
      </c>
      <c r="AL106" s="9" t="s">
        <v>424</v>
      </c>
      <c r="AM106" s="9" t="s">
        <v>379</v>
      </c>
      <c r="AN106" s="316">
        <v>0.77838201108592675</v>
      </c>
      <c r="AO106" s="101">
        <v>166574964.19618279</v>
      </c>
    </row>
    <row r="107" spans="2:41" ht="16.5" x14ac:dyDescent="0.3">
      <c r="B107" s="358"/>
      <c r="C107" s="260"/>
      <c r="D107" s="261"/>
      <c r="E107" s="262"/>
      <c r="F107" s="260"/>
      <c r="G107" s="305"/>
      <c r="H107" s="307"/>
      <c r="I107" s="260" t="s">
        <v>929</v>
      </c>
      <c r="J107" s="305">
        <v>254855.87180450489</v>
      </c>
      <c r="K107" s="307">
        <v>0.72063848034367606</v>
      </c>
      <c r="L107" s="260"/>
      <c r="M107" s="261"/>
      <c r="N107" s="262"/>
      <c r="O107" s="260"/>
      <c r="P107" s="261"/>
      <c r="Q107" s="262"/>
      <c r="R107" s="260"/>
      <c r="S107" s="261"/>
      <c r="T107" s="262"/>
      <c r="U107" s="260"/>
      <c r="V107" s="261"/>
      <c r="W107" s="262"/>
      <c r="X107" s="260"/>
      <c r="Y107" s="261"/>
      <c r="Z107" s="262"/>
      <c r="AA107" s="260"/>
      <c r="AB107" s="261"/>
      <c r="AC107" s="262"/>
      <c r="AE107" s="323" t="str">
        <f t="shared" si="11"/>
        <v>3</v>
      </c>
      <c r="AF107" s="323" t="str">
        <f t="shared" si="12"/>
        <v>MITSUI SUMITOMO INSURANCE COMPANY LTD (KOREA BRANCH, SEOUL)</v>
      </c>
      <c r="AG107" s="376">
        <f t="shared" si="13"/>
        <v>839539082.2558043</v>
      </c>
      <c r="AH107" s="323">
        <f t="shared" si="14"/>
        <v>0.54767131495066479</v>
      </c>
      <c r="AK107" s="323" t="s">
        <v>773</v>
      </c>
      <c r="AL107" s="9" t="s">
        <v>425</v>
      </c>
      <c r="AM107" s="9" t="s">
        <v>379</v>
      </c>
      <c r="AN107" s="316">
        <v>0.54767131495066479</v>
      </c>
      <c r="AO107" s="101">
        <v>839539082.2558043</v>
      </c>
    </row>
    <row r="108" spans="2:41" ht="16.5" x14ac:dyDescent="0.3">
      <c r="B108" s="358"/>
      <c r="C108" s="260"/>
      <c r="D108" s="261"/>
      <c r="E108" s="262"/>
      <c r="F108" s="260"/>
      <c r="G108" s="305"/>
      <c r="H108" s="307"/>
      <c r="I108" s="260" t="s">
        <v>933</v>
      </c>
      <c r="J108" s="305">
        <v>252448.35713153661</v>
      </c>
      <c r="K108" s="307">
        <v>0.72063848034367606</v>
      </c>
      <c r="L108" s="260"/>
      <c r="M108" s="261"/>
      <c r="N108" s="262"/>
      <c r="O108" s="260"/>
      <c r="P108" s="261"/>
      <c r="Q108" s="262"/>
      <c r="R108" s="260"/>
      <c r="S108" s="261"/>
      <c r="T108" s="262"/>
      <c r="U108" s="260"/>
      <c r="V108" s="261"/>
      <c r="W108" s="262"/>
      <c r="X108" s="260"/>
      <c r="Y108" s="261"/>
      <c r="Z108" s="262"/>
      <c r="AA108" s="260"/>
      <c r="AB108" s="261"/>
      <c r="AC108" s="262"/>
      <c r="AE108" s="323" t="str">
        <f t="shared" si="11"/>
        <v>3</v>
      </c>
      <c r="AF108" s="323" t="str">
        <f t="shared" si="12"/>
        <v>AIG KOREA INC</v>
      </c>
      <c r="AG108" s="376">
        <f t="shared" si="13"/>
        <v>1164780112.249429</v>
      </c>
      <c r="AH108" s="323">
        <f t="shared" si="14"/>
        <v>0.87239576239514205</v>
      </c>
      <c r="AK108" s="323" t="s">
        <v>774</v>
      </c>
      <c r="AL108" s="9" t="s">
        <v>429</v>
      </c>
      <c r="AM108" s="9" t="s">
        <v>379</v>
      </c>
      <c r="AN108" s="316">
        <v>0.87239576239514205</v>
      </c>
      <c r="AO108" s="101">
        <v>1164780112.249429</v>
      </c>
    </row>
    <row r="109" spans="2:41" ht="16.5" x14ac:dyDescent="0.3">
      <c r="B109" s="358"/>
      <c r="C109" s="260"/>
      <c r="D109" s="261"/>
      <c r="E109" s="262"/>
      <c r="F109" s="260"/>
      <c r="G109" s="305"/>
      <c r="H109" s="307"/>
      <c r="I109" s="260" t="s">
        <v>887</v>
      </c>
      <c r="J109" s="305">
        <v>226522.904435059</v>
      </c>
      <c r="K109" s="307">
        <v>1.0177714222869549</v>
      </c>
      <c r="L109" s="260"/>
      <c r="M109" s="261"/>
      <c r="N109" s="262"/>
      <c r="O109" s="260"/>
      <c r="P109" s="261"/>
      <c r="Q109" s="262"/>
      <c r="R109" s="260"/>
      <c r="S109" s="261"/>
      <c r="T109" s="262"/>
      <c r="U109" s="260"/>
      <c r="V109" s="261"/>
      <c r="W109" s="262"/>
      <c r="X109" s="260"/>
      <c r="Y109" s="261"/>
      <c r="Z109" s="262"/>
      <c r="AA109" s="260"/>
      <c r="AB109" s="261"/>
      <c r="AC109" s="262"/>
      <c r="AE109" s="323" t="str">
        <f t="shared" si="11"/>
        <v>3</v>
      </c>
      <c r="AF109" s="323" t="str">
        <f t="shared" si="12"/>
        <v>ASIA INSURANCE COMPANY LTD</v>
      </c>
      <c r="AG109" s="376">
        <f t="shared" si="13"/>
        <v>365976103.57504898</v>
      </c>
      <c r="AH109" s="323">
        <f t="shared" si="14"/>
        <v>0.64548011088567803</v>
      </c>
      <c r="AK109" s="323" t="s">
        <v>775</v>
      </c>
      <c r="AL109" s="9" t="s">
        <v>433</v>
      </c>
      <c r="AM109" s="9" t="s">
        <v>379</v>
      </c>
      <c r="AN109" s="316">
        <v>0.64548011088567803</v>
      </c>
      <c r="AO109" s="101">
        <v>365976103.57504898</v>
      </c>
    </row>
    <row r="110" spans="2:41" ht="16.5" x14ac:dyDescent="0.3">
      <c r="B110" s="358"/>
      <c r="C110" s="260"/>
      <c r="D110" s="261"/>
      <c r="E110" s="262"/>
      <c r="F110" s="260"/>
      <c r="G110" s="305"/>
      <c r="H110" s="307"/>
      <c r="I110" s="260" t="s">
        <v>825</v>
      </c>
      <c r="J110" s="305">
        <v>194214.32273529191</v>
      </c>
      <c r="K110" s="307">
        <v>0.83037646477897442</v>
      </c>
      <c r="L110" s="260"/>
      <c r="M110" s="261"/>
      <c r="N110" s="262"/>
      <c r="O110" s="260"/>
      <c r="P110" s="261"/>
      <c r="Q110" s="262"/>
      <c r="R110" s="260"/>
      <c r="S110" s="261"/>
      <c r="T110" s="262"/>
      <c r="U110" s="260"/>
      <c r="V110" s="261"/>
      <c r="W110" s="262"/>
      <c r="X110" s="260"/>
      <c r="Y110" s="261"/>
      <c r="Z110" s="262"/>
      <c r="AA110" s="260"/>
      <c r="AB110" s="261"/>
      <c r="AC110" s="262"/>
      <c r="AE110" s="323" t="str">
        <f t="shared" si="11"/>
        <v>3</v>
      </c>
      <c r="AF110" s="323" t="str">
        <f t="shared" si="12"/>
        <v>CENTRAL REINSURANCE CORPORATION</v>
      </c>
      <c r="AG110" s="376">
        <f t="shared" si="13"/>
        <v>4402970394.9426575</v>
      </c>
      <c r="AH110" s="323">
        <f t="shared" si="14"/>
        <v>0.77828234920687489</v>
      </c>
      <c r="AK110" s="323" t="s">
        <v>776</v>
      </c>
      <c r="AL110" s="9" t="s">
        <v>434</v>
      </c>
      <c r="AM110" s="9" t="s">
        <v>379</v>
      </c>
      <c r="AN110" s="316">
        <v>0.77828234920687489</v>
      </c>
      <c r="AO110" s="101">
        <v>4402970394.9426575</v>
      </c>
    </row>
    <row r="111" spans="2:41" ht="16.5" x14ac:dyDescent="0.3">
      <c r="B111" s="358"/>
      <c r="C111" s="260"/>
      <c r="D111" s="261"/>
      <c r="E111" s="262"/>
      <c r="F111" s="260"/>
      <c r="G111" s="305"/>
      <c r="H111" s="307"/>
      <c r="I111" s="260" t="s">
        <v>881</v>
      </c>
      <c r="J111" s="305">
        <v>187733.13990722672</v>
      </c>
      <c r="K111" s="307">
        <v>0.84690883745585022</v>
      </c>
      <c r="L111" s="260"/>
      <c r="M111" s="261"/>
      <c r="N111" s="262"/>
      <c r="O111" s="260"/>
      <c r="P111" s="261"/>
      <c r="Q111" s="262"/>
      <c r="R111" s="260"/>
      <c r="S111" s="261"/>
      <c r="T111" s="262"/>
      <c r="U111" s="260"/>
      <c r="V111" s="261"/>
      <c r="W111" s="262"/>
      <c r="X111" s="260"/>
      <c r="Y111" s="261"/>
      <c r="Z111" s="262"/>
      <c r="AA111" s="260"/>
      <c r="AB111" s="261"/>
      <c r="AC111" s="262"/>
      <c r="AE111" s="323" t="str">
        <f t="shared" si="11"/>
        <v>3</v>
      </c>
      <c r="AF111" s="323" t="str">
        <f t="shared" si="12"/>
        <v>KUWAIT REINSURANCE COMPANY KSC</v>
      </c>
      <c r="AG111" s="376">
        <f t="shared" si="13"/>
        <v>17642746.659868449</v>
      </c>
      <c r="AH111" s="323">
        <f t="shared" si="14"/>
        <v>0.84226673849267875</v>
      </c>
      <c r="AK111" s="323" t="s">
        <v>777</v>
      </c>
      <c r="AL111" s="9" t="s">
        <v>435</v>
      </c>
      <c r="AM111" s="9" t="s">
        <v>379</v>
      </c>
      <c r="AN111" s="316">
        <v>0.84226673849267875</v>
      </c>
      <c r="AO111" s="101">
        <v>17642746.659868449</v>
      </c>
    </row>
    <row r="112" spans="2:41" ht="16.5" x14ac:dyDescent="0.3">
      <c r="B112" s="358"/>
      <c r="C112" s="260"/>
      <c r="D112" s="261"/>
      <c r="E112" s="262"/>
      <c r="F112" s="260"/>
      <c r="G112" s="305"/>
      <c r="H112" s="307"/>
      <c r="I112" s="260" t="s">
        <v>829</v>
      </c>
      <c r="J112" s="305">
        <v>187269.06943181981</v>
      </c>
      <c r="K112" s="307">
        <v>0.79621898939233948</v>
      </c>
      <c r="L112" s="260"/>
      <c r="M112" s="261"/>
      <c r="N112" s="262"/>
      <c r="O112" s="260"/>
      <c r="P112" s="261"/>
      <c r="Q112" s="262"/>
      <c r="R112" s="260"/>
      <c r="S112" s="261"/>
      <c r="T112" s="262"/>
      <c r="U112" s="260"/>
      <c r="V112" s="261"/>
      <c r="W112" s="262"/>
      <c r="X112" s="260"/>
      <c r="Y112" s="261"/>
      <c r="Z112" s="262"/>
      <c r="AA112" s="260"/>
      <c r="AB112" s="261"/>
      <c r="AC112" s="262"/>
      <c r="AE112" s="323" t="str">
        <f t="shared" si="11"/>
        <v>3</v>
      </c>
      <c r="AF112" s="323" t="str">
        <f t="shared" si="12"/>
        <v>ABU DHABI NATIONAL INSURANCE COMPANY</v>
      </c>
      <c r="AG112" s="376">
        <f t="shared" si="13"/>
        <v>-7060712.4068369698</v>
      </c>
      <c r="AH112" s="323">
        <f t="shared" si="14"/>
        <v>0.46145274736435871</v>
      </c>
      <c r="AK112" s="323" t="s">
        <v>1010</v>
      </c>
      <c r="AL112" s="9" t="s">
        <v>985</v>
      </c>
      <c r="AM112" s="9" t="s">
        <v>379</v>
      </c>
      <c r="AN112" s="316">
        <v>0.46145274736435871</v>
      </c>
      <c r="AO112" s="101">
        <v>-7060712.4068369698</v>
      </c>
    </row>
    <row r="113" spans="2:41" ht="16.5" x14ac:dyDescent="0.3">
      <c r="B113" s="358"/>
      <c r="C113" s="260"/>
      <c r="D113" s="261"/>
      <c r="E113" s="262"/>
      <c r="F113" s="260"/>
      <c r="G113" s="305"/>
      <c r="H113" s="307"/>
      <c r="I113" s="260" t="s">
        <v>875</v>
      </c>
      <c r="J113" s="305">
        <v>185617.74273076671</v>
      </c>
      <c r="K113" s="307">
        <v>0.89953625850493657</v>
      </c>
      <c r="L113" s="260"/>
      <c r="M113" s="261"/>
      <c r="N113" s="262"/>
      <c r="O113" s="260"/>
      <c r="P113" s="261"/>
      <c r="Q113" s="262"/>
      <c r="R113" s="260"/>
      <c r="S113" s="261"/>
      <c r="T113" s="262"/>
      <c r="U113" s="260"/>
      <c r="V113" s="261"/>
      <c r="W113" s="262"/>
      <c r="X113" s="260"/>
      <c r="Y113" s="261"/>
      <c r="Z113" s="262"/>
      <c r="AA113" s="260"/>
      <c r="AB113" s="261"/>
      <c r="AC113" s="262"/>
      <c r="AE113" s="323" t="str">
        <f t="shared" si="11"/>
        <v>3</v>
      </c>
      <c r="AF113" s="323" t="str">
        <f t="shared" si="12"/>
        <v>EMIRATES INSURANCE COMPANY (PSC)</v>
      </c>
      <c r="AG113" s="376">
        <f t="shared" si="13"/>
        <v>13461916.31384222</v>
      </c>
      <c r="AH113" s="323">
        <f t="shared" si="14"/>
        <v>0.68871914211012331</v>
      </c>
      <c r="AK113" s="323" t="s">
        <v>778</v>
      </c>
      <c r="AL113" s="9" t="s">
        <v>436</v>
      </c>
      <c r="AM113" s="9" t="s">
        <v>379</v>
      </c>
      <c r="AN113" s="316">
        <v>0.68871914211012331</v>
      </c>
      <c r="AO113" s="101">
        <v>13461916.31384222</v>
      </c>
    </row>
    <row r="114" spans="2:41" ht="16.5" x14ac:dyDescent="0.3">
      <c r="B114" s="358"/>
      <c r="C114" s="260"/>
      <c r="D114" s="261"/>
      <c r="E114" s="262"/>
      <c r="F114" s="260"/>
      <c r="G114" s="305"/>
      <c r="H114" s="307"/>
      <c r="I114" s="260" t="s">
        <v>904</v>
      </c>
      <c r="J114" s="305">
        <v>176072.61704480971</v>
      </c>
      <c r="K114" s="307">
        <v>0.82717658476003986</v>
      </c>
      <c r="L114" s="260"/>
      <c r="M114" s="261"/>
      <c r="N114" s="262"/>
      <c r="O114" s="260"/>
      <c r="P114" s="261"/>
      <c r="Q114" s="262"/>
      <c r="R114" s="260"/>
      <c r="S114" s="261"/>
      <c r="T114" s="262"/>
      <c r="U114" s="260"/>
      <c r="V114" s="261"/>
      <c r="W114" s="262"/>
      <c r="X114" s="260"/>
      <c r="Y114" s="261"/>
      <c r="Z114" s="262"/>
      <c r="AA114" s="260"/>
      <c r="AB114" s="261"/>
      <c r="AC114" s="262"/>
      <c r="AE114" s="323" t="str">
        <f t="shared" si="11"/>
        <v>3</v>
      </c>
      <c r="AF114" s="323" t="str">
        <f t="shared" si="12"/>
        <v>OMAN INSURANCE COMPANY (PSC)</v>
      </c>
      <c r="AG114" s="376">
        <f t="shared" si="13"/>
        <v>13445575.7319819</v>
      </c>
      <c r="AH114" s="323">
        <f t="shared" si="14"/>
        <v>0.78112236295395532</v>
      </c>
      <c r="AK114" s="323" t="s">
        <v>779</v>
      </c>
      <c r="AL114" s="9" t="s">
        <v>437</v>
      </c>
      <c r="AM114" s="9" t="s">
        <v>379</v>
      </c>
      <c r="AN114" s="316">
        <v>0.78112236295395532</v>
      </c>
      <c r="AO114" s="101">
        <v>13445575.7319819</v>
      </c>
    </row>
    <row r="115" spans="2:41" ht="16.5" x14ac:dyDescent="0.3">
      <c r="B115" s="358"/>
      <c r="C115" s="260"/>
      <c r="D115" s="261"/>
      <c r="E115" s="262"/>
      <c r="F115" s="260"/>
      <c r="G115" s="305"/>
      <c r="H115" s="307"/>
      <c r="I115" s="260" t="s">
        <v>841</v>
      </c>
      <c r="J115" s="305">
        <v>172944.49748932209</v>
      </c>
      <c r="K115" s="307">
        <v>0.86299273659006659</v>
      </c>
      <c r="L115" s="260"/>
      <c r="M115" s="261"/>
      <c r="N115" s="262"/>
      <c r="O115" s="260"/>
      <c r="P115" s="261"/>
      <c r="Q115" s="262"/>
      <c r="R115" s="260"/>
      <c r="S115" s="261"/>
      <c r="T115" s="262"/>
      <c r="U115" s="260"/>
      <c r="V115" s="261"/>
      <c r="W115" s="262"/>
      <c r="X115" s="260"/>
      <c r="Y115" s="261"/>
      <c r="Z115" s="262"/>
      <c r="AA115" s="260"/>
      <c r="AB115" s="261"/>
      <c r="AC115" s="262"/>
      <c r="AE115" s="323" t="str">
        <f t="shared" si="11"/>
        <v>3</v>
      </c>
      <c r="AF115" s="323" t="str">
        <f t="shared" si="12"/>
        <v>PT TUGU PRATAMA INDONESIA</v>
      </c>
      <c r="AG115" s="376">
        <f t="shared" si="13"/>
        <v>10202962.08777394</v>
      </c>
      <c r="AH115" s="323">
        <f t="shared" si="14"/>
        <v>0.48165354881795058</v>
      </c>
      <c r="AK115" s="323" t="s">
        <v>1011</v>
      </c>
      <c r="AL115" s="9" t="s">
        <v>986</v>
      </c>
      <c r="AM115" s="9" t="s">
        <v>379</v>
      </c>
      <c r="AN115" s="316">
        <v>0.48165354881795058</v>
      </c>
      <c r="AO115" s="101">
        <v>10202962.08777394</v>
      </c>
    </row>
    <row r="116" spans="2:41" ht="16.5" x14ac:dyDescent="0.3">
      <c r="B116" s="358"/>
      <c r="C116" s="260"/>
      <c r="D116" s="261"/>
      <c r="E116" s="262"/>
      <c r="F116" s="260"/>
      <c r="G116" s="305"/>
      <c r="H116" s="307"/>
      <c r="I116" s="260" t="s">
        <v>815</v>
      </c>
      <c r="J116" s="305">
        <v>167130.37440293012</v>
      </c>
      <c r="K116" s="307">
        <v>0.72063848034367606</v>
      </c>
      <c r="L116" s="260"/>
      <c r="M116" s="261"/>
      <c r="N116" s="262"/>
      <c r="O116" s="260"/>
      <c r="P116" s="261"/>
      <c r="Q116" s="262"/>
      <c r="R116" s="260"/>
      <c r="S116" s="261"/>
      <c r="T116" s="262"/>
      <c r="U116" s="260"/>
      <c r="V116" s="261"/>
      <c r="W116" s="262"/>
      <c r="X116" s="260"/>
      <c r="Y116" s="261"/>
      <c r="Z116" s="262"/>
      <c r="AA116" s="260"/>
      <c r="AB116" s="261"/>
      <c r="AC116" s="262"/>
      <c r="AE116" s="323" t="str">
        <f t="shared" si="11"/>
        <v>3</v>
      </c>
      <c r="AF116" s="323" t="str">
        <f t="shared" si="12"/>
        <v>LABUAN REINSURANCE (L) LTD</v>
      </c>
      <c r="AG116" s="376">
        <f t="shared" si="13"/>
        <v>502223484.94645667</v>
      </c>
      <c r="AH116" s="323">
        <f t="shared" si="14"/>
        <v>0.64054828096573257</v>
      </c>
      <c r="AK116" s="323" t="s">
        <v>780</v>
      </c>
      <c r="AL116" s="9" t="s">
        <v>441</v>
      </c>
      <c r="AM116" s="9" t="s">
        <v>379</v>
      </c>
      <c r="AN116" s="316">
        <v>0.64054828096573257</v>
      </c>
      <c r="AO116" s="101">
        <v>502223484.94645667</v>
      </c>
    </row>
    <row r="117" spans="2:41" ht="16.5" x14ac:dyDescent="0.3">
      <c r="B117" s="358"/>
      <c r="C117" s="260"/>
      <c r="D117" s="261"/>
      <c r="E117" s="262"/>
      <c r="F117" s="260"/>
      <c r="G117" s="305"/>
      <c r="H117" s="307"/>
      <c r="I117" s="260" t="s">
        <v>772</v>
      </c>
      <c r="J117" s="305">
        <v>166574.96419618279</v>
      </c>
      <c r="K117" s="307">
        <v>0.77838201108592675</v>
      </c>
      <c r="L117" s="260"/>
      <c r="M117" s="261"/>
      <c r="N117" s="262"/>
      <c r="O117" s="260"/>
      <c r="P117" s="261"/>
      <c r="Q117" s="262"/>
      <c r="R117" s="260"/>
      <c r="S117" s="261"/>
      <c r="T117" s="262"/>
      <c r="U117" s="260"/>
      <c r="V117" s="261"/>
      <c r="W117" s="262"/>
      <c r="X117" s="260"/>
      <c r="Y117" s="261"/>
      <c r="Z117" s="262"/>
      <c r="AA117" s="260"/>
      <c r="AB117" s="261"/>
      <c r="AC117" s="262"/>
      <c r="AE117" s="323" t="str">
        <f t="shared" si="11"/>
        <v>3</v>
      </c>
      <c r="AF117" s="323" t="str">
        <f t="shared" si="12"/>
        <v>KUWAIT REINSURANCE COMPANY KSC (MALAYSIA BRANCH, LABUAN)</v>
      </c>
      <c r="AG117" s="376">
        <f t="shared" si="13"/>
        <v>5643764.408329227</v>
      </c>
      <c r="AH117" s="323">
        <f t="shared" si="14"/>
        <v>0.48678605819156301</v>
      </c>
      <c r="AK117" s="323" t="s">
        <v>781</v>
      </c>
      <c r="AL117" s="9" t="s">
        <v>442</v>
      </c>
      <c r="AM117" s="9" t="s">
        <v>379</v>
      </c>
      <c r="AN117" s="316">
        <v>0.48678605819156301</v>
      </c>
      <c r="AO117" s="101">
        <v>5643764.408329227</v>
      </c>
    </row>
    <row r="118" spans="2:41" ht="16.5" x14ac:dyDescent="0.3">
      <c r="B118" s="358"/>
      <c r="C118" s="260"/>
      <c r="D118" s="261"/>
      <c r="E118" s="262"/>
      <c r="F118" s="260"/>
      <c r="G118" s="305"/>
      <c r="H118" s="307"/>
      <c r="I118" s="260" t="s">
        <v>754</v>
      </c>
      <c r="J118" s="305">
        <v>160469.04928514158</v>
      </c>
      <c r="K118" s="307">
        <v>0.68840052368606408</v>
      </c>
      <c r="L118" s="260"/>
      <c r="M118" s="261"/>
      <c r="N118" s="262"/>
      <c r="O118" s="260"/>
      <c r="P118" s="261"/>
      <c r="Q118" s="262"/>
      <c r="R118" s="260"/>
      <c r="S118" s="261"/>
      <c r="T118" s="262"/>
      <c r="U118" s="260"/>
      <c r="V118" s="261"/>
      <c r="W118" s="262"/>
      <c r="X118" s="260"/>
      <c r="Y118" s="261"/>
      <c r="Z118" s="262"/>
      <c r="AA118" s="260"/>
      <c r="AB118" s="261"/>
      <c r="AC118" s="262"/>
      <c r="AE118" s="323" t="str">
        <f t="shared" si="11"/>
        <v>3</v>
      </c>
      <c r="AF118" s="323" t="str">
        <f t="shared" si="12"/>
        <v>HELVETIA SCHWEIZERISCHE VERSICHERUNGSGESELLSCHAFT AG (LABUAN BRANCH)</v>
      </c>
      <c r="AG118" s="376">
        <f t="shared" si="13"/>
        <v>15694631.114255089</v>
      </c>
      <c r="AH118" s="323">
        <f t="shared" si="14"/>
        <v>0.6743318511318166</v>
      </c>
      <c r="AK118" s="323" t="s">
        <v>1012</v>
      </c>
      <c r="AL118" s="9" t="s">
        <v>987</v>
      </c>
      <c r="AM118" s="9" t="s">
        <v>379</v>
      </c>
      <c r="AN118" s="316">
        <v>0.6743318511318166</v>
      </c>
      <c r="AO118" s="101">
        <v>15694631.114255089</v>
      </c>
    </row>
    <row r="119" spans="2:41" ht="16.5" x14ac:dyDescent="0.3">
      <c r="B119" s="358"/>
      <c r="C119" s="260"/>
      <c r="D119" s="261"/>
      <c r="E119" s="262"/>
      <c r="F119" s="260"/>
      <c r="G119" s="305"/>
      <c r="H119" s="307"/>
      <c r="I119" s="260" t="s">
        <v>949</v>
      </c>
      <c r="J119" s="305">
        <v>159901.52089053899</v>
      </c>
      <c r="K119" s="307">
        <v>0.86931736220071265</v>
      </c>
      <c r="L119" s="260"/>
      <c r="M119" s="261"/>
      <c r="N119" s="262"/>
      <c r="O119" s="260"/>
      <c r="P119" s="261"/>
      <c r="Q119" s="262"/>
      <c r="R119" s="260"/>
      <c r="S119" s="261"/>
      <c r="T119" s="262"/>
      <c r="U119" s="260"/>
      <c r="V119" s="261"/>
      <c r="W119" s="262"/>
      <c r="X119" s="260"/>
      <c r="Y119" s="261"/>
      <c r="Z119" s="262"/>
      <c r="AA119" s="260"/>
      <c r="AB119" s="261"/>
      <c r="AC119" s="262"/>
      <c r="AE119" s="323" t="str">
        <f t="shared" si="11"/>
        <v>3</v>
      </c>
      <c r="AF119" s="323" t="str">
        <f t="shared" si="12"/>
        <v>KOREAN REINSURANCE COMPANY (SINGAPORE BRANCH)</v>
      </c>
      <c r="AG119" s="376">
        <f t="shared" si="13"/>
        <v>658175288.78013849</v>
      </c>
      <c r="AH119" s="323">
        <f t="shared" si="14"/>
        <v>0.50944020124183675</v>
      </c>
      <c r="AK119" s="323" t="s">
        <v>783</v>
      </c>
      <c r="AL119" s="9" t="s">
        <v>446</v>
      </c>
      <c r="AM119" s="9" t="s">
        <v>379</v>
      </c>
      <c r="AN119" s="316">
        <v>0.50944020124183675</v>
      </c>
      <c r="AO119" s="101">
        <v>658175288.78013849</v>
      </c>
    </row>
    <row r="120" spans="2:41" ht="16.5" x14ac:dyDescent="0.3">
      <c r="B120" s="358"/>
      <c r="C120" s="260"/>
      <c r="D120" s="261"/>
      <c r="E120" s="262"/>
      <c r="F120" s="260"/>
      <c r="G120" s="305"/>
      <c r="H120" s="307"/>
      <c r="I120" s="260" t="s">
        <v>854</v>
      </c>
      <c r="J120" s="305">
        <v>149128.3423789143</v>
      </c>
      <c r="K120" s="307">
        <v>1.0441875481284331</v>
      </c>
      <c r="L120" s="260"/>
      <c r="M120" s="261"/>
      <c r="N120" s="262"/>
      <c r="O120" s="260"/>
      <c r="P120" s="261"/>
      <c r="Q120" s="262"/>
      <c r="R120" s="260"/>
      <c r="S120" s="261"/>
      <c r="T120" s="262"/>
      <c r="U120" s="260"/>
      <c r="V120" s="261"/>
      <c r="W120" s="262"/>
      <c r="X120" s="260"/>
      <c r="Y120" s="261"/>
      <c r="Z120" s="262"/>
      <c r="AA120" s="260"/>
      <c r="AB120" s="261"/>
      <c r="AC120" s="262"/>
      <c r="AE120" s="323" t="str">
        <f t="shared" si="11"/>
        <v>3</v>
      </c>
      <c r="AF120" s="323" t="str">
        <f t="shared" si="12"/>
        <v>QBE INSURANCE (INTERNATIONAL) LTD (SINGAPORE BRANCH)</v>
      </c>
      <c r="AG120" s="376">
        <f t="shared" si="13"/>
        <v>101488728.1802586</v>
      </c>
      <c r="AH120" s="323">
        <f t="shared" si="14"/>
        <v>0.95527809092574534</v>
      </c>
      <c r="AK120" s="323" t="s">
        <v>784</v>
      </c>
      <c r="AL120" s="9" t="s">
        <v>448</v>
      </c>
      <c r="AM120" s="9" t="s">
        <v>379</v>
      </c>
      <c r="AN120" s="316">
        <v>0.95527809092574534</v>
      </c>
      <c r="AO120" s="101">
        <v>101488728.1802586</v>
      </c>
    </row>
    <row r="121" spans="2:41" ht="16.5" x14ac:dyDescent="0.3">
      <c r="B121" s="358"/>
      <c r="C121" s="260"/>
      <c r="D121" s="261"/>
      <c r="E121" s="262"/>
      <c r="F121" s="260"/>
      <c r="G121" s="305"/>
      <c r="H121" s="307"/>
      <c r="I121" s="260" t="s">
        <v>799</v>
      </c>
      <c r="J121" s="305">
        <v>148176.78283136932</v>
      </c>
      <c r="K121" s="307">
        <v>0.78816543016295471</v>
      </c>
      <c r="L121" s="260"/>
      <c r="M121" s="261"/>
      <c r="N121" s="262"/>
      <c r="O121" s="260"/>
      <c r="P121" s="261"/>
      <c r="Q121" s="262"/>
      <c r="R121" s="260"/>
      <c r="S121" s="261"/>
      <c r="T121" s="262"/>
      <c r="U121" s="260"/>
      <c r="V121" s="261"/>
      <c r="W121" s="262"/>
      <c r="X121" s="260"/>
      <c r="Y121" s="261"/>
      <c r="Z121" s="262"/>
      <c r="AA121" s="260"/>
      <c r="AB121" s="261"/>
      <c r="AC121" s="262"/>
      <c r="AE121" s="323" t="str">
        <f t="shared" si="11"/>
        <v>3</v>
      </c>
      <c r="AF121" s="323" t="str">
        <f t="shared" si="12"/>
        <v>SINGAPORE REINSURANCE CORPORATION LTD</v>
      </c>
      <c r="AG121" s="376">
        <f t="shared" si="13"/>
        <v>613004579.40178132</v>
      </c>
      <c r="AH121" s="323">
        <f t="shared" si="14"/>
        <v>0.73523240065850615</v>
      </c>
      <c r="AK121" s="323" t="s">
        <v>785</v>
      </c>
      <c r="AL121" s="9" t="s">
        <v>449</v>
      </c>
      <c r="AM121" s="9" t="s">
        <v>379</v>
      </c>
      <c r="AN121" s="316">
        <v>0.73523240065850615</v>
      </c>
      <c r="AO121" s="101">
        <v>613004579.40178132</v>
      </c>
    </row>
    <row r="122" spans="2:41" ht="16.5" x14ac:dyDescent="0.3">
      <c r="B122" s="358"/>
      <c r="C122" s="260"/>
      <c r="D122" s="261"/>
      <c r="E122" s="262"/>
      <c r="F122" s="260"/>
      <c r="G122" s="305"/>
      <c r="H122" s="307"/>
      <c r="I122" s="260" t="s">
        <v>837</v>
      </c>
      <c r="J122" s="305">
        <v>145267.17615362082</v>
      </c>
      <c r="K122" s="307">
        <v>0.88649800352021235</v>
      </c>
      <c r="L122" s="260"/>
      <c r="M122" s="261"/>
      <c r="N122" s="262"/>
      <c r="O122" s="260"/>
      <c r="P122" s="261"/>
      <c r="Q122" s="262"/>
      <c r="R122" s="260"/>
      <c r="S122" s="261"/>
      <c r="T122" s="262"/>
      <c r="U122" s="260"/>
      <c r="V122" s="261"/>
      <c r="W122" s="262"/>
      <c r="X122" s="260"/>
      <c r="Y122" s="261"/>
      <c r="Z122" s="262"/>
      <c r="AA122" s="260"/>
      <c r="AB122" s="261"/>
      <c r="AC122" s="262"/>
      <c r="AE122" s="323" t="str">
        <f t="shared" si="11"/>
        <v>3</v>
      </c>
      <c r="AF122" s="323" t="str">
        <f t="shared" si="12"/>
        <v>ODYSSEY REINSURANCE COMPANY (SINGAPORE BRANCH)</v>
      </c>
      <c r="AG122" s="376">
        <f t="shared" si="13"/>
        <v>874679905.81260955</v>
      </c>
      <c r="AH122" s="323">
        <f t="shared" si="14"/>
        <v>0.64771237584187547</v>
      </c>
      <c r="AK122" s="323" t="s">
        <v>786</v>
      </c>
      <c r="AL122" s="9" t="s">
        <v>451</v>
      </c>
      <c r="AM122" s="9" t="s">
        <v>379</v>
      </c>
      <c r="AN122" s="316">
        <v>0.64771237584187547</v>
      </c>
      <c r="AO122" s="101">
        <v>874679905.81260955</v>
      </c>
    </row>
    <row r="123" spans="2:41" ht="16.5" x14ac:dyDescent="0.3">
      <c r="B123" s="358"/>
      <c r="C123" s="260"/>
      <c r="D123" s="261"/>
      <c r="E123" s="262"/>
      <c r="F123" s="260"/>
      <c r="G123" s="305"/>
      <c r="H123" s="307"/>
      <c r="I123" s="260" t="s">
        <v>845</v>
      </c>
      <c r="J123" s="305">
        <v>144547.78032990149</v>
      </c>
      <c r="K123" s="307">
        <v>1.018610537765795</v>
      </c>
      <c r="L123" s="260"/>
      <c r="M123" s="261"/>
      <c r="N123" s="262"/>
      <c r="O123" s="260"/>
      <c r="P123" s="261"/>
      <c r="Q123" s="262"/>
      <c r="R123" s="260"/>
      <c r="S123" s="261"/>
      <c r="T123" s="262"/>
      <c r="U123" s="260"/>
      <c r="V123" s="261"/>
      <c r="W123" s="262"/>
      <c r="X123" s="260"/>
      <c r="Y123" s="261"/>
      <c r="Z123" s="262"/>
      <c r="AA123" s="260"/>
      <c r="AB123" s="261"/>
      <c r="AC123" s="262"/>
      <c r="AE123" s="323" t="str">
        <f t="shared" si="11"/>
        <v>3</v>
      </c>
      <c r="AF123" s="323" t="str">
        <f t="shared" si="12"/>
        <v>SIRIUS INTERNATIONAL INSURANCE CORPORATION(PUBL) (ASIA BRANCH, SINGAPORE)</v>
      </c>
      <c r="AG123" s="376">
        <f t="shared" si="13"/>
        <v>1041480954.633144</v>
      </c>
      <c r="AH123" s="323">
        <f t="shared" si="14"/>
        <v>0.70728617515200365</v>
      </c>
      <c r="AK123" s="323" t="s">
        <v>787</v>
      </c>
      <c r="AL123" s="9" t="s">
        <v>452</v>
      </c>
      <c r="AM123" s="9" t="s">
        <v>379</v>
      </c>
      <c r="AN123" s="316">
        <v>0.70728617515200365</v>
      </c>
      <c r="AO123" s="101">
        <v>1041480954.633144</v>
      </c>
    </row>
    <row r="124" spans="2:41" ht="16.5" x14ac:dyDescent="0.3">
      <c r="B124" s="358"/>
      <c r="C124" s="260"/>
      <c r="D124" s="261"/>
      <c r="E124" s="262"/>
      <c r="F124" s="260"/>
      <c r="G124" s="305"/>
      <c r="H124" s="307"/>
      <c r="I124" s="260" t="s">
        <v>833</v>
      </c>
      <c r="J124" s="305">
        <v>143945.0696206234</v>
      </c>
      <c r="K124" s="307">
        <v>0.94364252699144335</v>
      </c>
      <c r="L124" s="260"/>
      <c r="M124" s="261"/>
      <c r="N124" s="262"/>
      <c r="O124" s="260"/>
      <c r="P124" s="261"/>
      <c r="Q124" s="262"/>
      <c r="R124" s="260"/>
      <c r="S124" s="261"/>
      <c r="T124" s="262"/>
      <c r="U124" s="260"/>
      <c r="V124" s="261"/>
      <c r="W124" s="262"/>
      <c r="X124" s="260"/>
      <c r="Y124" s="261"/>
      <c r="Z124" s="262"/>
      <c r="AA124" s="260"/>
      <c r="AB124" s="261"/>
      <c r="AC124" s="262"/>
      <c r="AE124" s="323" t="str">
        <f t="shared" si="11"/>
        <v>3</v>
      </c>
      <c r="AF124" s="323" t="str">
        <f t="shared" si="12"/>
        <v>EVEREST REINSURANCE COMPANY (SINGAPORE BRANCH)</v>
      </c>
      <c r="AG124" s="376">
        <f t="shared" si="13"/>
        <v>83545311.963285774</v>
      </c>
      <c r="AH124" s="323">
        <f t="shared" si="14"/>
        <v>0.57036494119865844</v>
      </c>
      <c r="AK124" s="323" t="s">
        <v>788</v>
      </c>
      <c r="AL124" s="9" t="s">
        <v>455</v>
      </c>
      <c r="AM124" s="9" t="s">
        <v>379</v>
      </c>
      <c r="AN124" s="316">
        <v>0.57036494119865844</v>
      </c>
      <c r="AO124" s="101">
        <v>83545311.963285774</v>
      </c>
    </row>
    <row r="125" spans="2:41" ht="16.5" x14ac:dyDescent="0.3">
      <c r="B125" s="358"/>
      <c r="C125" s="260"/>
      <c r="D125" s="261"/>
      <c r="E125" s="262"/>
      <c r="F125" s="260"/>
      <c r="G125" s="305"/>
      <c r="H125" s="307"/>
      <c r="I125" s="260" t="s">
        <v>946</v>
      </c>
      <c r="J125" s="305">
        <v>139594.92755982131</v>
      </c>
      <c r="K125" s="307">
        <v>0.72063848034367606</v>
      </c>
      <c r="L125" s="260"/>
      <c r="M125" s="261"/>
      <c r="N125" s="262"/>
      <c r="O125" s="260"/>
      <c r="P125" s="261"/>
      <c r="Q125" s="262"/>
      <c r="R125" s="260"/>
      <c r="S125" s="261"/>
      <c r="T125" s="262"/>
      <c r="U125" s="260"/>
      <c r="V125" s="261"/>
      <c r="W125" s="262"/>
      <c r="X125" s="260"/>
      <c r="Y125" s="261"/>
      <c r="Z125" s="262"/>
      <c r="AA125" s="260"/>
      <c r="AB125" s="261"/>
      <c r="AC125" s="262"/>
      <c r="AE125" s="323" t="str">
        <f t="shared" si="11"/>
        <v>3</v>
      </c>
      <c r="AF125" s="323" t="str">
        <f t="shared" si="12"/>
        <v>LLOYD'S SYNDICATE #2003(CATLIN, SINGAPORE BRANCH)</v>
      </c>
      <c r="AG125" s="376">
        <f t="shared" si="13"/>
        <v>61844165.793474987</v>
      </c>
      <c r="AH125" s="323">
        <f t="shared" si="14"/>
        <v>0.65979048762610637</v>
      </c>
      <c r="AK125" s="323" t="s">
        <v>789</v>
      </c>
      <c r="AL125" s="9" t="s">
        <v>457</v>
      </c>
      <c r="AM125" s="9" t="s">
        <v>379</v>
      </c>
      <c r="AN125" s="316">
        <v>0.65979048762610637</v>
      </c>
      <c r="AO125" s="101">
        <v>61844165.793474987</v>
      </c>
    </row>
    <row r="126" spans="2:41" ht="16.5" x14ac:dyDescent="0.3">
      <c r="B126" s="358"/>
      <c r="C126" s="260"/>
      <c r="D126" s="261"/>
      <c r="E126" s="262"/>
      <c r="F126" s="260"/>
      <c r="G126" s="305"/>
      <c r="H126" s="307"/>
      <c r="I126" s="260" t="s">
        <v>880</v>
      </c>
      <c r="J126" s="305">
        <v>137292.25564274329</v>
      </c>
      <c r="K126" s="307">
        <v>0.68502537880071246</v>
      </c>
      <c r="L126" s="260"/>
      <c r="M126" s="261"/>
      <c r="N126" s="262"/>
      <c r="O126" s="260"/>
      <c r="P126" s="261"/>
      <c r="Q126" s="262"/>
      <c r="R126" s="260"/>
      <c r="S126" s="261"/>
      <c r="T126" s="262"/>
      <c r="U126" s="260"/>
      <c r="V126" s="261"/>
      <c r="W126" s="262"/>
      <c r="X126" s="260"/>
      <c r="Y126" s="261"/>
      <c r="Z126" s="262"/>
      <c r="AA126" s="260"/>
      <c r="AB126" s="261"/>
      <c r="AC126" s="262"/>
      <c r="AE126" s="323" t="str">
        <f t="shared" si="11"/>
        <v>3</v>
      </c>
      <c r="AF126" s="323" t="str">
        <f t="shared" si="12"/>
        <v>MS FIRST CAPITAL INSURANCE LIMITED</v>
      </c>
      <c r="AG126" s="376">
        <f t="shared" si="13"/>
        <v>282511081.76597673</v>
      </c>
      <c r="AH126" s="323">
        <f t="shared" si="14"/>
        <v>0.49888707893348899</v>
      </c>
      <c r="AK126" s="323" t="s">
        <v>790</v>
      </c>
      <c r="AL126" s="9" t="s">
        <v>458</v>
      </c>
      <c r="AM126" s="9" t="s">
        <v>379</v>
      </c>
      <c r="AN126" s="316">
        <v>0.49888707893348899</v>
      </c>
      <c r="AO126" s="101">
        <v>282511081.76597673</v>
      </c>
    </row>
    <row r="127" spans="2:41" ht="16.5" x14ac:dyDescent="0.3">
      <c r="B127" s="358"/>
      <c r="C127" s="260"/>
      <c r="D127" s="261"/>
      <c r="E127" s="262"/>
      <c r="F127" s="260"/>
      <c r="G127" s="305"/>
      <c r="H127" s="307"/>
      <c r="I127" s="260" t="s">
        <v>831</v>
      </c>
      <c r="J127" s="305">
        <v>133078.98995653831</v>
      </c>
      <c r="K127" s="307">
        <v>0.82932802595095212</v>
      </c>
      <c r="L127" s="260"/>
      <c r="M127" s="261"/>
      <c r="N127" s="262"/>
      <c r="O127" s="260"/>
      <c r="P127" s="261"/>
      <c r="Q127" s="262"/>
      <c r="R127" s="260"/>
      <c r="S127" s="261"/>
      <c r="T127" s="262"/>
      <c r="U127" s="260"/>
      <c r="V127" s="261"/>
      <c r="W127" s="262"/>
      <c r="X127" s="260"/>
      <c r="Y127" s="261"/>
      <c r="Z127" s="262"/>
      <c r="AA127" s="260"/>
      <c r="AB127" s="261"/>
      <c r="AC127" s="262"/>
      <c r="AE127" s="323" t="str">
        <f t="shared" si="11"/>
        <v>3</v>
      </c>
      <c r="AF127" s="323" t="str">
        <f t="shared" si="12"/>
        <v>INDIA INTERNATIONAL INSURANCE PTE LTD</v>
      </c>
      <c r="AG127" s="376">
        <f t="shared" si="13"/>
        <v>1331220734.61817</v>
      </c>
      <c r="AH127" s="323">
        <f t="shared" si="14"/>
        <v>0.61425079972785479</v>
      </c>
      <c r="AK127" s="323" t="s">
        <v>791</v>
      </c>
      <c r="AL127" s="9" t="s">
        <v>462</v>
      </c>
      <c r="AM127" s="9" t="s">
        <v>379</v>
      </c>
      <c r="AN127" s="316">
        <v>0.61425079972785479</v>
      </c>
      <c r="AO127" s="101">
        <v>1331220734.61817</v>
      </c>
    </row>
    <row r="128" spans="2:41" ht="16.5" x14ac:dyDescent="0.3">
      <c r="B128" s="358"/>
      <c r="C128" s="260"/>
      <c r="D128" s="261"/>
      <c r="E128" s="262"/>
      <c r="F128" s="260"/>
      <c r="G128" s="305"/>
      <c r="H128" s="307"/>
      <c r="I128" s="260" t="s">
        <v>797</v>
      </c>
      <c r="J128" s="305">
        <v>132192.06191079129</v>
      </c>
      <c r="K128" s="307">
        <v>0.79090705091392</v>
      </c>
      <c r="L128" s="260"/>
      <c r="M128" s="261"/>
      <c r="N128" s="262"/>
      <c r="O128" s="260"/>
      <c r="P128" s="261"/>
      <c r="Q128" s="262"/>
      <c r="R128" s="260"/>
      <c r="S128" s="261"/>
      <c r="T128" s="262"/>
      <c r="U128" s="260"/>
      <c r="V128" s="261"/>
      <c r="W128" s="262"/>
      <c r="X128" s="260"/>
      <c r="Y128" s="261"/>
      <c r="Z128" s="262"/>
      <c r="AA128" s="260"/>
      <c r="AB128" s="261"/>
      <c r="AC128" s="262"/>
      <c r="AE128" s="323" t="str">
        <f t="shared" si="11"/>
        <v>3</v>
      </c>
      <c r="AF128" s="323" t="str">
        <f t="shared" si="12"/>
        <v>PARTNER REINSURANCE ASIA PTE. LTD.</v>
      </c>
      <c r="AG128" s="376">
        <f t="shared" si="13"/>
        <v>2591969415.9113531</v>
      </c>
      <c r="AH128" s="323">
        <f t="shared" si="14"/>
        <v>0.64913577929539845</v>
      </c>
      <c r="AK128" s="323" t="s">
        <v>793</v>
      </c>
      <c r="AL128" s="9" t="s">
        <v>464</v>
      </c>
      <c r="AM128" s="9" t="s">
        <v>379</v>
      </c>
      <c r="AN128" s="316">
        <v>0.64913577929539845</v>
      </c>
      <c r="AO128" s="101">
        <v>2591969415.9113531</v>
      </c>
    </row>
    <row r="129" spans="2:41" ht="16.5" x14ac:dyDescent="0.3">
      <c r="B129" s="358"/>
      <c r="C129" s="260"/>
      <c r="D129" s="261"/>
      <c r="E129" s="262"/>
      <c r="F129" s="260"/>
      <c r="G129" s="305"/>
      <c r="H129" s="307"/>
      <c r="I129" s="260" t="s">
        <v>836</v>
      </c>
      <c r="J129" s="305">
        <v>131916.57228259271</v>
      </c>
      <c r="K129" s="307">
        <v>0.82043614041607138</v>
      </c>
      <c r="L129" s="260"/>
      <c r="M129" s="261"/>
      <c r="N129" s="262"/>
      <c r="O129" s="260"/>
      <c r="P129" s="261"/>
      <c r="Q129" s="262"/>
      <c r="R129" s="260"/>
      <c r="S129" s="261"/>
      <c r="T129" s="262"/>
      <c r="U129" s="260"/>
      <c r="V129" s="261"/>
      <c r="W129" s="262"/>
      <c r="X129" s="260"/>
      <c r="Y129" s="261"/>
      <c r="Z129" s="262"/>
      <c r="AA129" s="260"/>
      <c r="AB129" s="261"/>
      <c r="AC129" s="262"/>
      <c r="AE129" s="323" t="str">
        <f t="shared" si="11"/>
        <v>3</v>
      </c>
      <c r="AF129" s="323" t="str">
        <f t="shared" si="12"/>
        <v>AXIS SPECIALTY LTD (SINGAPORE BRANCH)</v>
      </c>
      <c r="AG129" s="376">
        <f t="shared" si="13"/>
        <v>685530891.06057334</v>
      </c>
      <c r="AH129" s="323">
        <f t="shared" si="14"/>
        <v>0.62896093045968027</v>
      </c>
      <c r="AK129" s="323" t="s">
        <v>794</v>
      </c>
      <c r="AL129" s="9" t="s">
        <v>466</v>
      </c>
      <c r="AM129" s="9" t="s">
        <v>379</v>
      </c>
      <c r="AN129" s="316">
        <v>0.62896093045968027</v>
      </c>
      <c r="AO129" s="101">
        <v>685530891.06057334</v>
      </c>
    </row>
    <row r="130" spans="2:41" ht="16.5" x14ac:dyDescent="0.3">
      <c r="B130" s="358"/>
      <c r="C130" s="260"/>
      <c r="D130" s="261"/>
      <c r="E130" s="262"/>
      <c r="F130" s="260"/>
      <c r="G130" s="305"/>
      <c r="H130" s="307"/>
      <c r="I130" s="260" t="s">
        <v>900</v>
      </c>
      <c r="J130" s="305">
        <v>126482.6740540031</v>
      </c>
      <c r="K130" s="307">
        <v>0.71932634499916481</v>
      </c>
      <c r="L130" s="260"/>
      <c r="M130" s="261"/>
      <c r="N130" s="262"/>
      <c r="O130" s="260"/>
      <c r="P130" s="261"/>
      <c r="Q130" s="262"/>
      <c r="R130" s="260"/>
      <c r="S130" s="261"/>
      <c r="T130" s="262"/>
      <c r="U130" s="260"/>
      <c r="V130" s="261"/>
      <c r="W130" s="262"/>
      <c r="X130" s="260"/>
      <c r="Y130" s="261"/>
      <c r="Z130" s="262"/>
      <c r="AA130" s="260"/>
      <c r="AB130" s="261"/>
      <c r="AC130" s="262"/>
      <c r="AE130" s="323" t="str">
        <f t="shared" si="11"/>
        <v>3</v>
      </c>
      <c r="AF130" s="323" t="str">
        <f t="shared" si="12"/>
        <v>BERKLEY INSURANCE COMPANY (SINGAPORE BRANCH)</v>
      </c>
      <c r="AG130" s="376">
        <f t="shared" si="13"/>
        <v>8258526.9571419461</v>
      </c>
      <c r="AH130" s="323">
        <f t="shared" si="14"/>
        <v>0.71583711579955711</v>
      </c>
      <c r="AK130" s="323" t="s">
        <v>795</v>
      </c>
      <c r="AL130" s="9" t="s">
        <v>467</v>
      </c>
      <c r="AM130" s="9" t="s">
        <v>379</v>
      </c>
      <c r="AN130" s="316">
        <v>0.71583711579955711</v>
      </c>
      <c r="AO130" s="101">
        <v>8258526.9571419461</v>
      </c>
    </row>
    <row r="131" spans="2:41" ht="16.5" x14ac:dyDescent="0.3">
      <c r="B131" s="358"/>
      <c r="C131" s="260"/>
      <c r="D131" s="261"/>
      <c r="E131" s="262"/>
      <c r="F131" s="260"/>
      <c r="G131" s="305"/>
      <c r="H131" s="307"/>
      <c r="I131" s="260" t="s">
        <v>804</v>
      </c>
      <c r="J131" s="305">
        <v>124484.9872443903</v>
      </c>
      <c r="K131" s="307">
        <v>1.016269950221931</v>
      </c>
      <c r="L131" s="260"/>
      <c r="M131" s="261"/>
      <c r="N131" s="262"/>
      <c r="O131" s="260"/>
      <c r="P131" s="261"/>
      <c r="Q131" s="262"/>
      <c r="R131" s="260"/>
      <c r="S131" s="261"/>
      <c r="T131" s="262"/>
      <c r="U131" s="260"/>
      <c r="V131" s="261"/>
      <c r="W131" s="262"/>
      <c r="X131" s="260"/>
      <c r="Y131" s="261"/>
      <c r="Z131" s="262"/>
      <c r="AA131" s="260"/>
      <c r="AB131" s="261"/>
      <c r="AC131" s="262"/>
      <c r="AE131" s="323" t="str">
        <f t="shared" si="11"/>
        <v>3</v>
      </c>
      <c r="AF131" s="323" t="str">
        <f t="shared" si="12"/>
        <v>SAMSUNG REINSURANCE PTE LTD</v>
      </c>
      <c r="AG131" s="376">
        <f t="shared" si="13"/>
        <v>8429259.7200506628</v>
      </c>
      <c r="AH131" s="323">
        <f t="shared" si="14"/>
        <v>0.8728652746129657</v>
      </c>
      <c r="AK131" s="323" t="s">
        <v>796</v>
      </c>
      <c r="AL131" s="9" t="s">
        <v>468</v>
      </c>
      <c r="AM131" s="9" t="s">
        <v>379</v>
      </c>
      <c r="AN131" s="316">
        <v>0.8728652746129657</v>
      </c>
      <c r="AO131" s="101">
        <v>8429259.7200506628</v>
      </c>
    </row>
    <row r="132" spans="2:41" ht="16.5" x14ac:dyDescent="0.3">
      <c r="B132" s="358"/>
      <c r="C132" s="260"/>
      <c r="D132" s="261"/>
      <c r="E132" s="262"/>
      <c r="F132" s="260"/>
      <c r="G132" s="305"/>
      <c r="H132" s="307"/>
      <c r="I132" s="260" t="s">
        <v>861</v>
      </c>
      <c r="J132" s="305">
        <v>118375.3912509436</v>
      </c>
      <c r="K132" s="307">
        <v>0.78100617313361942</v>
      </c>
      <c r="L132" s="260"/>
      <c r="M132" s="261"/>
      <c r="N132" s="262"/>
      <c r="O132" s="260"/>
      <c r="P132" s="261"/>
      <c r="Q132" s="262"/>
      <c r="R132" s="260"/>
      <c r="S132" s="261"/>
      <c r="T132" s="262"/>
      <c r="U132" s="260"/>
      <c r="V132" s="261"/>
      <c r="W132" s="262"/>
      <c r="X132" s="260"/>
      <c r="Y132" s="261"/>
      <c r="Z132" s="262"/>
      <c r="AA132" s="260"/>
      <c r="AB132" s="261"/>
      <c r="AC132" s="262"/>
      <c r="AE132" s="323" t="str">
        <f t="shared" si="11"/>
        <v>3</v>
      </c>
      <c r="AF132" s="323" t="str">
        <f t="shared" si="12"/>
        <v>STARR INTERNATIONAL INSURANCE (SINGAPORE) PTE LTD</v>
      </c>
      <c r="AG132" s="376">
        <f t="shared" si="13"/>
        <v>132192061.91079129</v>
      </c>
      <c r="AH132" s="323">
        <f t="shared" si="14"/>
        <v>0.79090705091392</v>
      </c>
      <c r="AK132" s="323" t="s">
        <v>797</v>
      </c>
      <c r="AL132" s="9" t="s">
        <v>469</v>
      </c>
      <c r="AM132" s="9" t="s">
        <v>379</v>
      </c>
      <c r="AN132" s="316">
        <v>0.79090705091392</v>
      </c>
      <c r="AO132" s="101">
        <v>132192061.91079129</v>
      </c>
    </row>
    <row r="133" spans="2:41" ht="16.5" x14ac:dyDescent="0.3">
      <c r="B133" s="358"/>
      <c r="C133" s="260"/>
      <c r="D133" s="261"/>
      <c r="E133" s="262"/>
      <c r="F133" s="260"/>
      <c r="G133" s="305"/>
      <c r="H133" s="307"/>
      <c r="I133" s="260" t="s">
        <v>744</v>
      </c>
      <c r="J133" s="305">
        <v>117850.21777641321</v>
      </c>
      <c r="K133" s="307">
        <v>0.8730224673453062</v>
      </c>
      <c r="L133" s="260"/>
      <c r="M133" s="261"/>
      <c r="N133" s="262"/>
      <c r="O133" s="260"/>
      <c r="P133" s="261"/>
      <c r="Q133" s="262"/>
      <c r="R133" s="260"/>
      <c r="S133" s="261"/>
      <c r="T133" s="262"/>
      <c r="U133" s="260"/>
      <c r="V133" s="261"/>
      <c r="W133" s="262"/>
      <c r="X133" s="260"/>
      <c r="Y133" s="261"/>
      <c r="Z133" s="262"/>
      <c r="AA133" s="260"/>
      <c r="AB133" s="261"/>
      <c r="AC133" s="262"/>
      <c r="AE133" s="323" t="str">
        <f t="shared" si="11"/>
        <v>3</v>
      </c>
      <c r="AF133" s="323" t="str">
        <f t="shared" si="12"/>
        <v>RENAISSANCE REINSURANCE LTD (SINGAPORE BRANCH)</v>
      </c>
      <c r="AG133" s="376">
        <f t="shared" si="13"/>
        <v>410251866.24303699</v>
      </c>
      <c r="AH133" s="323">
        <f t="shared" si="14"/>
        <v>0.76078541290016755</v>
      </c>
      <c r="AK133" s="323" t="s">
        <v>798</v>
      </c>
      <c r="AL133" s="9" t="s">
        <v>470</v>
      </c>
      <c r="AM133" s="9" t="s">
        <v>379</v>
      </c>
      <c r="AN133" s="316">
        <v>0.76078541290016755</v>
      </c>
      <c r="AO133" s="101">
        <v>410251866.24303699</v>
      </c>
    </row>
    <row r="134" spans="2:41" ht="16.5" x14ac:dyDescent="0.3">
      <c r="B134" s="358"/>
      <c r="C134" s="260"/>
      <c r="D134" s="261"/>
      <c r="E134" s="262"/>
      <c r="F134" s="260"/>
      <c r="G134" s="305"/>
      <c r="H134" s="307"/>
      <c r="I134" s="260" t="s">
        <v>827</v>
      </c>
      <c r="J134" s="305">
        <v>117610.78529326341</v>
      </c>
      <c r="K134" s="307">
        <v>0.92082176663961168</v>
      </c>
      <c r="L134" s="260"/>
      <c r="M134" s="261"/>
      <c r="N134" s="262"/>
      <c r="O134" s="260"/>
      <c r="P134" s="261"/>
      <c r="Q134" s="262"/>
      <c r="R134" s="260"/>
      <c r="S134" s="261"/>
      <c r="T134" s="262"/>
      <c r="U134" s="260"/>
      <c r="V134" s="261"/>
      <c r="W134" s="262"/>
      <c r="X134" s="260"/>
      <c r="Y134" s="261"/>
      <c r="Z134" s="262"/>
      <c r="AA134" s="260"/>
      <c r="AB134" s="261"/>
      <c r="AC134" s="262"/>
      <c r="AE134" s="323" t="str">
        <f t="shared" ref="AE134:AE197" si="15">AM134</f>
        <v>3</v>
      </c>
      <c r="AF134" s="323" t="str">
        <f t="shared" ref="AF134:AF197" si="16">AK134</f>
        <v>ALLIED WORLD ASSURANCE COMPANY LTD (SINGAPORE BRANCH)</v>
      </c>
      <c r="AG134" s="376">
        <f t="shared" ref="AG134:AG197" si="17">AO134</f>
        <v>148176782.83136931</v>
      </c>
      <c r="AH134" s="323">
        <f t="shared" ref="AH134:AH197" si="18">AN134</f>
        <v>0.78816543016295471</v>
      </c>
      <c r="AK134" s="323" t="s">
        <v>799</v>
      </c>
      <c r="AL134" s="9" t="s">
        <v>472</v>
      </c>
      <c r="AM134" s="9" t="s">
        <v>379</v>
      </c>
      <c r="AN134" s="316">
        <v>0.78816543016295471</v>
      </c>
      <c r="AO134" s="101">
        <v>148176782.83136931</v>
      </c>
    </row>
    <row r="135" spans="2:41" ht="16.5" x14ac:dyDescent="0.3">
      <c r="B135" s="358"/>
      <c r="C135" s="260"/>
      <c r="D135" s="261"/>
      <c r="E135" s="262"/>
      <c r="F135" s="260"/>
      <c r="G135" s="305"/>
      <c r="H135" s="307"/>
      <c r="I135" s="260" t="s">
        <v>770</v>
      </c>
      <c r="J135" s="305">
        <v>114904.3454621765</v>
      </c>
      <c r="K135" s="307">
        <v>0.84923352888867454</v>
      </c>
      <c r="L135" s="260"/>
      <c r="M135" s="261"/>
      <c r="N135" s="262"/>
      <c r="O135" s="260"/>
      <c r="P135" s="261"/>
      <c r="Q135" s="262"/>
      <c r="R135" s="260"/>
      <c r="S135" s="261"/>
      <c r="T135" s="262"/>
      <c r="U135" s="260"/>
      <c r="V135" s="261"/>
      <c r="W135" s="262"/>
      <c r="X135" s="260"/>
      <c r="Y135" s="261"/>
      <c r="Z135" s="262"/>
      <c r="AA135" s="260"/>
      <c r="AB135" s="261"/>
      <c r="AC135" s="262"/>
      <c r="AE135" s="323" t="str">
        <f t="shared" si="15"/>
        <v>3</v>
      </c>
      <c r="AF135" s="323" t="str">
        <f t="shared" si="16"/>
        <v>HELVETIA SCHWEIZERISCHE VERSICHERUNGSGESELLSCHAFT AG (SINGAPORE BRANCH)</v>
      </c>
      <c r="AG135" s="376">
        <f t="shared" si="17"/>
        <v>569088599.04025412</v>
      </c>
      <c r="AH135" s="323">
        <f t="shared" si="18"/>
        <v>0.73872544629368664</v>
      </c>
      <c r="AK135" s="323" t="s">
        <v>800</v>
      </c>
      <c r="AL135" s="9" t="s">
        <v>473</v>
      </c>
      <c r="AM135" s="9" t="s">
        <v>379</v>
      </c>
      <c r="AN135" s="316">
        <v>0.73872544629368664</v>
      </c>
      <c r="AO135" s="101">
        <v>569088599.04025412</v>
      </c>
    </row>
    <row r="136" spans="2:41" ht="16.5" x14ac:dyDescent="0.3">
      <c r="B136" s="358"/>
      <c r="C136" s="260"/>
      <c r="D136" s="261"/>
      <c r="E136" s="262"/>
      <c r="F136" s="260"/>
      <c r="G136" s="305"/>
      <c r="H136" s="307"/>
      <c r="I136" s="260" t="s">
        <v>893</v>
      </c>
      <c r="J136" s="305">
        <v>114379.1197441384</v>
      </c>
      <c r="K136" s="307">
        <v>0.72419266266930582</v>
      </c>
      <c r="L136" s="260"/>
      <c r="M136" s="261"/>
      <c r="N136" s="262"/>
      <c r="O136" s="260"/>
      <c r="P136" s="261"/>
      <c r="Q136" s="262"/>
      <c r="R136" s="260"/>
      <c r="S136" s="261"/>
      <c r="T136" s="262"/>
      <c r="U136" s="260"/>
      <c r="V136" s="261"/>
      <c r="W136" s="262"/>
      <c r="X136" s="260"/>
      <c r="Y136" s="261"/>
      <c r="Z136" s="262"/>
      <c r="AA136" s="260"/>
      <c r="AB136" s="261"/>
      <c r="AC136" s="262"/>
      <c r="AE136" s="323" t="str">
        <f t="shared" si="15"/>
        <v>3</v>
      </c>
      <c r="AF136" s="323" t="str">
        <f t="shared" si="16"/>
        <v>GREAT AMERICAN INSURANCE COMPANY (SINGAPORE BRANCH)</v>
      </c>
      <c r="AG136" s="376">
        <f t="shared" si="17"/>
        <v>1179057286.292537</v>
      </c>
      <c r="AH136" s="323">
        <f t="shared" si="18"/>
        <v>0.81810751933742687</v>
      </c>
      <c r="AK136" s="323" t="s">
        <v>801</v>
      </c>
      <c r="AL136" s="9" t="s">
        <v>474</v>
      </c>
      <c r="AM136" s="9" t="s">
        <v>379</v>
      </c>
      <c r="AN136" s="316">
        <v>0.81810751933742687</v>
      </c>
      <c r="AO136" s="101">
        <v>1179057286.292537</v>
      </c>
    </row>
    <row r="137" spans="2:41" ht="16.5" x14ac:dyDescent="0.3">
      <c r="B137" s="358"/>
      <c r="C137" s="260"/>
      <c r="D137" s="261"/>
      <c r="E137" s="262"/>
      <c r="F137" s="260"/>
      <c r="G137" s="305"/>
      <c r="H137" s="307"/>
      <c r="I137" s="260" t="s">
        <v>909</v>
      </c>
      <c r="J137" s="305">
        <v>101782.4388057975</v>
      </c>
      <c r="K137" s="307">
        <v>0.57406141416081502</v>
      </c>
      <c r="L137" s="260"/>
      <c r="M137" s="261"/>
      <c r="N137" s="262"/>
      <c r="O137" s="260"/>
      <c r="P137" s="261"/>
      <c r="Q137" s="262"/>
      <c r="R137" s="260"/>
      <c r="S137" s="261"/>
      <c r="T137" s="262"/>
      <c r="U137" s="260"/>
      <c r="V137" s="261"/>
      <c r="W137" s="262"/>
      <c r="X137" s="260"/>
      <c r="Y137" s="261"/>
      <c r="Z137" s="262"/>
      <c r="AA137" s="260"/>
      <c r="AB137" s="261"/>
      <c r="AC137" s="262"/>
      <c r="AE137" s="323" t="str">
        <f t="shared" si="15"/>
        <v>3</v>
      </c>
      <c r="AF137" s="323" t="str">
        <f t="shared" si="16"/>
        <v>MAPFRE RE COMPANIA DE REASEGUROS, S.A. (SINGAPORE BRANCH)</v>
      </c>
      <c r="AG137" s="376">
        <f t="shared" si="17"/>
        <v>3470474803.4917421</v>
      </c>
      <c r="AH137" s="323">
        <f t="shared" si="18"/>
        <v>0.65936975850034452</v>
      </c>
      <c r="AK137" s="323" t="s">
        <v>802</v>
      </c>
      <c r="AL137" s="9" t="s">
        <v>475</v>
      </c>
      <c r="AM137" s="9" t="s">
        <v>379</v>
      </c>
      <c r="AN137" s="316">
        <v>0.65936975850034452</v>
      </c>
      <c r="AO137" s="101">
        <v>3470474803.4917421</v>
      </c>
    </row>
    <row r="138" spans="2:41" ht="16.5" x14ac:dyDescent="0.3">
      <c r="B138" s="358"/>
      <c r="C138" s="260"/>
      <c r="D138" s="261"/>
      <c r="E138" s="262"/>
      <c r="F138" s="260"/>
      <c r="G138" s="305"/>
      <c r="H138" s="307"/>
      <c r="I138" s="260" t="s">
        <v>784</v>
      </c>
      <c r="J138" s="305">
        <v>101488.72818025861</v>
      </c>
      <c r="K138" s="307">
        <v>0.95527809092574534</v>
      </c>
      <c r="L138" s="260"/>
      <c r="M138" s="261"/>
      <c r="N138" s="262"/>
      <c r="O138" s="260"/>
      <c r="P138" s="261"/>
      <c r="Q138" s="262"/>
      <c r="R138" s="260"/>
      <c r="S138" s="261"/>
      <c r="T138" s="262"/>
      <c r="U138" s="260"/>
      <c r="V138" s="261"/>
      <c r="W138" s="262"/>
      <c r="X138" s="260"/>
      <c r="Y138" s="261"/>
      <c r="Z138" s="262"/>
      <c r="AA138" s="260"/>
      <c r="AB138" s="261"/>
      <c r="AC138" s="262"/>
      <c r="AE138" s="323" t="str">
        <f t="shared" si="15"/>
        <v>3</v>
      </c>
      <c r="AF138" s="323" t="str">
        <f t="shared" si="16"/>
        <v>LIBERTY SPECIALTY MARKETS BERMUDA LTD (SINGAPORE BRANCH)</v>
      </c>
      <c r="AG138" s="376">
        <f t="shared" si="17"/>
        <v>28518520.273636792</v>
      </c>
      <c r="AH138" s="323">
        <f t="shared" si="18"/>
        <v>0.64605363772970947</v>
      </c>
      <c r="AK138" s="323" t="s">
        <v>1013</v>
      </c>
      <c r="AL138" s="9" t="s">
        <v>988</v>
      </c>
      <c r="AM138" s="9" t="s">
        <v>379</v>
      </c>
      <c r="AN138" s="316">
        <v>0.64605363772970947</v>
      </c>
      <c r="AO138" s="101">
        <v>28518520.273636792</v>
      </c>
    </row>
    <row r="139" spans="2:41" ht="16.5" x14ac:dyDescent="0.3">
      <c r="B139" s="358"/>
      <c r="C139" s="260"/>
      <c r="D139" s="261"/>
      <c r="E139" s="262"/>
      <c r="F139" s="260"/>
      <c r="G139" s="305"/>
      <c r="H139" s="307"/>
      <c r="I139" s="260" t="s">
        <v>873</v>
      </c>
      <c r="J139" s="305">
        <v>101306.03157403121</v>
      </c>
      <c r="K139" s="307">
        <v>0.99405163788538531</v>
      </c>
      <c r="L139" s="260"/>
      <c r="M139" s="261"/>
      <c r="N139" s="262"/>
      <c r="O139" s="260"/>
      <c r="P139" s="261"/>
      <c r="Q139" s="262"/>
      <c r="R139" s="260"/>
      <c r="S139" s="261"/>
      <c r="T139" s="262"/>
      <c r="U139" s="260"/>
      <c r="V139" s="261"/>
      <c r="W139" s="262"/>
      <c r="X139" s="260"/>
      <c r="Y139" s="261"/>
      <c r="Z139" s="262"/>
      <c r="AA139" s="260"/>
      <c r="AB139" s="261"/>
      <c r="AC139" s="262"/>
      <c r="AE139" s="323" t="str">
        <f t="shared" si="15"/>
        <v>3</v>
      </c>
      <c r="AF139" s="323" t="str">
        <f t="shared" si="16"/>
        <v>CHINA REINSURANCE (GROUP) CORPORATION (CHINA RE) (SINGAPORE BRANCH)</v>
      </c>
      <c r="AG139" s="376">
        <f t="shared" si="17"/>
        <v>950038766.10778081</v>
      </c>
      <c r="AH139" s="323">
        <f t="shared" si="18"/>
        <v>0.71016809417835203</v>
      </c>
      <c r="AK139" s="323" t="s">
        <v>803</v>
      </c>
      <c r="AL139" s="9" t="s">
        <v>476</v>
      </c>
      <c r="AM139" s="9" t="s">
        <v>379</v>
      </c>
      <c r="AN139" s="316">
        <v>0.71016809417835203</v>
      </c>
      <c r="AO139" s="101">
        <v>950038766.10778081</v>
      </c>
    </row>
    <row r="140" spans="2:41" ht="16.5" x14ac:dyDescent="0.3">
      <c r="B140" s="358"/>
      <c r="C140" s="260"/>
      <c r="D140" s="261"/>
      <c r="E140" s="262"/>
      <c r="F140" s="260"/>
      <c r="G140" s="305"/>
      <c r="H140" s="307"/>
      <c r="I140" s="260" t="s">
        <v>896</v>
      </c>
      <c r="J140" s="305">
        <v>94173.264279973679</v>
      </c>
      <c r="K140" s="307">
        <v>0.8506998012419702</v>
      </c>
      <c r="L140" s="260"/>
      <c r="M140" s="261"/>
      <c r="N140" s="262"/>
      <c r="O140" s="260"/>
      <c r="P140" s="261"/>
      <c r="Q140" s="262"/>
      <c r="R140" s="260"/>
      <c r="S140" s="261"/>
      <c r="T140" s="262"/>
      <c r="U140" s="260"/>
      <c r="V140" s="261"/>
      <c r="W140" s="262"/>
      <c r="X140" s="260"/>
      <c r="Y140" s="261"/>
      <c r="Z140" s="262"/>
      <c r="AA140" s="260"/>
      <c r="AB140" s="261"/>
      <c r="AC140" s="262"/>
      <c r="AE140" s="323" t="str">
        <f t="shared" si="15"/>
        <v>3</v>
      </c>
      <c r="AF140" s="323" t="str">
        <f t="shared" si="16"/>
        <v>AIG ASIA PACIFIC INSURANCE PTE LTD</v>
      </c>
      <c r="AG140" s="376">
        <f t="shared" si="17"/>
        <v>124484987.24439029</v>
      </c>
      <c r="AH140" s="323">
        <f t="shared" si="18"/>
        <v>1.016269950221931</v>
      </c>
      <c r="AK140" s="323" t="s">
        <v>804</v>
      </c>
      <c r="AL140" s="9" t="s">
        <v>477</v>
      </c>
      <c r="AM140" s="9" t="s">
        <v>379</v>
      </c>
      <c r="AN140" s="316">
        <v>1.016269950221931</v>
      </c>
      <c r="AO140" s="101">
        <v>124484987.24439029</v>
      </c>
    </row>
    <row r="141" spans="2:41" ht="16.5" x14ac:dyDescent="0.3">
      <c r="B141" s="358"/>
      <c r="C141" s="260"/>
      <c r="D141" s="261"/>
      <c r="E141" s="262"/>
      <c r="F141" s="260"/>
      <c r="G141" s="305"/>
      <c r="H141" s="307"/>
      <c r="I141" s="260" t="s">
        <v>788</v>
      </c>
      <c r="J141" s="305">
        <v>83545.311963285771</v>
      </c>
      <c r="K141" s="307">
        <v>0.57036494119865844</v>
      </c>
      <c r="L141" s="260"/>
      <c r="M141" s="261"/>
      <c r="N141" s="262"/>
      <c r="O141" s="260"/>
      <c r="P141" s="261"/>
      <c r="Q141" s="262"/>
      <c r="R141" s="260"/>
      <c r="S141" s="261"/>
      <c r="T141" s="262"/>
      <c r="U141" s="260"/>
      <c r="V141" s="261"/>
      <c r="W141" s="262"/>
      <c r="X141" s="260"/>
      <c r="Y141" s="261"/>
      <c r="Z141" s="262"/>
      <c r="AA141" s="260"/>
      <c r="AB141" s="261"/>
      <c r="AC141" s="262"/>
      <c r="AE141" s="323" t="str">
        <f t="shared" si="15"/>
        <v>3</v>
      </c>
      <c r="AF141" s="323" t="str">
        <f t="shared" si="16"/>
        <v>LIBERTY SPECIALTY MARKETS SINGAPORE PTE LIMITED</v>
      </c>
      <c r="AG141" s="376">
        <f t="shared" si="17"/>
        <v>4892369030.6209497</v>
      </c>
      <c r="AH141" s="323">
        <f t="shared" si="18"/>
        <v>0.59824423752683054</v>
      </c>
      <c r="AK141" s="323" t="s">
        <v>805</v>
      </c>
      <c r="AL141" s="9" t="s">
        <v>478</v>
      </c>
      <c r="AM141" s="9" t="s">
        <v>379</v>
      </c>
      <c r="AN141" s="316">
        <v>0.59824423752683054</v>
      </c>
      <c r="AO141" s="101">
        <v>4892369030.6209497</v>
      </c>
    </row>
    <row r="142" spans="2:41" ht="16.5" x14ac:dyDescent="0.3">
      <c r="B142" s="358"/>
      <c r="C142" s="260"/>
      <c r="D142" s="261"/>
      <c r="E142" s="262"/>
      <c r="F142" s="260"/>
      <c r="G142" s="305"/>
      <c r="H142" s="307"/>
      <c r="I142" s="260" t="s">
        <v>882</v>
      </c>
      <c r="J142" s="305">
        <v>83157.485345491135</v>
      </c>
      <c r="K142" s="307">
        <v>0.80165971722326979</v>
      </c>
      <c r="L142" s="260"/>
      <c r="M142" s="261"/>
      <c r="N142" s="262"/>
      <c r="O142" s="260"/>
      <c r="P142" s="261"/>
      <c r="Q142" s="262"/>
      <c r="R142" s="260"/>
      <c r="S142" s="261"/>
      <c r="T142" s="262"/>
      <c r="U142" s="260"/>
      <c r="V142" s="261"/>
      <c r="W142" s="262"/>
      <c r="X142" s="260"/>
      <c r="Y142" s="261"/>
      <c r="Z142" s="262"/>
      <c r="AA142" s="260"/>
      <c r="AB142" s="261"/>
      <c r="AC142" s="262"/>
      <c r="AE142" s="323" t="str">
        <f t="shared" si="15"/>
        <v>3</v>
      </c>
      <c r="AF142" s="323" t="str">
        <f t="shared" si="16"/>
        <v>TOKIO MARINE INSURANCE SINGAPORE LTD</v>
      </c>
      <c r="AG142" s="376">
        <f t="shared" si="17"/>
        <v>13925570.404304881</v>
      </c>
      <c r="AH142" s="323">
        <f t="shared" si="18"/>
        <v>1.0177714222869549</v>
      </c>
      <c r="AK142" s="323" t="s">
        <v>806</v>
      </c>
      <c r="AL142" s="9" t="s">
        <v>479</v>
      </c>
      <c r="AM142" s="9" t="s">
        <v>379</v>
      </c>
      <c r="AN142" s="316">
        <v>1.0177714222869549</v>
      </c>
      <c r="AO142" s="101">
        <v>13925570.404304881</v>
      </c>
    </row>
    <row r="143" spans="2:41" ht="16.5" x14ac:dyDescent="0.3">
      <c r="B143" s="358"/>
      <c r="C143" s="260"/>
      <c r="D143" s="261"/>
      <c r="E143" s="262"/>
      <c r="F143" s="260"/>
      <c r="G143" s="305"/>
      <c r="H143" s="307"/>
      <c r="I143" s="260" t="s">
        <v>832</v>
      </c>
      <c r="J143" s="305">
        <v>82901.917886201132</v>
      </c>
      <c r="K143" s="307">
        <v>0.79340057961606403</v>
      </c>
      <c r="L143" s="260"/>
      <c r="M143" s="261"/>
      <c r="N143" s="262"/>
      <c r="O143" s="260"/>
      <c r="P143" s="261"/>
      <c r="Q143" s="262"/>
      <c r="R143" s="260"/>
      <c r="S143" s="261"/>
      <c r="T143" s="262"/>
      <c r="U143" s="260"/>
      <c r="V143" s="261"/>
      <c r="W143" s="262"/>
      <c r="X143" s="260"/>
      <c r="Y143" s="261"/>
      <c r="Z143" s="262"/>
      <c r="AA143" s="260"/>
      <c r="AB143" s="261"/>
      <c r="AC143" s="262"/>
      <c r="AE143" s="323" t="str">
        <f t="shared" si="15"/>
        <v>3</v>
      </c>
      <c r="AF143" s="323" t="str">
        <f t="shared" si="16"/>
        <v>QBE INSURANCE(SINGAPORE) PTE LTD</v>
      </c>
      <c r="AG143" s="376">
        <f t="shared" si="17"/>
        <v>76084579.733759433</v>
      </c>
      <c r="AH143" s="323">
        <f t="shared" si="18"/>
        <v>0.89693940296386987</v>
      </c>
      <c r="AK143" s="323" t="s">
        <v>807</v>
      </c>
      <c r="AL143" s="9" t="s">
        <v>481</v>
      </c>
      <c r="AM143" s="9" t="s">
        <v>379</v>
      </c>
      <c r="AN143" s="316">
        <v>0.89693940296386987</v>
      </c>
      <c r="AO143" s="101">
        <v>76084579.733759433</v>
      </c>
    </row>
    <row r="144" spans="2:41" ht="16.5" x14ac:dyDescent="0.3">
      <c r="B144" s="358"/>
      <c r="C144" s="260"/>
      <c r="D144" s="261"/>
      <c r="E144" s="262"/>
      <c r="F144" s="260"/>
      <c r="G144" s="305"/>
      <c r="H144" s="307"/>
      <c r="I144" s="260" t="s">
        <v>755</v>
      </c>
      <c r="J144" s="305">
        <v>78109.151496385995</v>
      </c>
      <c r="K144" s="307">
        <v>0.7554553583742073</v>
      </c>
      <c r="L144" s="260"/>
      <c r="M144" s="261"/>
      <c r="N144" s="262"/>
      <c r="O144" s="260"/>
      <c r="P144" s="261"/>
      <c r="Q144" s="262"/>
      <c r="R144" s="260"/>
      <c r="S144" s="261"/>
      <c r="T144" s="262"/>
      <c r="U144" s="260"/>
      <c r="V144" s="261"/>
      <c r="W144" s="262"/>
      <c r="X144" s="260"/>
      <c r="Y144" s="261"/>
      <c r="Z144" s="262"/>
      <c r="AA144" s="260"/>
      <c r="AB144" s="261"/>
      <c r="AC144" s="262"/>
      <c r="AE144" s="323" t="str">
        <f t="shared" si="15"/>
        <v>3</v>
      </c>
      <c r="AF144" s="323" t="str">
        <f t="shared" si="16"/>
        <v>LIBERTY SPECIALTY MARKETS SINGAPORE PTE LIMITED</v>
      </c>
      <c r="AG144" s="376">
        <f t="shared" si="17"/>
        <v>176032.2771047822</v>
      </c>
      <c r="AH144" s="323">
        <f t="shared" si="18"/>
        <v>1.0177714222869549</v>
      </c>
      <c r="AK144" s="323" t="s">
        <v>805</v>
      </c>
      <c r="AL144" s="9" t="s">
        <v>482</v>
      </c>
      <c r="AM144" s="9" t="s">
        <v>379</v>
      </c>
      <c r="AN144" s="316">
        <v>1.0177714222869549</v>
      </c>
      <c r="AO144" s="101">
        <v>176032.2771047822</v>
      </c>
    </row>
    <row r="145" spans="2:41" ht="16.5" x14ac:dyDescent="0.3">
      <c r="B145" s="358"/>
      <c r="C145" s="260"/>
      <c r="D145" s="261"/>
      <c r="E145" s="262"/>
      <c r="F145" s="260"/>
      <c r="G145" s="305"/>
      <c r="H145" s="307"/>
      <c r="I145" s="260" t="s">
        <v>807</v>
      </c>
      <c r="J145" s="305">
        <v>76084.579733759427</v>
      </c>
      <c r="K145" s="307">
        <v>0.89693940296386987</v>
      </c>
      <c r="L145" s="260"/>
      <c r="M145" s="261"/>
      <c r="N145" s="262"/>
      <c r="O145" s="260"/>
      <c r="P145" s="261"/>
      <c r="Q145" s="262"/>
      <c r="R145" s="260"/>
      <c r="S145" s="261"/>
      <c r="T145" s="262"/>
      <c r="U145" s="260"/>
      <c r="V145" s="261"/>
      <c r="W145" s="262"/>
      <c r="X145" s="260"/>
      <c r="Y145" s="261"/>
      <c r="Z145" s="262"/>
      <c r="AA145" s="260"/>
      <c r="AB145" s="261"/>
      <c r="AC145" s="262"/>
      <c r="AE145" s="323" t="str">
        <f t="shared" si="15"/>
        <v>3</v>
      </c>
      <c r="AF145" s="323" t="str">
        <f t="shared" si="16"/>
        <v>QBE INSURANCE (INTERNATIONAL) LTD</v>
      </c>
      <c r="AG145" s="376">
        <f t="shared" si="17"/>
        <v>10835926842.85631</v>
      </c>
      <c r="AH145" s="323">
        <f t="shared" si="18"/>
        <v>0.86268927881645663</v>
      </c>
      <c r="AK145" s="323" t="s">
        <v>808</v>
      </c>
      <c r="AL145" s="9" t="s">
        <v>483</v>
      </c>
      <c r="AM145" s="9" t="s">
        <v>379</v>
      </c>
      <c r="AN145" s="316">
        <v>0.86268927881645663</v>
      </c>
      <c r="AO145" s="101">
        <v>10835926842.85631</v>
      </c>
    </row>
    <row r="146" spans="2:41" ht="16.5" x14ac:dyDescent="0.3">
      <c r="B146" s="358"/>
      <c r="C146" s="260"/>
      <c r="D146" s="261"/>
      <c r="E146" s="262"/>
      <c r="F146" s="260"/>
      <c r="G146" s="305"/>
      <c r="H146" s="307"/>
      <c r="I146" s="260" t="s">
        <v>809</v>
      </c>
      <c r="J146" s="305">
        <v>75505.089102870217</v>
      </c>
      <c r="K146" s="307">
        <v>1.1978108773787131</v>
      </c>
      <c r="L146" s="260"/>
      <c r="M146" s="261"/>
      <c r="N146" s="262"/>
      <c r="O146" s="260"/>
      <c r="P146" s="261"/>
      <c r="Q146" s="262"/>
      <c r="R146" s="260"/>
      <c r="S146" s="261"/>
      <c r="T146" s="262"/>
      <c r="U146" s="260"/>
      <c r="V146" s="261"/>
      <c r="W146" s="262"/>
      <c r="X146" s="260"/>
      <c r="Y146" s="261"/>
      <c r="Z146" s="262"/>
      <c r="AA146" s="260"/>
      <c r="AB146" s="261"/>
      <c r="AC146" s="262"/>
      <c r="AE146" s="323" t="str">
        <f t="shared" si="15"/>
        <v>3</v>
      </c>
      <c r="AF146" s="323" t="str">
        <f t="shared" si="16"/>
        <v>VIRGINIA SURETY COMPANY INC</v>
      </c>
      <c r="AG146" s="376">
        <f t="shared" si="17"/>
        <v>926741036.82505107</v>
      </c>
      <c r="AH146" s="323">
        <f t="shared" si="18"/>
        <v>0.70269536366240049</v>
      </c>
      <c r="AK146" s="323" t="s">
        <v>810</v>
      </c>
      <c r="AL146" s="9" t="s">
        <v>488</v>
      </c>
      <c r="AM146" s="9" t="s">
        <v>379</v>
      </c>
      <c r="AN146" s="316">
        <v>0.70269536366240049</v>
      </c>
      <c r="AO146" s="101">
        <v>926741036.82505107</v>
      </c>
    </row>
    <row r="147" spans="2:41" ht="16.5" x14ac:dyDescent="0.3">
      <c r="B147" s="358"/>
      <c r="C147" s="260"/>
      <c r="D147" s="261"/>
      <c r="E147" s="262"/>
      <c r="F147" s="260"/>
      <c r="G147" s="305"/>
      <c r="H147" s="307"/>
      <c r="I147" s="260" t="s">
        <v>902</v>
      </c>
      <c r="J147" s="305">
        <v>74800.966121648962</v>
      </c>
      <c r="K147" s="307">
        <v>0.87612313687676147</v>
      </c>
      <c r="L147" s="260"/>
      <c r="M147" s="261"/>
      <c r="N147" s="262"/>
      <c r="O147" s="260"/>
      <c r="P147" s="261"/>
      <c r="Q147" s="262"/>
      <c r="R147" s="260"/>
      <c r="S147" s="261"/>
      <c r="T147" s="262"/>
      <c r="U147" s="260"/>
      <c r="V147" s="261"/>
      <c r="W147" s="262"/>
      <c r="X147" s="260"/>
      <c r="Y147" s="261"/>
      <c r="Z147" s="262"/>
      <c r="AA147" s="260"/>
      <c r="AB147" s="261"/>
      <c r="AC147" s="262"/>
      <c r="AE147" s="323" t="str">
        <f t="shared" si="15"/>
        <v>3</v>
      </c>
      <c r="AF147" s="323" t="str">
        <f t="shared" si="16"/>
        <v>AXIS REINSURANCE COMPANY</v>
      </c>
      <c r="AG147" s="376">
        <f t="shared" si="17"/>
        <v>478757.91604233132</v>
      </c>
      <c r="AH147" s="323">
        <f t="shared" si="18"/>
        <v>0.70072808639606898</v>
      </c>
      <c r="AK147" s="323" t="s">
        <v>1014</v>
      </c>
      <c r="AL147" s="9" t="s">
        <v>989</v>
      </c>
      <c r="AM147" s="9" t="s">
        <v>379</v>
      </c>
      <c r="AN147" s="316">
        <v>0.70072808639606898</v>
      </c>
      <c r="AO147" s="101">
        <v>478757.91604233132</v>
      </c>
    </row>
    <row r="148" spans="2:41" ht="16.5" x14ac:dyDescent="0.3">
      <c r="B148" s="358"/>
      <c r="C148" s="260"/>
      <c r="D148" s="261"/>
      <c r="E148" s="262"/>
      <c r="F148" s="260"/>
      <c r="G148" s="305"/>
      <c r="H148" s="307"/>
      <c r="I148" s="260" t="s">
        <v>823</v>
      </c>
      <c r="J148" s="305">
        <v>71924.05955130652</v>
      </c>
      <c r="K148" s="307">
        <v>0.688494545728639</v>
      </c>
      <c r="L148" s="260"/>
      <c r="M148" s="261"/>
      <c r="N148" s="262"/>
      <c r="O148" s="260"/>
      <c r="P148" s="261"/>
      <c r="Q148" s="262"/>
      <c r="R148" s="260"/>
      <c r="S148" s="261"/>
      <c r="T148" s="262"/>
      <c r="U148" s="260"/>
      <c r="V148" s="261"/>
      <c r="W148" s="262"/>
      <c r="X148" s="260"/>
      <c r="Y148" s="261"/>
      <c r="Z148" s="262"/>
      <c r="AA148" s="260"/>
      <c r="AB148" s="261"/>
      <c r="AC148" s="262"/>
      <c r="AE148" s="323" t="str">
        <f t="shared" si="15"/>
        <v>3</v>
      </c>
      <c r="AF148" s="323" t="str">
        <f t="shared" si="16"/>
        <v>BERKLEY INSURANCE COMPANY</v>
      </c>
      <c r="AG148" s="376">
        <f t="shared" si="17"/>
        <v>51503001.733650401</v>
      </c>
      <c r="AH148" s="323">
        <f t="shared" si="18"/>
        <v>0.5891155378868721</v>
      </c>
      <c r="AK148" s="323" t="s">
        <v>1015</v>
      </c>
      <c r="AL148" s="9" t="s">
        <v>990</v>
      </c>
      <c r="AM148" s="9" t="s">
        <v>379</v>
      </c>
      <c r="AN148" s="316">
        <v>0.5891155378868721</v>
      </c>
      <c r="AO148" s="101">
        <v>51503001.733650401</v>
      </c>
    </row>
    <row r="149" spans="2:41" ht="16.5" x14ac:dyDescent="0.3">
      <c r="B149" s="358"/>
      <c r="C149" s="260"/>
      <c r="D149" s="261"/>
      <c r="E149" s="262"/>
      <c r="F149" s="260"/>
      <c r="G149" s="305"/>
      <c r="H149" s="307"/>
      <c r="I149" s="260" t="s">
        <v>888</v>
      </c>
      <c r="J149" s="305">
        <v>71704.722739919031</v>
      </c>
      <c r="K149" s="307">
        <v>0.60773486515104447</v>
      </c>
      <c r="L149" s="260"/>
      <c r="M149" s="261"/>
      <c r="N149" s="262"/>
      <c r="O149" s="260"/>
      <c r="P149" s="261"/>
      <c r="Q149" s="262"/>
      <c r="R149" s="260"/>
      <c r="S149" s="261"/>
      <c r="T149" s="262"/>
      <c r="U149" s="260"/>
      <c r="V149" s="261"/>
      <c r="W149" s="262"/>
      <c r="X149" s="260"/>
      <c r="Y149" s="261"/>
      <c r="Z149" s="262"/>
      <c r="AA149" s="260"/>
      <c r="AB149" s="261"/>
      <c r="AC149" s="262"/>
      <c r="AE149" s="323" t="str">
        <f t="shared" si="15"/>
        <v>3</v>
      </c>
      <c r="AF149" s="323" t="str">
        <f t="shared" si="16"/>
        <v>CONTINENTAL CASUALTY COMPANY</v>
      </c>
      <c r="AG149" s="376">
        <f t="shared" si="17"/>
        <v>2148842.8713199049</v>
      </c>
      <c r="AH149" s="323">
        <f t="shared" si="18"/>
        <v>0.56690492630611999</v>
      </c>
      <c r="AK149" s="323" t="s">
        <v>811</v>
      </c>
      <c r="AL149" s="9" t="s">
        <v>489</v>
      </c>
      <c r="AM149" s="9" t="s">
        <v>379</v>
      </c>
      <c r="AN149" s="316">
        <v>0.56690492630611999</v>
      </c>
      <c r="AO149" s="101">
        <v>2148842.8713199049</v>
      </c>
    </row>
    <row r="150" spans="2:41" ht="16.5" x14ac:dyDescent="0.3">
      <c r="B150" s="358"/>
      <c r="C150" s="260"/>
      <c r="D150" s="261"/>
      <c r="E150" s="262"/>
      <c r="F150" s="260"/>
      <c r="G150" s="305"/>
      <c r="H150" s="307"/>
      <c r="I150" s="260" t="s">
        <v>919</v>
      </c>
      <c r="J150" s="305">
        <v>70518.016171499112</v>
      </c>
      <c r="K150" s="307">
        <v>0.928216740560038</v>
      </c>
      <c r="L150" s="260"/>
      <c r="M150" s="261"/>
      <c r="N150" s="262"/>
      <c r="O150" s="260"/>
      <c r="P150" s="261"/>
      <c r="Q150" s="262"/>
      <c r="R150" s="260"/>
      <c r="S150" s="261"/>
      <c r="T150" s="262"/>
      <c r="U150" s="260"/>
      <c r="V150" s="261"/>
      <c r="W150" s="262"/>
      <c r="X150" s="260"/>
      <c r="Y150" s="261"/>
      <c r="Z150" s="262"/>
      <c r="AA150" s="260"/>
      <c r="AB150" s="261"/>
      <c r="AC150" s="262"/>
      <c r="AE150" s="323" t="str">
        <f t="shared" si="15"/>
        <v>3</v>
      </c>
      <c r="AF150" s="323" t="str">
        <f t="shared" si="16"/>
        <v>EVEREST REINSURANCE COMPANY</v>
      </c>
      <c r="AG150" s="376">
        <f t="shared" si="17"/>
        <v>459349452.67569172</v>
      </c>
      <c r="AH150" s="323">
        <f t="shared" si="18"/>
        <v>0.6513334070863307</v>
      </c>
      <c r="AK150" s="323" t="s">
        <v>812</v>
      </c>
      <c r="AL150" s="9" t="s">
        <v>490</v>
      </c>
      <c r="AM150" s="9" t="s">
        <v>379</v>
      </c>
      <c r="AN150" s="316">
        <v>0.6513334070863307</v>
      </c>
      <c r="AO150" s="101">
        <v>459349452.67569172</v>
      </c>
    </row>
    <row r="151" spans="2:41" ht="16.5" x14ac:dyDescent="0.3">
      <c r="B151" s="358"/>
      <c r="C151" s="260"/>
      <c r="D151" s="261"/>
      <c r="E151" s="262"/>
      <c r="F151" s="260"/>
      <c r="G151" s="305"/>
      <c r="H151" s="307"/>
      <c r="I151" s="260" t="s">
        <v>870</v>
      </c>
      <c r="J151" s="305">
        <v>69326.581447911711</v>
      </c>
      <c r="K151" s="307">
        <v>0.67523064838279201</v>
      </c>
      <c r="L151" s="260"/>
      <c r="M151" s="261"/>
      <c r="N151" s="262"/>
      <c r="O151" s="260"/>
      <c r="P151" s="261"/>
      <c r="Q151" s="262"/>
      <c r="R151" s="260"/>
      <c r="S151" s="261"/>
      <c r="T151" s="262"/>
      <c r="U151" s="260"/>
      <c r="V151" s="261"/>
      <c r="W151" s="262"/>
      <c r="X151" s="260"/>
      <c r="Y151" s="261"/>
      <c r="Z151" s="262"/>
      <c r="AA151" s="260"/>
      <c r="AB151" s="261"/>
      <c r="AC151" s="262"/>
      <c r="AE151" s="323" t="str">
        <f t="shared" si="15"/>
        <v>3</v>
      </c>
      <c r="AF151" s="323" t="str">
        <f t="shared" si="16"/>
        <v>FACTORY MUTUAL INSURANCE COMPANY</v>
      </c>
      <c r="AG151" s="376">
        <f t="shared" si="17"/>
        <v>1728881631.364213</v>
      </c>
      <c r="AH151" s="323">
        <f t="shared" si="18"/>
        <v>1.0712098350448049</v>
      </c>
      <c r="AK151" s="323" t="s">
        <v>813</v>
      </c>
      <c r="AL151" s="9" t="s">
        <v>491</v>
      </c>
      <c r="AM151" s="9" t="s">
        <v>379</v>
      </c>
      <c r="AN151" s="316">
        <v>1.0712098350448049</v>
      </c>
      <c r="AO151" s="101">
        <v>1728881631.364213</v>
      </c>
    </row>
    <row r="152" spans="2:41" ht="16.5" x14ac:dyDescent="0.3">
      <c r="B152" s="358"/>
      <c r="C152" s="260"/>
      <c r="D152" s="261"/>
      <c r="E152" s="262"/>
      <c r="F152" s="260"/>
      <c r="G152" s="305"/>
      <c r="H152" s="307"/>
      <c r="I152" s="260" t="s">
        <v>1016</v>
      </c>
      <c r="J152" s="305">
        <v>67152.139173077478</v>
      </c>
      <c r="K152" s="307">
        <v>0.6862156524991615</v>
      </c>
      <c r="L152" s="260"/>
      <c r="M152" s="261"/>
      <c r="N152" s="262"/>
      <c r="O152" s="260"/>
      <c r="P152" s="261"/>
      <c r="Q152" s="262"/>
      <c r="R152" s="260"/>
      <c r="S152" s="261"/>
      <c r="T152" s="262"/>
      <c r="U152" s="260"/>
      <c r="V152" s="261"/>
      <c r="W152" s="262"/>
      <c r="X152" s="260"/>
      <c r="Y152" s="261"/>
      <c r="Z152" s="262"/>
      <c r="AA152" s="260"/>
      <c r="AB152" s="261"/>
      <c r="AC152" s="262"/>
      <c r="AE152" s="323" t="str">
        <f t="shared" si="15"/>
        <v>3</v>
      </c>
      <c r="AF152" s="323" t="str">
        <f t="shared" si="16"/>
        <v>LIBERTY MUTUAL INSURANCE COMPANY</v>
      </c>
      <c r="AG152" s="376">
        <f t="shared" si="17"/>
        <v>702751693.14341056</v>
      </c>
      <c r="AH152" s="323">
        <f t="shared" si="18"/>
        <v>0.8296360971877409</v>
      </c>
      <c r="AK152" s="323" t="s">
        <v>814</v>
      </c>
      <c r="AL152" s="9" t="s">
        <v>492</v>
      </c>
      <c r="AM152" s="9" t="s">
        <v>379</v>
      </c>
      <c r="AN152" s="316">
        <v>0.8296360971877409</v>
      </c>
      <c r="AO152" s="101">
        <v>702751693.14341056</v>
      </c>
    </row>
    <row r="153" spans="2:41" ht="16.5" x14ac:dyDescent="0.3">
      <c r="B153" s="358"/>
      <c r="C153" s="260"/>
      <c r="D153" s="261"/>
      <c r="E153" s="262"/>
      <c r="F153" s="260"/>
      <c r="G153" s="305"/>
      <c r="H153" s="307"/>
      <c r="I153" s="260" t="s">
        <v>921</v>
      </c>
      <c r="J153" s="305">
        <v>66326.150220958327</v>
      </c>
      <c r="K153" s="307">
        <v>0.8241876429898074</v>
      </c>
      <c r="L153" s="260"/>
      <c r="M153" s="261"/>
      <c r="N153" s="262"/>
      <c r="O153" s="260"/>
      <c r="P153" s="261"/>
      <c r="Q153" s="262"/>
      <c r="R153" s="260"/>
      <c r="S153" s="261"/>
      <c r="T153" s="262"/>
      <c r="U153" s="260"/>
      <c r="V153" s="261"/>
      <c r="W153" s="262"/>
      <c r="X153" s="260"/>
      <c r="Y153" s="261"/>
      <c r="Z153" s="262"/>
      <c r="AA153" s="260"/>
      <c r="AB153" s="261"/>
      <c r="AC153" s="262"/>
      <c r="AE153" s="323" t="str">
        <f t="shared" si="15"/>
        <v>3</v>
      </c>
      <c r="AF153" s="323" t="str">
        <f t="shared" si="16"/>
        <v>AEGIS SECURITY INSURANCE COMPANY</v>
      </c>
      <c r="AG153" s="376">
        <f t="shared" si="17"/>
        <v>2679180.4721724661</v>
      </c>
      <c r="AH153" s="323">
        <f t="shared" si="18"/>
        <v>0.42424660526448088</v>
      </c>
      <c r="AK153" s="323" t="s">
        <v>816</v>
      </c>
      <c r="AL153" s="9" t="s">
        <v>496</v>
      </c>
      <c r="AM153" s="9" t="s">
        <v>379</v>
      </c>
      <c r="AN153" s="316">
        <v>0.42424660526448088</v>
      </c>
      <c r="AO153" s="101">
        <v>2679180.4721724661</v>
      </c>
    </row>
    <row r="154" spans="2:41" ht="16.5" x14ac:dyDescent="0.3">
      <c r="B154" s="358"/>
      <c r="C154" s="260"/>
      <c r="D154" s="261"/>
      <c r="E154" s="262"/>
      <c r="F154" s="260"/>
      <c r="G154" s="305"/>
      <c r="H154" s="307"/>
      <c r="I154" s="260" t="s">
        <v>789</v>
      </c>
      <c r="J154" s="305">
        <v>61844.165793474989</v>
      </c>
      <c r="K154" s="307">
        <v>0.65979048762610637</v>
      </c>
      <c r="L154" s="260"/>
      <c r="M154" s="261"/>
      <c r="N154" s="262"/>
      <c r="O154" s="260"/>
      <c r="P154" s="261"/>
      <c r="Q154" s="262"/>
      <c r="R154" s="260"/>
      <c r="S154" s="261"/>
      <c r="T154" s="262"/>
      <c r="U154" s="260"/>
      <c r="V154" s="261"/>
      <c r="W154" s="262"/>
      <c r="X154" s="260"/>
      <c r="Y154" s="261"/>
      <c r="Z154" s="262"/>
      <c r="AA154" s="260"/>
      <c r="AB154" s="261"/>
      <c r="AC154" s="262"/>
      <c r="AE154" s="323" t="str">
        <f t="shared" si="15"/>
        <v>3</v>
      </c>
      <c r="AF154" s="323" t="str">
        <f t="shared" si="16"/>
        <v>OCEAN INTERNATIONAL REINSURANCE COMPANY LIMITED</v>
      </c>
      <c r="AG154" s="376">
        <f t="shared" si="17"/>
        <v>67152139.173077479</v>
      </c>
      <c r="AH154" s="323">
        <f t="shared" si="18"/>
        <v>0.6862156524991615</v>
      </c>
      <c r="AK154" s="323" t="s">
        <v>1016</v>
      </c>
      <c r="AL154" s="9" t="s">
        <v>991</v>
      </c>
      <c r="AM154" s="9" t="s">
        <v>379</v>
      </c>
      <c r="AN154" s="316">
        <v>0.6862156524991615</v>
      </c>
      <c r="AO154" s="101">
        <v>67152139.173077479</v>
      </c>
    </row>
    <row r="155" spans="2:41" ht="16.5" x14ac:dyDescent="0.3">
      <c r="B155" s="358"/>
      <c r="C155" s="260"/>
      <c r="D155" s="261"/>
      <c r="E155" s="262"/>
      <c r="F155" s="260"/>
      <c r="G155" s="305"/>
      <c r="H155" s="307"/>
      <c r="I155" s="260" t="s">
        <v>901</v>
      </c>
      <c r="J155" s="305">
        <v>60944.960841548214</v>
      </c>
      <c r="K155" s="307">
        <v>0.76840514765712942</v>
      </c>
      <c r="L155" s="260"/>
      <c r="M155" s="261"/>
      <c r="N155" s="262"/>
      <c r="O155" s="260"/>
      <c r="P155" s="261"/>
      <c r="Q155" s="262"/>
      <c r="R155" s="260"/>
      <c r="S155" s="261"/>
      <c r="T155" s="262"/>
      <c r="U155" s="260"/>
      <c r="V155" s="261"/>
      <c r="W155" s="262"/>
      <c r="X155" s="260"/>
      <c r="Y155" s="261"/>
      <c r="Z155" s="262"/>
      <c r="AA155" s="260"/>
      <c r="AB155" s="261"/>
      <c r="AC155" s="262"/>
      <c r="AE155" s="323" t="str">
        <f t="shared" si="15"/>
        <v>3</v>
      </c>
      <c r="AF155" s="323" t="str">
        <f t="shared" si="16"/>
        <v>LLOYD'S SYNDICATE #1414(ASCOT)</v>
      </c>
      <c r="AG155" s="376">
        <f t="shared" si="17"/>
        <v>8870376.3629900515</v>
      </c>
      <c r="AH155" s="323">
        <f t="shared" si="18"/>
        <v>0.9173525287198655</v>
      </c>
      <c r="AK155" s="323" t="s">
        <v>833</v>
      </c>
      <c r="AL155" s="9" t="s">
        <v>992</v>
      </c>
      <c r="AM155" s="9" t="s">
        <v>379</v>
      </c>
      <c r="AN155" s="316">
        <v>0.9173525287198655</v>
      </c>
      <c r="AO155" s="101">
        <v>8870376.3629900515</v>
      </c>
    </row>
    <row r="156" spans="2:41" ht="16.5" x14ac:dyDescent="0.3">
      <c r="B156" s="358"/>
      <c r="C156" s="260"/>
      <c r="D156" s="261"/>
      <c r="E156" s="262"/>
      <c r="F156" s="260"/>
      <c r="G156" s="305"/>
      <c r="H156" s="307"/>
      <c r="I156" s="260" t="s">
        <v>1028</v>
      </c>
      <c r="J156" s="305">
        <v>60679.352454463988</v>
      </c>
      <c r="K156" s="307">
        <v>0.68163283874752878</v>
      </c>
      <c r="L156" s="260"/>
      <c r="M156" s="261"/>
      <c r="N156" s="262"/>
      <c r="O156" s="260"/>
      <c r="P156" s="261"/>
      <c r="Q156" s="262"/>
      <c r="R156" s="260"/>
      <c r="S156" s="261"/>
      <c r="T156" s="262"/>
      <c r="U156" s="260"/>
      <c r="V156" s="261"/>
      <c r="W156" s="262"/>
      <c r="X156" s="260"/>
      <c r="Y156" s="261"/>
      <c r="Z156" s="262"/>
      <c r="AA156" s="260"/>
      <c r="AB156" s="261"/>
      <c r="AC156" s="262"/>
      <c r="AE156" s="323" t="str">
        <f t="shared" si="15"/>
        <v>3</v>
      </c>
      <c r="AF156" s="323" t="str">
        <f t="shared" si="16"/>
        <v>ENDURANCE SPECIALTY INSURANCE LTD</v>
      </c>
      <c r="AG156" s="376">
        <f t="shared" si="17"/>
        <v>-5219694.7267355304</v>
      </c>
      <c r="AH156" s="323">
        <f t="shared" si="18"/>
        <v>0.56540296692202741</v>
      </c>
      <c r="AK156" s="323" t="s">
        <v>936</v>
      </c>
      <c r="AL156" s="9" t="s">
        <v>653</v>
      </c>
      <c r="AM156" s="9" t="s">
        <v>379</v>
      </c>
      <c r="AN156" s="316">
        <v>0.56540296692202741</v>
      </c>
      <c r="AO156" s="101">
        <v>-5219694.7267355304</v>
      </c>
    </row>
    <row r="157" spans="2:41" ht="16.5" x14ac:dyDescent="0.3">
      <c r="B157" s="358"/>
      <c r="C157" s="260"/>
      <c r="D157" s="261"/>
      <c r="E157" s="262"/>
      <c r="F157" s="260"/>
      <c r="G157" s="305"/>
      <c r="H157" s="307"/>
      <c r="I157" s="260" t="s">
        <v>835</v>
      </c>
      <c r="J157" s="305">
        <v>60661.048441083578</v>
      </c>
      <c r="K157" s="307">
        <v>0.69203438654847227</v>
      </c>
      <c r="L157" s="260"/>
      <c r="M157" s="261"/>
      <c r="N157" s="262"/>
      <c r="O157" s="260"/>
      <c r="P157" s="261"/>
      <c r="Q157" s="262"/>
      <c r="R157" s="260"/>
      <c r="S157" s="261"/>
      <c r="T157" s="262"/>
      <c r="U157" s="260"/>
      <c r="V157" s="261"/>
      <c r="W157" s="262"/>
      <c r="X157" s="260"/>
      <c r="Y157" s="261"/>
      <c r="Z157" s="262"/>
      <c r="AA157" s="260"/>
      <c r="AB157" s="261"/>
      <c r="AC157" s="262"/>
      <c r="AE157" s="323" t="str">
        <f t="shared" si="15"/>
        <v>3</v>
      </c>
      <c r="AF157" s="323" t="str">
        <f t="shared" si="16"/>
        <v>LANCASHIRE INSURANCE COMPANY LTD</v>
      </c>
      <c r="AG157" s="376">
        <f t="shared" si="17"/>
        <v>-11506710.247491371</v>
      </c>
      <c r="AH157" s="323">
        <f t="shared" si="18"/>
        <v>-0.60470894086603488</v>
      </c>
      <c r="AK157" s="323" t="s">
        <v>817</v>
      </c>
      <c r="AL157" s="9" t="s">
        <v>497</v>
      </c>
      <c r="AM157" s="9" t="s">
        <v>379</v>
      </c>
      <c r="AN157" s="316">
        <v>-0.60470894086603488</v>
      </c>
      <c r="AO157" s="101">
        <v>-11506710.247491371</v>
      </c>
    </row>
    <row r="158" spans="2:41" ht="16.5" x14ac:dyDescent="0.3">
      <c r="B158" s="358"/>
      <c r="C158" s="260"/>
      <c r="D158" s="261"/>
      <c r="E158" s="262"/>
      <c r="F158" s="260"/>
      <c r="G158" s="305"/>
      <c r="H158" s="307"/>
      <c r="I158" s="260" t="s">
        <v>868</v>
      </c>
      <c r="J158" s="305">
        <v>55040.61816646791</v>
      </c>
      <c r="K158" s="307">
        <v>0.48165354881795069</v>
      </c>
      <c r="L158" s="260"/>
      <c r="M158" s="261"/>
      <c r="N158" s="262"/>
      <c r="O158" s="260"/>
      <c r="P158" s="261"/>
      <c r="Q158" s="262"/>
      <c r="R158" s="260"/>
      <c r="S158" s="261"/>
      <c r="T158" s="262"/>
      <c r="U158" s="260"/>
      <c r="V158" s="261"/>
      <c r="W158" s="262"/>
      <c r="X158" s="260"/>
      <c r="Y158" s="261"/>
      <c r="Z158" s="262"/>
      <c r="AA158" s="260"/>
      <c r="AB158" s="261"/>
      <c r="AC158" s="262"/>
      <c r="AE158" s="323" t="str">
        <f t="shared" si="15"/>
        <v>3</v>
      </c>
      <c r="AF158" s="323" t="str">
        <f t="shared" si="16"/>
        <v>ARCH REINSURANCE LTD</v>
      </c>
      <c r="AG158" s="376">
        <f t="shared" si="17"/>
        <v>300461178.76608002</v>
      </c>
      <c r="AH158" s="323">
        <f t="shared" si="18"/>
        <v>0.59097161371959916</v>
      </c>
      <c r="AK158" s="323" t="s">
        <v>818</v>
      </c>
      <c r="AL158" s="9" t="s">
        <v>498</v>
      </c>
      <c r="AM158" s="9" t="s">
        <v>379</v>
      </c>
      <c r="AN158" s="316">
        <v>0.59097161371959916</v>
      </c>
      <c r="AO158" s="101">
        <v>300461178.76608002</v>
      </c>
    </row>
    <row r="159" spans="2:41" ht="16.5" x14ac:dyDescent="0.3">
      <c r="B159" s="358"/>
      <c r="C159" s="260"/>
      <c r="D159" s="261"/>
      <c r="E159" s="262"/>
      <c r="F159" s="260"/>
      <c r="G159" s="305"/>
      <c r="H159" s="307"/>
      <c r="I159" s="260" t="s">
        <v>751</v>
      </c>
      <c r="J159" s="305">
        <v>54275.000782245093</v>
      </c>
      <c r="K159" s="307">
        <v>0.75089680817299898</v>
      </c>
      <c r="L159" s="260"/>
      <c r="M159" s="261"/>
      <c r="N159" s="262"/>
      <c r="O159" s="260"/>
      <c r="P159" s="261"/>
      <c r="Q159" s="262"/>
      <c r="R159" s="260"/>
      <c r="S159" s="261"/>
      <c r="T159" s="262"/>
      <c r="U159" s="260"/>
      <c r="V159" s="261"/>
      <c r="W159" s="262"/>
      <c r="X159" s="260"/>
      <c r="Y159" s="261"/>
      <c r="Z159" s="262"/>
      <c r="AA159" s="260"/>
      <c r="AB159" s="261"/>
      <c r="AC159" s="262"/>
      <c r="AE159" s="323" t="str">
        <f t="shared" si="15"/>
        <v>3</v>
      </c>
      <c r="AF159" s="323" t="str">
        <f t="shared" si="16"/>
        <v>AXIS SPECIALTY LTD</v>
      </c>
      <c r="AG159" s="376">
        <f t="shared" si="17"/>
        <v>-3208125.7984838979</v>
      </c>
      <c r="AH159" s="323">
        <f t="shared" si="18"/>
        <v>0.56536574919287641</v>
      </c>
      <c r="AK159" s="323" t="s">
        <v>819</v>
      </c>
      <c r="AL159" s="9" t="s">
        <v>499</v>
      </c>
      <c r="AM159" s="9" t="s">
        <v>379</v>
      </c>
      <c r="AN159" s="316">
        <v>0.56536574919287641</v>
      </c>
      <c r="AO159" s="101">
        <v>-3208125.7984838979</v>
      </c>
    </row>
    <row r="160" spans="2:41" ht="16.5" x14ac:dyDescent="0.3">
      <c r="B160" s="358"/>
      <c r="C160" s="260"/>
      <c r="D160" s="261"/>
      <c r="E160" s="262"/>
      <c r="F160" s="260"/>
      <c r="G160" s="305"/>
      <c r="H160" s="307"/>
      <c r="I160" s="260" t="s">
        <v>860</v>
      </c>
      <c r="J160" s="305">
        <v>53333.001138238811</v>
      </c>
      <c r="K160" s="307">
        <v>0.89900091039985208</v>
      </c>
      <c r="L160" s="260"/>
      <c r="M160" s="261"/>
      <c r="N160" s="262"/>
      <c r="O160" s="260"/>
      <c r="P160" s="261"/>
      <c r="Q160" s="262"/>
      <c r="R160" s="260"/>
      <c r="S160" s="261"/>
      <c r="T160" s="262"/>
      <c r="U160" s="260"/>
      <c r="V160" s="261"/>
      <c r="W160" s="262"/>
      <c r="X160" s="260"/>
      <c r="Y160" s="261"/>
      <c r="Z160" s="262"/>
      <c r="AA160" s="260"/>
      <c r="AB160" s="261"/>
      <c r="AC160" s="262"/>
      <c r="AE160" s="323" t="str">
        <f t="shared" si="15"/>
        <v>3</v>
      </c>
      <c r="AF160" s="323" t="str">
        <f t="shared" si="16"/>
        <v>GARD MARINE &amp; ENERGY LTD</v>
      </c>
      <c r="AG160" s="376">
        <f t="shared" si="17"/>
        <v>-420334.02179892972</v>
      </c>
      <c r="AH160" s="323">
        <f t="shared" si="18"/>
        <v>-1.0488070298819161</v>
      </c>
      <c r="AK160" s="323" t="s">
        <v>820</v>
      </c>
      <c r="AL160" s="9" t="s">
        <v>500</v>
      </c>
      <c r="AM160" s="9" t="s">
        <v>379</v>
      </c>
      <c r="AN160" s="316">
        <v>-1.0488070298819161</v>
      </c>
      <c r="AO160" s="101">
        <v>-420334.02179892972</v>
      </c>
    </row>
    <row r="161" spans="2:41" ht="16.5" x14ac:dyDescent="0.3">
      <c r="B161" s="358"/>
      <c r="C161" s="260"/>
      <c r="D161" s="261"/>
      <c r="E161" s="262"/>
      <c r="F161" s="260"/>
      <c r="G161" s="305"/>
      <c r="H161" s="307"/>
      <c r="I161" s="260" t="s">
        <v>1015</v>
      </c>
      <c r="J161" s="305">
        <v>51503.001733650402</v>
      </c>
      <c r="K161" s="307">
        <v>0.5891155378868721</v>
      </c>
      <c r="L161" s="260"/>
      <c r="M161" s="261"/>
      <c r="N161" s="262"/>
      <c r="O161" s="260"/>
      <c r="P161" s="261"/>
      <c r="Q161" s="262"/>
      <c r="R161" s="260"/>
      <c r="S161" s="261"/>
      <c r="T161" s="262"/>
      <c r="U161" s="260"/>
      <c r="V161" s="261"/>
      <c r="W161" s="262"/>
      <c r="X161" s="260"/>
      <c r="Y161" s="261"/>
      <c r="Z161" s="262"/>
      <c r="AA161" s="260"/>
      <c r="AB161" s="261"/>
      <c r="AC161" s="262"/>
      <c r="AE161" s="323" t="str">
        <f t="shared" si="15"/>
        <v>3</v>
      </c>
      <c r="AF161" s="323" t="str">
        <f t="shared" si="16"/>
        <v>MS AMLIN AG (BERMUDA BRANCH)</v>
      </c>
      <c r="AG161" s="376">
        <f t="shared" si="17"/>
        <v>28022967.55608255</v>
      </c>
      <c r="AH161" s="323">
        <f t="shared" si="18"/>
        <v>0.85831560484697822</v>
      </c>
      <c r="AK161" s="323" t="s">
        <v>821</v>
      </c>
      <c r="AL161" s="9" t="s">
        <v>502</v>
      </c>
      <c r="AM161" s="9" t="s">
        <v>379</v>
      </c>
      <c r="AN161" s="316">
        <v>0.85831560484697822</v>
      </c>
      <c r="AO161" s="101">
        <v>28022967.55608255</v>
      </c>
    </row>
    <row r="162" spans="2:41" ht="16.5" x14ac:dyDescent="0.3">
      <c r="B162" s="358"/>
      <c r="C162" s="260"/>
      <c r="D162" s="261"/>
      <c r="E162" s="262"/>
      <c r="F162" s="260"/>
      <c r="G162" s="305"/>
      <c r="H162" s="307"/>
      <c r="I162" s="260" t="s">
        <v>742</v>
      </c>
      <c r="J162" s="305">
        <v>49811.079901475059</v>
      </c>
      <c r="K162" s="307">
        <v>0.68889244948642236</v>
      </c>
      <c r="L162" s="260"/>
      <c r="M162" s="261"/>
      <c r="N162" s="262"/>
      <c r="O162" s="260"/>
      <c r="P162" s="261"/>
      <c r="Q162" s="262"/>
      <c r="R162" s="260"/>
      <c r="S162" s="261"/>
      <c r="T162" s="262"/>
      <c r="U162" s="260"/>
      <c r="V162" s="261"/>
      <c r="W162" s="262"/>
      <c r="X162" s="260"/>
      <c r="Y162" s="261"/>
      <c r="Z162" s="262"/>
      <c r="AA162" s="260"/>
      <c r="AB162" s="261"/>
      <c r="AC162" s="262"/>
      <c r="AE162" s="323" t="str">
        <f t="shared" si="15"/>
        <v>3</v>
      </c>
      <c r="AF162" s="323" t="str">
        <f t="shared" si="16"/>
        <v>THIRD POINT REINSURANCE COMPANY LTD.</v>
      </c>
      <c r="AG162" s="376">
        <f t="shared" si="17"/>
        <v>557692711.31704998</v>
      </c>
      <c r="AH162" s="323">
        <f t="shared" si="18"/>
        <v>0.72929782343370719</v>
      </c>
      <c r="AK162" s="323" t="s">
        <v>822</v>
      </c>
      <c r="AL162" s="9" t="s">
        <v>503</v>
      </c>
      <c r="AM162" s="9" t="s">
        <v>379</v>
      </c>
      <c r="AN162" s="316">
        <v>0.72929782343370719</v>
      </c>
      <c r="AO162" s="101">
        <v>557692711.31704998</v>
      </c>
    </row>
    <row r="163" spans="2:41" ht="16.5" x14ac:dyDescent="0.3">
      <c r="B163" s="358"/>
      <c r="C163" s="260"/>
      <c r="D163" s="261"/>
      <c r="E163" s="262"/>
      <c r="F163" s="260"/>
      <c r="G163" s="305"/>
      <c r="H163" s="307"/>
      <c r="I163" s="260" t="s">
        <v>944</v>
      </c>
      <c r="J163" s="305">
        <v>43463.588843343634</v>
      </c>
      <c r="K163" s="307">
        <v>0.86268919197549276</v>
      </c>
      <c r="L163" s="260"/>
      <c r="M163" s="261"/>
      <c r="N163" s="262"/>
      <c r="O163" s="260"/>
      <c r="P163" s="261"/>
      <c r="Q163" s="262"/>
      <c r="R163" s="260"/>
      <c r="S163" s="261"/>
      <c r="T163" s="262"/>
      <c r="U163" s="260"/>
      <c r="V163" s="261"/>
      <c r="W163" s="262"/>
      <c r="X163" s="260"/>
      <c r="Y163" s="261"/>
      <c r="Z163" s="262"/>
      <c r="AA163" s="260"/>
      <c r="AB163" s="261"/>
      <c r="AC163" s="262"/>
      <c r="AE163" s="323" t="str">
        <f t="shared" si="15"/>
        <v>3</v>
      </c>
      <c r="AF163" s="323" t="str">
        <f t="shared" si="16"/>
        <v>BEST MERIDIAN INTERNATIONAL INSURANCE COMPANY SPC</v>
      </c>
      <c r="AG163" s="376">
        <f t="shared" si="17"/>
        <v>71924059.551306516</v>
      </c>
      <c r="AH163" s="323">
        <f t="shared" si="18"/>
        <v>0.688494545728639</v>
      </c>
      <c r="AK163" s="323" t="s">
        <v>823</v>
      </c>
      <c r="AL163" s="9" t="s">
        <v>504</v>
      </c>
      <c r="AM163" s="9" t="s">
        <v>379</v>
      </c>
      <c r="AN163" s="316">
        <v>0.688494545728639</v>
      </c>
      <c r="AO163" s="101">
        <v>71924059.551306516</v>
      </c>
    </row>
    <row r="164" spans="2:41" ht="16.5" x14ac:dyDescent="0.3">
      <c r="B164" s="358"/>
      <c r="C164" s="260"/>
      <c r="D164" s="261"/>
      <c r="E164" s="262"/>
      <c r="F164" s="260"/>
      <c r="G164" s="305"/>
      <c r="H164" s="307"/>
      <c r="I164" s="260" t="s">
        <v>857</v>
      </c>
      <c r="J164" s="305">
        <v>40951.062970562882</v>
      </c>
      <c r="K164" s="307">
        <v>0.70772283152644222</v>
      </c>
      <c r="L164" s="260"/>
      <c r="M164" s="261"/>
      <c r="N164" s="262"/>
      <c r="O164" s="260"/>
      <c r="P164" s="261"/>
      <c r="Q164" s="262"/>
      <c r="R164" s="260"/>
      <c r="S164" s="261"/>
      <c r="T164" s="262"/>
      <c r="U164" s="260"/>
      <c r="V164" s="261"/>
      <c r="W164" s="262"/>
      <c r="X164" s="260"/>
      <c r="Y164" s="261"/>
      <c r="Z164" s="262"/>
      <c r="AA164" s="260"/>
      <c r="AB164" s="261"/>
      <c r="AC164" s="262"/>
      <c r="AE164" s="323" t="str">
        <f t="shared" si="15"/>
        <v>3</v>
      </c>
      <c r="AF164" s="323" t="str">
        <f t="shared" si="16"/>
        <v>IRB-BRASIL RESSEGUROS S.A. (IRB-BRASIL RE)</v>
      </c>
      <c r="AG164" s="376">
        <f t="shared" si="17"/>
        <v>1582945309.2093899</v>
      </c>
      <c r="AH164" s="323">
        <f t="shared" si="18"/>
        <v>0.84624057247732121</v>
      </c>
      <c r="AK164" s="323" t="s">
        <v>824</v>
      </c>
      <c r="AL164" s="9" t="s">
        <v>505</v>
      </c>
      <c r="AM164" s="9" t="s">
        <v>379</v>
      </c>
      <c r="AN164" s="316">
        <v>0.84624057247732121</v>
      </c>
      <c r="AO164" s="101">
        <v>1582945309.2093899</v>
      </c>
    </row>
    <row r="165" spans="2:41" ht="16.5" x14ac:dyDescent="0.3">
      <c r="B165" s="358"/>
      <c r="C165" s="260"/>
      <c r="D165" s="261"/>
      <c r="E165" s="262"/>
      <c r="F165" s="260"/>
      <c r="G165" s="305"/>
      <c r="H165" s="307"/>
      <c r="I165" s="260" t="s">
        <v>863</v>
      </c>
      <c r="J165" s="305">
        <v>39028.672213164493</v>
      </c>
      <c r="K165" s="307">
        <v>0.76256411633427934</v>
      </c>
      <c r="L165" s="260"/>
      <c r="M165" s="261"/>
      <c r="N165" s="262"/>
      <c r="O165" s="260"/>
      <c r="P165" s="261"/>
      <c r="Q165" s="262"/>
      <c r="R165" s="260"/>
      <c r="S165" s="261"/>
      <c r="T165" s="262"/>
      <c r="U165" s="260"/>
      <c r="V165" s="261"/>
      <c r="W165" s="262"/>
      <c r="X165" s="260"/>
      <c r="Y165" s="261"/>
      <c r="Z165" s="262"/>
      <c r="AA165" s="260"/>
      <c r="AB165" s="261"/>
      <c r="AC165" s="262"/>
      <c r="AE165" s="323" t="str">
        <f t="shared" si="15"/>
        <v>3</v>
      </c>
      <c r="AF165" s="323" t="str">
        <f t="shared" si="16"/>
        <v>ROYAL &amp; SUN ALLIANCE INSURANCE PLC</v>
      </c>
      <c r="AG165" s="376">
        <f t="shared" si="17"/>
        <v>194214322.7352919</v>
      </c>
      <c r="AH165" s="323">
        <f t="shared" si="18"/>
        <v>0.83037646477897442</v>
      </c>
      <c r="AK165" s="323" t="s">
        <v>825</v>
      </c>
      <c r="AL165" s="9" t="s">
        <v>506</v>
      </c>
      <c r="AM165" s="9" t="s">
        <v>379</v>
      </c>
      <c r="AN165" s="316">
        <v>0.83037646477897442</v>
      </c>
      <c r="AO165" s="101">
        <v>194214322.7352919</v>
      </c>
    </row>
    <row r="166" spans="2:41" ht="16.5" x14ac:dyDescent="0.3">
      <c r="B166" s="358"/>
      <c r="C166" s="260"/>
      <c r="D166" s="261"/>
      <c r="E166" s="262"/>
      <c r="F166" s="260"/>
      <c r="G166" s="305"/>
      <c r="H166" s="307"/>
      <c r="I166" s="260" t="s">
        <v>1018</v>
      </c>
      <c r="J166" s="305">
        <v>36455.89649208622</v>
      </c>
      <c r="K166" s="307">
        <v>0.67238593213337428</v>
      </c>
      <c r="L166" s="260"/>
      <c r="M166" s="261"/>
      <c r="N166" s="262"/>
      <c r="O166" s="260"/>
      <c r="P166" s="261"/>
      <c r="Q166" s="262"/>
      <c r="R166" s="260"/>
      <c r="S166" s="261"/>
      <c r="T166" s="262"/>
      <c r="U166" s="260"/>
      <c r="V166" s="261"/>
      <c r="W166" s="262"/>
      <c r="X166" s="260"/>
      <c r="Y166" s="261"/>
      <c r="Z166" s="262"/>
      <c r="AA166" s="260"/>
      <c r="AB166" s="261"/>
      <c r="AC166" s="262"/>
      <c r="AE166" s="323" t="str">
        <f t="shared" si="15"/>
        <v>3</v>
      </c>
      <c r="AF166" s="323" t="str">
        <f t="shared" si="16"/>
        <v>LLOYD'S SYNDICATE #0457(WATKINS)</v>
      </c>
      <c r="AG166" s="376">
        <f t="shared" si="17"/>
        <v>16693460.71679073</v>
      </c>
      <c r="AH166" s="323">
        <f t="shared" si="18"/>
        <v>1.0941820176853709</v>
      </c>
      <c r="AK166" s="323" t="s">
        <v>826</v>
      </c>
      <c r="AL166" s="9" t="s">
        <v>507</v>
      </c>
      <c r="AM166" s="9" t="s">
        <v>379</v>
      </c>
      <c r="AN166" s="316">
        <v>1.0941820176853709</v>
      </c>
      <c r="AO166" s="101">
        <v>16693460.71679073</v>
      </c>
    </row>
    <row r="167" spans="2:41" ht="16.5" x14ac:dyDescent="0.3">
      <c r="B167" s="358"/>
      <c r="C167" s="260"/>
      <c r="D167" s="261"/>
      <c r="E167" s="262"/>
      <c r="F167" s="260"/>
      <c r="G167" s="305"/>
      <c r="H167" s="307"/>
      <c r="I167" s="260" t="s">
        <v>828</v>
      </c>
      <c r="J167" s="305">
        <v>35933.445986085731</v>
      </c>
      <c r="K167" s="307">
        <v>0.60525208052581714</v>
      </c>
      <c r="L167" s="260"/>
      <c r="M167" s="261"/>
      <c r="N167" s="262"/>
      <c r="O167" s="260"/>
      <c r="P167" s="261"/>
      <c r="Q167" s="262"/>
      <c r="R167" s="260"/>
      <c r="S167" s="261"/>
      <c r="T167" s="262"/>
      <c r="U167" s="260"/>
      <c r="V167" s="261"/>
      <c r="W167" s="262"/>
      <c r="X167" s="260"/>
      <c r="Y167" s="261"/>
      <c r="Z167" s="262"/>
      <c r="AA167" s="260"/>
      <c r="AB167" s="261"/>
      <c r="AC167" s="262"/>
      <c r="AE167" s="323" t="str">
        <f t="shared" si="15"/>
        <v>3</v>
      </c>
      <c r="AF167" s="323" t="str">
        <f t="shared" si="16"/>
        <v>LLOYD'S SYNDICATE #2488(ACE)</v>
      </c>
      <c r="AG167" s="376">
        <f t="shared" si="17"/>
        <v>117610785.29326341</v>
      </c>
      <c r="AH167" s="323">
        <f t="shared" si="18"/>
        <v>0.92082176663961168</v>
      </c>
      <c r="AK167" s="323" t="s">
        <v>827</v>
      </c>
      <c r="AL167" s="9" t="s">
        <v>508</v>
      </c>
      <c r="AM167" s="9" t="s">
        <v>379</v>
      </c>
      <c r="AN167" s="316">
        <v>0.92082176663961168</v>
      </c>
      <c r="AO167" s="101">
        <v>117610785.29326341</v>
      </c>
    </row>
    <row r="168" spans="2:41" ht="16.5" x14ac:dyDescent="0.3">
      <c r="B168" s="358"/>
      <c r="C168" s="260"/>
      <c r="D168" s="261"/>
      <c r="E168" s="262"/>
      <c r="F168" s="260"/>
      <c r="G168" s="305"/>
      <c r="H168" s="307"/>
      <c r="I168" s="260" t="s">
        <v>884</v>
      </c>
      <c r="J168" s="305">
        <v>32205.634861848837</v>
      </c>
      <c r="K168" s="307">
        <v>0.86268919197549288</v>
      </c>
      <c r="L168" s="260"/>
      <c r="M168" s="261"/>
      <c r="N168" s="262"/>
      <c r="O168" s="260"/>
      <c r="P168" s="261"/>
      <c r="Q168" s="262"/>
      <c r="R168" s="260"/>
      <c r="S168" s="261"/>
      <c r="T168" s="262"/>
      <c r="U168" s="260"/>
      <c r="V168" s="261"/>
      <c r="W168" s="262"/>
      <c r="X168" s="260"/>
      <c r="Y168" s="261"/>
      <c r="Z168" s="262"/>
      <c r="AA168" s="260"/>
      <c r="AB168" s="261"/>
      <c r="AC168" s="262"/>
      <c r="AE168" s="323" t="str">
        <f t="shared" si="15"/>
        <v>3</v>
      </c>
      <c r="AF168" s="323" t="str">
        <f t="shared" si="16"/>
        <v>LLOYD'S SYNDICATE #1036(COPPING)</v>
      </c>
      <c r="AG168" s="376">
        <f t="shared" si="17"/>
        <v>35933445.986085728</v>
      </c>
      <c r="AH168" s="323">
        <f t="shared" si="18"/>
        <v>0.60525208052581714</v>
      </c>
      <c r="AK168" s="323" t="s">
        <v>828</v>
      </c>
      <c r="AL168" s="9" t="s">
        <v>509</v>
      </c>
      <c r="AM168" s="9" t="s">
        <v>379</v>
      </c>
      <c r="AN168" s="316">
        <v>0.60525208052581714</v>
      </c>
      <c r="AO168" s="101">
        <v>35933445.986085728</v>
      </c>
    </row>
    <row r="169" spans="2:41" ht="16.5" x14ac:dyDescent="0.3">
      <c r="B169" s="358"/>
      <c r="C169" s="260"/>
      <c r="D169" s="261"/>
      <c r="E169" s="262"/>
      <c r="F169" s="260"/>
      <c r="G169" s="305"/>
      <c r="H169" s="307"/>
      <c r="I169" s="260" t="s">
        <v>883</v>
      </c>
      <c r="J169" s="305">
        <v>31428.949167793169</v>
      </c>
      <c r="K169" s="307">
        <v>1.125116012062999</v>
      </c>
      <c r="L169" s="260"/>
      <c r="M169" s="261"/>
      <c r="N169" s="262"/>
      <c r="O169" s="260"/>
      <c r="P169" s="261"/>
      <c r="Q169" s="262"/>
      <c r="R169" s="260"/>
      <c r="S169" s="261"/>
      <c r="T169" s="262"/>
      <c r="U169" s="260"/>
      <c r="V169" s="261"/>
      <c r="W169" s="262"/>
      <c r="X169" s="260"/>
      <c r="Y169" s="261"/>
      <c r="Z169" s="262"/>
      <c r="AA169" s="260"/>
      <c r="AB169" s="261"/>
      <c r="AC169" s="262"/>
      <c r="AE169" s="323" t="str">
        <f t="shared" si="15"/>
        <v>3</v>
      </c>
      <c r="AF169" s="323" t="str">
        <f t="shared" si="16"/>
        <v>LLOYD'S SYNDICATE #0609(ATRIUM)</v>
      </c>
      <c r="AG169" s="376">
        <f t="shared" si="17"/>
        <v>187269069.4318198</v>
      </c>
      <c r="AH169" s="323">
        <f t="shared" si="18"/>
        <v>0.79621898939233948</v>
      </c>
      <c r="AK169" s="323" t="s">
        <v>829</v>
      </c>
      <c r="AL169" s="9" t="s">
        <v>510</v>
      </c>
      <c r="AM169" s="9" t="s">
        <v>379</v>
      </c>
      <c r="AN169" s="316">
        <v>0.79621898939233948</v>
      </c>
      <c r="AO169" s="101">
        <v>187269069.4318198</v>
      </c>
    </row>
    <row r="170" spans="2:41" ht="16.5" x14ac:dyDescent="0.3">
      <c r="B170" s="358"/>
      <c r="C170" s="260"/>
      <c r="D170" s="261"/>
      <c r="E170" s="262"/>
      <c r="F170" s="260"/>
      <c r="G170" s="305"/>
      <c r="H170" s="307"/>
      <c r="I170" s="260" t="s">
        <v>847</v>
      </c>
      <c r="J170" s="305">
        <v>30257.78870998602</v>
      </c>
      <c r="K170" s="307">
        <v>0.74412245929270371</v>
      </c>
      <c r="L170" s="260"/>
      <c r="M170" s="261"/>
      <c r="N170" s="262"/>
      <c r="O170" s="260"/>
      <c r="P170" s="261"/>
      <c r="Q170" s="262"/>
      <c r="R170" s="260"/>
      <c r="S170" s="261"/>
      <c r="T170" s="262"/>
      <c r="U170" s="260"/>
      <c r="V170" s="261"/>
      <c r="W170" s="262"/>
      <c r="X170" s="260"/>
      <c r="Y170" s="261"/>
      <c r="Z170" s="262"/>
      <c r="AA170" s="260"/>
      <c r="AB170" s="261"/>
      <c r="AC170" s="262"/>
      <c r="AE170" s="323" t="str">
        <f t="shared" si="15"/>
        <v>3</v>
      </c>
      <c r="AF170" s="323" t="str">
        <f t="shared" si="16"/>
        <v>LLOYD'S SYNDICATE #1209(XL CATLIN)</v>
      </c>
      <c r="AG170" s="376">
        <f t="shared" si="17"/>
        <v>342683331.81683028</v>
      </c>
      <c r="AH170" s="323">
        <f t="shared" si="18"/>
        <v>0.99981964822038083</v>
      </c>
      <c r="AK170" s="323" t="s">
        <v>830</v>
      </c>
      <c r="AL170" s="9" t="s">
        <v>511</v>
      </c>
      <c r="AM170" s="9" t="s">
        <v>379</v>
      </c>
      <c r="AN170" s="316">
        <v>0.99981964822038083</v>
      </c>
      <c r="AO170" s="101">
        <v>342683331.81683028</v>
      </c>
    </row>
    <row r="171" spans="2:41" ht="16.5" x14ac:dyDescent="0.3">
      <c r="B171" s="358"/>
      <c r="C171" s="260"/>
      <c r="D171" s="261"/>
      <c r="E171" s="262"/>
      <c r="F171" s="260"/>
      <c r="G171" s="305"/>
      <c r="H171" s="307"/>
      <c r="I171" s="260" t="s">
        <v>842</v>
      </c>
      <c r="J171" s="305">
        <v>28984.799581380372</v>
      </c>
      <c r="K171" s="307">
        <v>0.85657860789878604</v>
      </c>
      <c r="L171" s="260"/>
      <c r="M171" s="261"/>
      <c r="N171" s="262"/>
      <c r="O171" s="260"/>
      <c r="P171" s="261"/>
      <c r="Q171" s="262"/>
      <c r="R171" s="260"/>
      <c r="S171" s="261"/>
      <c r="T171" s="262"/>
      <c r="U171" s="260"/>
      <c r="V171" s="261"/>
      <c r="W171" s="262"/>
      <c r="X171" s="260"/>
      <c r="Y171" s="261"/>
      <c r="Z171" s="262"/>
      <c r="AA171" s="260"/>
      <c r="AB171" s="261"/>
      <c r="AC171" s="262"/>
      <c r="AE171" s="323" t="str">
        <f t="shared" si="15"/>
        <v>3</v>
      </c>
      <c r="AF171" s="323" t="str">
        <f t="shared" si="16"/>
        <v>LLOYD'S SYNDICATE #0033(HISCOX)</v>
      </c>
      <c r="AG171" s="376">
        <f t="shared" si="17"/>
        <v>133078989.9565383</v>
      </c>
      <c r="AH171" s="323">
        <f t="shared" si="18"/>
        <v>0.82932802595095212</v>
      </c>
      <c r="AK171" s="323" t="s">
        <v>831</v>
      </c>
      <c r="AL171" s="9" t="s">
        <v>512</v>
      </c>
      <c r="AM171" s="9" t="s">
        <v>379</v>
      </c>
      <c r="AN171" s="316">
        <v>0.82932802595095212</v>
      </c>
      <c r="AO171" s="101">
        <v>133078989.9565383</v>
      </c>
    </row>
    <row r="172" spans="2:41" ht="16.5" x14ac:dyDescent="0.3">
      <c r="B172" s="358"/>
      <c r="C172" s="260"/>
      <c r="D172" s="261"/>
      <c r="E172" s="262"/>
      <c r="F172" s="260"/>
      <c r="G172" s="305"/>
      <c r="H172" s="307"/>
      <c r="I172" s="260" t="s">
        <v>753</v>
      </c>
      <c r="J172" s="305">
        <v>28815.696789634963</v>
      </c>
      <c r="K172" s="307">
        <v>0.4940777793285081</v>
      </c>
      <c r="L172" s="260"/>
      <c r="M172" s="261"/>
      <c r="N172" s="262"/>
      <c r="O172" s="260"/>
      <c r="P172" s="261"/>
      <c r="Q172" s="262"/>
      <c r="R172" s="260"/>
      <c r="S172" s="261"/>
      <c r="T172" s="262"/>
      <c r="U172" s="260"/>
      <c r="V172" s="261"/>
      <c r="W172" s="262"/>
      <c r="X172" s="260"/>
      <c r="Y172" s="261"/>
      <c r="Z172" s="262"/>
      <c r="AA172" s="260"/>
      <c r="AB172" s="261"/>
      <c r="AC172" s="262"/>
      <c r="AE172" s="323" t="str">
        <f t="shared" si="15"/>
        <v>3</v>
      </c>
      <c r="AF172" s="323" t="str">
        <f t="shared" si="16"/>
        <v>LLOYD'S SYNDICATE #4444(CANOPIUS)</v>
      </c>
      <c r="AG172" s="376">
        <f t="shared" si="17"/>
        <v>82901917.886201128</v>
      </c>
      <c r="AH172" s="323">
        <f t="shared" si="18"/>
        <v>0.79340057961606403</v>
      </c>
      <c r="AK172" s="323" t="s">
        <v>832</v>
      </c>
      <c r="AL172" s="9" t="s">
        <v>513</v>
      </c>
      <c r="AM172" s="9" t="s">
        <v>379</v>
      </c>
      <c r="AN172" s="316">
        <v>0.79340057961606403</v>
      </c>
      <c r="AO172" s="101">
        <v>82901917.886201128</v>
      </c>
    </row>
    <row r="173" spans="2:41" ht="16.5" x14ac:dyDescent="0.3">
      <c r="B173" s="358"/>
      <c r="C173" s="260"/>
      <c r="D173" s="261"/>
      <c r="E173" s="262"/>
      <c r="F173" s="260"/>
      <c r="G173" s="305"/>
      <c r="H173" s="307"/>
      <c r="I173" s="260" t="s">
        <v>1013</v>
      </c>
      <c r="J173" s="305">
        <v>28518.52027363679</v>
      </c>
      <c r="K173" s="307">
        <v>0.64605363772970947</v>
      </c>
      <c r="L173" s="260"/>
      <c r="M173" s="261"/>
      <c r="N173" s="262"/>
      <c r="O173" s="260"/>
      <c r="P173" s="261"/>
      <c r="Q173" s="262"/>
      <c r="R173" s="260"/>
      <c r="S173" s="261"/>
      <c r="T173" s="262"/>
      <c r="U173" s="260"/>
      <c r="V173" s="261"/>
      <c r="W173" s="262"/>
      <c r="X173" s="260"/>
      <c r="Y173" s="261"/>
      <c r="Z173" s="262"/>
      <c r="AA173" s="260"/>
      <c r="AB173" s="261"/>
      <c r="AC173" s="262"/>
      <c r="AE173" s="323" t="str">
        <f t="shared" si="15"/>
        <v>3</v>
      </c>
      <c r="AF173" s="323" t="str">
        <f t="shared" si="16"/>
        <v>LLOYD'S SYNDICATE #1414(ASCOT)</v>
      </c>
      <c r="AG173" s="376">
        <f t="shared" si="17"/>
        <v>143945069.62062341</v>
      </c>
      <c r="AH173" s="323">
        <f t="shared" si="18"/>
        <v>0.94364252699144335</v>
      </c>
      <c r="AK173" s="323" t="s">
        <v>833</v>
      </c>
      <c r="AL173" s="9" t="s">
        <v>514</v>
      </c>
      <c r="AM173" s="9" t="s">
        <v>379</v>
      </c>
      <c r="AN173" s="316">
        <v>0.94364252699144335</v>
      </c>
      <c r="AO173" s="101">
        <v>143945069.62062341</v>
      </c>
    </row>
    <row r="174" spans="2:41" ht="16.5" x14ac:dyDescent="0.3">
      <c r="B174" s="358"/>
      <c r="C174" s="260"/>
      <c r="D174" s="261"/>
      <c r="E174" s="262"/>
      <c r="F174" s="260"/>
      <c r="G174" s="305"/>
      <c r="H174" s="307"/>
      <c r="I174" s="260" t="s">
        <v>864</v>
      </c>
      <c r="J174" s="305">
        <v>28355.450736975057</v>
      </c>
      <c r="K174" s="307">
        <v>0.90145736587200076</v>
      </c>
      <c r="L174" s="260"/>
      <c r="M174" s="261"/>
      <c r="N174" s="262"/>
      <c r="O174" s="260"/>
      <c r="P174" s="261"/>
      <c r="Q174" s="262"/>
      <c r="R174" s="260"/>
      <c r="S174" s="261"/>
      <c r="T174" s="262"/>
      <c r="U174" s="260"/>
      <c r="V174" s="261"/>
      <c r="W174" s="262"/>
      <c r="X174" s="260"/>
      <c r="Y174" s="261"/>
      <c r="Z174" s="262"/>
      <c r="AA174" s="260"/>
      <c r="AB174" s="261"/>
      <c r="AC174" s="262"/>
      <c r="AE174" s="323" t="str">
        <f t="shared" si="15"/>
        <v>3</v>
      </c>
      <c r="AF174" s="323" t="str">
        <f t="shared" si="16"/>
        <v>TOKIO MARINE KILN INSURANCE LTD</v>
      </c>
      <c r="AG174" s="376">
        <f t="shared" si="17"/>
        <v>15106784.013934329</v>
      </c>
      <c r="AH174" s="323">
        <f t="shared" si="18"/>
        <v>0.67238593213337428</v>
      </c>
      <c r="AK174" s="323" t="s">
        <v>834</v>
      </c>
      <c r="AL174" s="9" t="s">
        <v>515</v>
      </c>
      <c r="AM174" s="9" t="s">
        <v>379</v>
      </c>
      <c r="AN174" s="316">
        <v>0.67238593213337428</v>
      </c>
      <c r="AO174" s="101">
        <v>15106784.013934329</v>
      </c>
    </row>
    <row r="175" spans="2:41" ht="16.5" x14ac:dyDescent="0.3">
      <c r="B175" s="358"/>
      <c r="C175" s="260"/>
      <c r="D175" s="261"/>
      <c r="E175" s="262"/>
      <c r="F175" s="260"/>
      <c r="G175" s="305"/>
      <c r="H175" s="307"/>
      <c r="I175" s="260" t="s">
        <v>821</v>
      </c>
      <c r="J175" s="305">
        <v>28022.967556082549</v>
      </c>
      <c r="K175" s="307">
        <v>0.85831560484697822</v>
      </c>
      <c r="L175" s="260"/>
      <c r="M175" s="261"/>
      <c r="N175" s="262"/>
      <c r="O175" s="260"/>
      <c r="P175" s="261"/>
      <c r="Q175" s="262"/>
      <c r="R175" s="260"/>
      <c r="S175" s="261"/>
      <c r="T175" s="262"/>
      <c r="U175" s="260"/>
      <c r="V175" s="261"/>
      <c r="W175" s="262"/>
      <c r="X175" s="260"/>
      <c r="Y175" s="261"/>
      <c r="Z175" s="262"/>
      <c r="AA175" s="260"/>
      <c r="AB175" s="261"/>
      <c r="AC175" s="262"/>
      <c r="AE175" s="323" t="str">
        <f t="shared" si="15"/>
        <v>3</v>
      </c>
      <c r="AF175" s="323" t="str">
        <f t="shared" si="16"/>
        <v>LLOYD'S SYNDICATE #0623(BEAZLEY)</v>
      </c>
      <c r="AG175" s="376">
        <f t="shared" si="17"/>
        <v>60661048.44108358</v>
      </c>
      <c r="AH175" s="323">
        <f t="shared" si="18"/>
        <v>0.69203438654847227</v>
      </c>
      <c r="AK175" s="323" t="s">
        <v>835</v>
      </c>
      <c r="AL175" s="9" t="s">
        <v>517</v>
      </c>
      <c r="AM175" s="9" t="s">
        <v>379</v>
      </c>
      <c r="AN175" s="316">
        <v>0.69203438654847227</v>
      </c>
      <c r="AO175" s="101">
        <v>60661048.44108358</v>
      </c>
    </row>
    <row r="176" spans="2:41" ht="16.5" x14ac:dyDescent="0.3">
      <c r="B176" s="358"/>
      <c r="C176" s="260"/>
      <c r="D176" s="261"/>
      <c r="E176" s="262"/>
      <c r="F176" s="260"/>
      <c r="G176" s="305"/>
      <c r="H176" s="307"/>
      <c r="I176" s="260" t="s">
        <v>855</v>
      </c>
      <c r="J176" s="305">
        <v>25891.454194195219</v>
      </c>
      <c r="K176" s="307">
        <v>0.67523961445640668</v>
      </c>
      <c r="L176" s="260"/>
      <c r="M176" s="261"/>
      <c r="N176" s="262"/>
      <c r="O176" s="260"/>
      <c r="P176" s="261"/>
      <c r="Q176" s="262"/>
      <c r="R176" s="260"/>
      <c r="S176" s="261"/>
      <c r="T176" s="262"/>
      <c r="U176" s="260"/>
      <c r="V176" s="261"/>
      <c r="W176" s="262"/>
      <c r="X176" s="260"/>
      <c r="Y176" s="261"/>
      <c r="Z176" s="262"/>
      <c r="AA176" s="260"/>
      <c r="AB176" s="261"/>
      <c r="AC176" s="262"/>
      <c r="AE176" s="323" t="str">
        <f t="shared" si="15"/>
        <v>3</v>
      </c>
      <c r="AF176" s="323" t="str">
        <f t="shared" si="16"/>
        <v>LLOYD'S SYNDICATE #1183(TALBOT)</v>
      </c>
      <c r="AG176" s="376">
        <f t="shared" si="17"/>
        <v>131916572.2825927</v>
      </c>
      <c r="AH176" s="323">
        <f t="shared" si="18"/>
        <v>0.82043614041607138</v>
      </c>
      <c r="AK176" s="323" t="s">
        <v>836</v>
      </c>
      <c r="AL176" s="9" t="s">
        <v>518</v>
      </c>
      <c r="AM176" s="9" t="s">
        <v>379</v>
      </c>
      <c r="AN176" s="316">
        <v>0.82043614041607138</v>
      </c>
      <c r="AO176" s="101">
        <v>131916572.2825927</v>
      </c>
    </row>
    <row r="177" spans="2:41" ht="16.5" x14ac:dyDescent="0.3">
      <c r="B177" s="358"/>
      <c r="C177" s="260"/>
      <c r="D177" s="261"/>
      <c r="E177" s="262"/>
      <c r="F177" s="260"/>
      <c r="G177" s="305"/>
      <c r="H177" s="307"/>
      <c r="I177" s="260" t="s">
        <v>934</v>
      </c>
      <c r="J177" s="305">
        <v>25380.8983558084</v>
      </c>
      <c r="K177" s="307">
        <v>0.72063848034367606</v>
      </c>
      <c r="L177" s="260"/>
      <c r="M177" s="261"/>
      <c r="N177" s="262"/>
      <c r="O177" s="260"/>
      <c r="P177" s="261"/>
      <c r="Q177" s="262"/>
      <c r="R177" s="260"/>
      <c r="S177" s="261"/>
      <c r="T177" s="262"/>
      <c r="U177" s="260"/>
      <c r="V177" s="261"/>
      <c r="W177" s="262"/>
      <c r="X177" s="260"/>
      <c r="Y177" s="261"/>
      <c r="Z177" s="262"/>
      <c r="AA177" s="260"/>
      <c r="AB177" s="261"/>
      <c r="AC177" s="262"/>
      <c r="AE177" s="323" t="str">
        <f t="shared" si="15"/>
        <v>3</v>
      </c>
      <c r="AF177" s="323" t="str">
        <f t="shared" si="16"/>
        <v>LLOYD'S SYNDICATE #2001(AMLIN)</v>
      </c>
      <c r="AG177" s="376">
        <f t="shared" si="17"/>
        <v>145267176.15362081</v>
      </c>
      <c r="AH177" s="323">
        <f t="shared" si="18"/>
        <v>0.88649800352021235</v>
      </c>
      <c r="AK177" s="323" t="s">
        <v>837</v>
      </c>
      <c r="AL177" s="9" t="s">
        <v>519</v>
      </c>
      <c r="AM177" s="9" t="s">
        <v>379</v>
      </c>
      <c r="AN177" s="316">
        <v>0.88649800352021235</v>
      </c>
      <c r="AO177" s="101">
        <v>145267176.15362081</v>
      </c>
    </row>
    <row r="178" spans="2:41" ht="16.5" x14ac:dyDescent="0.3">
      <c r="B178" s="358"/>
      <c r="C178" s="260"/>
      <c r="D178" s="261"/>
      <c r="E178" s="262"/>
      <c r="F178" s="260"/>
      <c r="G178" s="305"/>
      <c r="H178" s="307"/>
      <c r="I178" s="260" t="s">
        <v>947</v>
      </c>
      <c r="J178" s="305">
        <v>25380.8983558084</v>
      </c>
      <c r="K178" s="307">
        <v>0.72063848034367606</v>
      </c>
      <c r="L178" s="260"/>
      <c r="M178" s="261"/>
      <c r="N178" s="262"/>
      <c r="O178" s="260"/>
      <c r="P178" s="261"/>
      <c r="Q178" s="262"/>
      <c r="R178" s="260"/>
      <c r="S178" s="261"/>
      <c r="T178" s="262"/>
      <c r="U178" s="260"/>
      <c r="V178" s="261"/>
      <c r="W178" s="262"/>
      <c r="X178" s="260"/>
      <c r="Y178" s="261"/>
      <c r="Z178" s="262"/>
      <c r="AA178" s="260"/>
      <c r="AB178" s="261"/>
      <c r="AC178" s="262"/>
      <c r="AE178" s="323" t="str">
        <f t="shared" si="15"/>
        <v>3</v>
      </c>
      <c r="AF178" s="323" t="str">
        <f t="shared" si="16"/>
        <v>ASSICURAZIONI GENERALI S.P.A (UK BRANCH, LONDON)</v>
      </c>
      <c r="AG178" s="376">
        <f t="shared" si="17"/>
        <v>3907488.7190670338</v>
      </c>
      <c r="AH178" s="323">
        <f t="shared" si="18"/>
        <v>1.198416443100685</v>
      </c>
      <c r="AK178" s="323" t="s">
        <v>938</v>
      </c>
      <c r="AL178" s="9" t="s">
        <v>655</v>
      </c>
      <c r="AM178" s="9" t="s">
        <v>379</v>
      </c>
      <c r="AN178" s="316">
        <v>1.198416443100685</v>
      </c>
      <c r="AO178" s="101">
        <v>3907488.7190670338</v>
      </c>
    </row>
    <row r="179" spans="2:41" ht="16.5" x14ac:dyDescent="0.3">
      <c r="B179" s="358"/>
      <c r="C179" s="260"/>
      <c r="D179" s="261"/>
      <c r="E179" s="262"/>
      <c r="F179" s="260"/>
      <c r="G179" s="305"/>
      <c r="H179" s="307"/>
      <c r="I179" s="260" t="s">
        <v>865</v>
      </c>
      <c r="J179" s="305">
        <v>25268.279955773553</v>
      </c>
      <c r="K179" s="307">
        <v>0.93395945261528179</v>
      </c>
      <c r="L179" s="260"/>
      <c r="M179" s="261"/>
      <c r="N179" s="262"/>
      <c r="O179" s="260"/>
      <c r="P179" s="261"/>
      <c r="Q179" s="262"/>
      <c r="R179" s="260"/>
      <c r="S179" s="261"/>
      <c r="T179" s="262"/>
      <c r="U179" s="260"/>
      <c r="V179" s="261"/>
      <c r="W179" s="262"/>
      <c r="X179" s="260"/>
      <c r="Y179" s="261"/>
      <c r="Z179" s="262"/>
      <c r="AA179" s="260"/>
      <c r="AB179" s="261"/>
      <c r="AC179" s="262"/>
      <c r="AE179" s="323" t="str">
        <f t="shared" si="15"/>
        <v>3</v>
      </c>
      <c r="AF179" s="323" t="str">
        <f t="shared" si="16"/>
        <v>LLOYD'S SYNDICATE #4711(ASPEN RE)</v>
      </c>
      <c r="AG179" s="376">
        <f t="shared" si="17"/>
        <v>4667713.9064268693</v>
      </c>
      <c r="AH179" s="323">
        <f t="shared" si="18"/>
        <v>0.81591281065394949</v>
      </c>
      <c r="AK179" s="323" t="s">
        <v>838</v>
      </c>
      <c r="AL179" s="9" t="s">
        <v>520</v>
      </c>
      <c r="AM179" s="9" t="s">
        <v>379</v>
      </c>
      <c r="AN179" s="316">
        <v>0.81591281065394949</v>
      </c>
      <c r="AO179" s="101">
        <v>4667713.9064268693</v>
      </c>
    </row>
    <row r="180" spans="2:41" ht="16.5" x14ac:dyDescent="0.3">
      <c r="B180" s="358"/>
      <c r="C180" s="260"/>
      <c r="D180" s="261"/>
      <c r="E180" s="262"/>
      <c r="F180" s="260"/>
      <c r="G180" s="305"/>
      <c r="H180" s="307"/>
      <c r="I180" s="260" t="s">
        <v>922</v>
      </c>
      <c r="J180" s="305">
        <v>21557.088239578352</v>
      </c>
      <c r="K180" s="307">
        <v>0.76377501332806763</v>
      </c>
      <c r="L180" s="260"/>
      <c r="M180" s="261"/>
      <c r="N180" s="262"/>
      <c r="O180" s="260"/>
      <c r="P180" s="261"/>
      <c r="Q180" s="262"/>
      <c r="R180" s="260"/>
      <c r="S180" s="261"/>
      <c r="T180" s="262"/>
      <c r="U180" s="260"/>
      <c r="V180" s="261"/>
      <c r="W180" s="262"/>
      <c r="X180" s="260"/>
      <c r="Y180" s="261"/>
      <c r="Z180" s="262"/>
      <c r="AA180" s="260"/>
      <c r="AB180" s="261"/>
      <c r="AC180" s="262"/>
      <c r="AE180" s="323" t="str">
        <f t="shared" si="15"/>
        <v>3</v>
      </c>
      <c r="AF180" s="323" t="str">
        <f t="shared" si="16"/>
        <v>LLOYD'S SYNDICATE #0510(TOKIO MARINE KILN COMB)</v>
      </c>
      <c r="AG180" s="376">
        <f t="shared" si="17"/>
        <v>16409586.07102563</v>
      </c>
      <c r="AH180" s="323">
        <f t="shared" si="18"/>
        <v>0.8675718863199553</v>
      </c>
      <c r="AK180" s="323" t="s">
        <v>840</v>
      </c>
      <c r="AL180" s="9" t="s">
        <v>522</v>
      </c>
      <c r="AM180" s="9" t="s">
        <v>379</v>
      </c>
      <c r="AN180" s="316">
        <v>0.8675718863199553</v>
      </c>
      <c r="AO180" s="101">
        <v>16409586.07102563</v>
      </c>
    </row>
    <row r="181" spans="2:41" ht="16.5" x14ac:dyDescent="0.3">
      <c r="B181" s="358"/>
      <c r="C181" s="260"/>
      <c r="D181" s="261"/>
      <c r="E181" s="262"/>
      <c r="F181" s="260"/>
      <c r="G181" s="305"/>
      <c r="H181" s="307"/>
      <c r="I181" s="260" t="s">
        <v>869</v>
      </c>
      <c r="J181" s="305">
        <v>21242.272839376448</v>
      </c>
      <c r="K181" s="307">
        <v>0.81277228668903878</v>
      </c>
      <c r="L181" s="260"/>
      <c r="M181" s="261"/>
      <c r="N181" s="262"/>
      <c r="O181" s="260"/>
      <c r="P181" s="261"/>
      <c r="Q181" s="262"/>
      <c r="R181" s="260"/>
      <c r="S181" s="261"/>
      <c r="T181" s="262"/>
      <c r="U181" s="260"/>
      <c r="V181" s="261"/>
      <c r="W181" s="262"/>
      <c r="X181" s="260"/>
      <c r="Y181" s="261"/>
      <c r="Z181" s="262"/>
      <c r="AA181" s="260"/>
      <c r="AB181" s="261"/>
      <c r="AC181" s="262"/>
      <c r="AE181" s="323" t="str">
        <f t="shared" si="15"/>
        <v>3</v>
      </c>
      <c r="AF181" s="323" t="str">
        <f t="shared" si="16"/>
        <v>LLOYD'S SYNDICATE #1200(ARGO)</v>
      </c>
      <c r="AG181" s="376">
        <f t="shared" si="17"/>
        <v>172944497.4893221</v>
      </c>
      <c r="AH181" s="323">
        <f t="shared" si="18"/>
        <v>0.86299273659006659</v>
      </c>
      <c r="AK181" s="323" t="s">
        <v>841</v>
      </c>
      <c r="AL181" s="9" t="s">
        <v>523</v>
      </c>
      <c r="AM181" s="9" t="s">
        <v>379</v>
      </c>
      <c r="AN181" s="316">
        <v>0.86299273659006659</v>
      </c>
      <c r="AO181" s="101">
        <v>172944497.4893221</v>
      </c>
    </row>
    <row r="182" spans="2:41" ht="16.5" x14ac:dyDescent="0.3">
      <c r="B182" s="358"/>
      <c r="C182" s="260"/>
      <c r="D182" s="261"/>
      <c r="E182" s="262"/>
      <c r="F182" s="260"/>
      <c r="G182" s="305"/>
      <c r="H182" s="307"/>
      <c r="I182" s="260" t="s">
        <v>839</v>
      </c>
      <c r="J182" s="305">
        <v>21200.765383390579</v>
      </c>
      <c r="K182" s="307">
        <v>0.5638805531830775</v>
      </c>
      <c r="L182" s="260"/>
      <c r="M182" s="261"/>
      <c r="N182" s="262"/>
      <c r="O182" s="260"/>
      <c r="P182" s="261"/>
      <c r="Q182" s="262"/>
      <c r="R182" s="260"/>
      <c r="S182" s="261"/>
      <c r="T182" s="262"/>
      <c r="U182" s="260"/>
      <c r="V182" s="261"/>
      <c r="W182" s="262"/>
      <c r="X182" s="260"/>
      <c r="Y182" s="261"/>
      <c r="Z182" s="262"/>
      <c r="AA182" s="260"/>
      <c r="AB182" s="261"/>
      <c r="AC182" s="262"/>
      <c r="AE182" s="323" t="str">
        <f t="shared" si="15"/>
        <v>3</v>
      </c>
      <c r="AF182" s="323" t="str">
        <f t="shared" si="16"/>
        <v>LLOYD'S SYNDICATE #2000(QBE)</v>
      </c>
      <c r="AG182" s="376">
        <f t="shared" si="17"/>
        <v>28984799.581380371</v>
      </c>
      <c r="AH182" s="323">
        <f t="shared" si="18"/>
        <v>0.85657860789878604</v>
      </c>
      <c r="AK182" s="323" t="s">
        <v>842</v>
      </c>
      <c r="AL182" s="9" t="s">
        <v>524</v>
      </c>
      <c r="AM182" s="9" t="s">
        <v>379</v>
      </c>
      <c r="AN182" s="316">
        <v>0.85657860789878604</v>
      </c>
      <c r="AO182" s="101">
        <v>28984799.581380371</v>
      </c>
    </row>
    <row r="183" spans="2:41" ht="16.5" x14ac:dyDescent="0.3">
      <c r="B183" s="358"/>
      <c r="C183" s="260"/>
      <c r="D183" s="261"/>
      <c r="E183" s="262"/>
      <c r="F183" s="260"/>
      <c r="G183" s="305"/>
      <c r="H183" s="307"/>
      <c r="I183" s="260" t="s">
        <v>941</v>
      </c>
      <c r="J183" s="305">
        <v>20955.915521535619</v>
      </c>
      <c r="K183" s="307">
        <v>0.86268919197549288</v>
      </c>
      <c r="L183" s="260"/>
      <c r="M183" s="261"/>
      <c r="N183" s="262"/>
      <c r="O183" s="260"/>
      <c r="P183" s="261"/>
      <c r="Q183" s="262"/>
      <c r="R183" s="260"/>
      <c r="S183" s="261"/>
      <c r="T183" s="262"/>
      <c r="U183" s="260"/>
      <c r="V183" s="261"/>
      <c r="W183" s="262"/>
      <c r="X183" s="260"/>
      <c r="Y183" s="261"/>
      <c r="Z183" s="262"/>
      <c r="AA183" s="260"/>
      <c r="AB183" s="261"/>
      <c r="AC183" s="262"/>
      <c r="AE183" s="323" t="str">
        <f t="shared" si="15"/>
        <v>3</v>
      </c>
      <c r="AF183" s="323" t="str">
        <f t="shared" si="16"/>
        <v>LLOYD'S SYNDICATE #2121(ARGENTA)</v>
      </c>
      <c r="AG183" s="376">
        <f t="shared" si="17"/>
        <v>709117984.12774765</v>
      </c>
      <c r="AH183" s="323">
        <f t="shared" si="18"/>
        <v>0.50431193645765104</v>
      </c>
      <c r="AK183" s="323" t="s">
        <v>843</v>
      </c>
      <c r="AL183" s="9" t="s">
        <v>525</v>
      </c>
      <c r="AM183" s="9" t="s">
        <v>379</v>
      </c>
      <c r="AN183" s="316">
        <v>0.50431193645765104</v>
      </c>
      <c r="AO183" s="101">
        <v>709117984.12774765</v>
      </c>
    </row>
    <row r="184" spans="2:41" ht="16.5" x14ac:dyDescent="0.3">
      <c r="B184" s="358"/>
      <c r="C184" s="260"/>
      <c r="D184" s="261"/>
      <c r="E184" s="262"/>
      <c r="F184" s="260"/>
      <c r="G184" s="305"/>
      <c r="H184" s="307"/>
      <c r="I184" s="260" t="s">
        <v>761</v>
      </c>
      <c r="J184" s="305">
        <v>20477.4117200576</v>
      </c>
      <c r="K184" s="307">
        <v>0.53266977682655314</v>
      </c>
      <c r="L184" s="260"/>
      <c r="M184" s="261"/>
      <c r="N184" s="262"/>
      <c r="O184" s="260"/>
      <c r="P184" s="261"/>
      <c r="Q184" s="262"/>
      <c r="R184" s="260"/>
      <c r="S184" s="261"/>
      <c r="T184" s="262"/>
      <c r="U184" s="260"/>
      <c r="V184" s="261"/>
      <c r="W184" s="262"/>
      <c r="X184" s="260"/>
      <c r="Y184" s="261"/>
      <c r="Z184" s="262"/>
      <c r="AA184" s="260"/>
      <c r="AB184" s="261"/>
      <c r="AC184" s="262"/>
      <c r="AE184" s="323" t="str">
        <f t="shared" si="15"/>
        <v>3</v>
      </c>
      <c r="AF184" s="323" t="str">
        <f t="shared" si="16"/>
        <v>TT CLUB MUTUAL INSURANCE LTD</v>
      </c>
      <c r="AG184" s="376">
        <f t="shared" si="17"/>
        <v>2904500.7546618818</v>
      </c>
      <c r="AH184" s="323">
        <f t="shared" si="18"/>
        <v>0.85657532561790228</v>
      </c>
      <c r="AK184" s="323" t="s">
        <v>939</v>
      </c>
      <c r="AL184" s="9" t="s">
        <v>656</v>
      </c>
      <c r="AM184" s="9" t="s">
        <v>379</v>
      </c>
      <c r="AN184" s="316">
        <v>0.85657532561790228</v>
      </c>
      <c r="AO184" s="101">
        <v>2904500.7546618818</v>
      </c>
    </row>
    <row r="185" spans="2:41" ht="16.5" x14ac:dyDescent="0.3">
      <c r="B185" s="358"/>
      <c r="C185" s="260"/>
      <c r="D185" s="261"/>
      <c r="E185" s="262"/>
      <c r="F185" s="260"/>
      <c r="G185" s="305"/>
      <c r="H185" s="307"/>
      <c r="I185" s="260" t="s">
        <v>1023</v>
      </c>
      <c r="J185" s="305">
        <v>17847.02800922397</v>
      </c>
      <c r="K185" s="307">
        <v>1.4522556119965611</v>
      </c>
      <c r="L185" s="260"/>
      <c r="M185" s="261"/>
      <c r="N185" s="262"/>
      <c r="O185" s="260"/>
      <c r="P185" s="261"/>
      <c r="Q185" s="262"/>
      <c r="R185" s="260"/>
      <c r="S185" s="261"/>
      <c r="T185" s="262"/>
      <c r="U185" s="260"/>
      <c r="V185" s="261"/>
      <c r="W185" s="262"/>
      <c r="X185" s="260"/>
      <c r="Y185" s="261"/>
      <c r="Z185" s="262"/>
      <c r="AA185" s="260"/>
      <c r="AB185" s="261"/>
      <c r="AC185" s="262"/>
      <c r="AE185" s="323" t="str">
        <f t="shared" si="15"/>
        <v>3</v>
      </c>
      <c r="AF185" s="323" t="str">
        <f t="shared" si="16"/>
        <v>LLOYD'S SYNDICATE #3000(MARKEL)</v>
      </c>
      <c r="AG185" s="376">
        <f t="shared" si="17"/>
        <v>306317418.23618448</v>
      </c>
      <c r="AH185" s="323">
        <f t="shared" si="18"/>
        <v>0.68013861296205469</v>
      </c>
      <c r="AK185" s="323" t="s">
        <v>844</v>
      </c>
      <c r="AL185" s="9" t="s">
        <v>526</v>
      </c>
      <c r="AM185" s="9" t="s">
        <v>379</v>
      </c>
      <c r="AN185" s="316">
        <v>0.68013861296205469</v>
      </c>
      <c r="AO185" s="101">
        <v>306317418.23618448</v>
      </c>
    </row>
    <row r="186" spans="2:41" ht="16.5" x14ac:dyDescent="0.3">
      <c r="B186" s="358"/>
      <c r="C186" s="260"/>
      <c r="D186" s="261"/>
      <c r="E186" s="262"/>
      <c r="F186" s="260"/>
      <c r="G186" s="305"/>
      <c r="H186" s="307"/>
      <c r="I186" s="260" t="s">
        <v>777</v>
      </c>
      <c r="J186" s="305">
        <v>17642.746659868448</v>
      </c>
      <c r="K186" s="307">
        <v>0.84226673849267875</v>
      </c>
      <c r="L186" s="260"/>
      <c r="M186" s="261"/>
      <c r="N186" s="262"/>
      <c r="O186" s="260"/>
      <c r="P186" s="261"/>
      <c r="Q186" s="262"/>
      <c r="R186" s="260"/>
      <c r="S186" s="261"/>
      <c r="T186" s="262"/>
      <c r="U186" s="260"/>
      <c r="V186" s="261"/>
      <c r="W186" s="262"/>
      <c r="X186" s="260"/>
      <c r="Y186" s="261"/>
      <c r="Z186" s="262"/>
      <c r="AA186" s="260"/>
      <c r="AB186" s="261"/>
      <c r="AC186" s="262"/>
      <c r="AE186" s="323" t="str">
        <f t="shared" si="15"/>
        <v>3</v>
      </c>
      <c r="AF186" s="323" t="str">
        <f t="shared" si="16"/>
        <v>LLOYD'S SYNDICATE #1218(NEWLINE)</v>
      </c>
      <c r="AG186" s="376">
        <f t="shared" si="17"/>
        <v>144547780.32990149</v>
      </c>
      <c r="AH186" s="323">
        <f t="shared" si="18"/>
        <v>1.018610537765795</v>
      </c>
      <c r="AK186" s="323" t="s">
        <v>845</v>
      </c>
      <c r="AL186" s="9" t="s">
        <v>528</v>
      </c>
      <c r="AM186" s="9" t="s">
        <v>379</v>
      </c>
      <c r="AN186" s="316">
        <v>1.018610537765795</v>
      </c>
      <c r="AO186" s="101">
        <v>144547780.32990149</v>
      </c>
    </row>
    <row r="187" spans="2:41" ht="16.5" x14ac:dyDescent="0.3">
      <c r="B187" s="358"/>
      <c r="C187" s="260"/>
      <c r="D187" s="261"/>
      <c r="E187" s="262"/>
      <c r="F187" s="260"/>
      <c r="G187" s="305"/>
      <c r="H187" s="307"/>
      <c r="I187" s="260" t="s">
        <v>850</v>
      </c>
      <c r="J187" s="305">
        <v>17495.055029984371</v>
      </c>
      <c r="K187" s="307">
        <v>1.540381436499535</v>
      </c>
      <c r="L187" s="260"/>
      <c r="M187" s="261"/>
      <c r="N187" s="262"/>
      <c r="O187" s="260"/>
      <c r="P187" s="261"/>
      <c r="Q187" s="262"/>
      <c r="R187" s="260"/>
      <c r="S187" s="261"/>
      <c r="T187" s="262"/>
      <c r="U187" s="260"/>
      <c r="V187" s="261"/>
      <c r="W187" s="262"/>
      <c r="X187" s="260"/>
      <c r="Y187" s="261"/>
      <c r="Z187" s="262"/>
      <c r="AA187" s="260"/>
      <c r="AB187" s="261"/>
      <c r="AC187" s="262"/>
      <c r="AE187" s="323" t="str">
        <f t="shared" si="15"/>
        <v>3</v>
      </c>
      <c r="AF187" s="323" t="str">
        <f t="shared" si="16"/>
        <v>LLOYD'S SYNDICATE #2623(BEAZLEY)</v>
      </c>
      <c r="AG187" s="376">
        <f t="shared" si="17"/>
        <v>30257788.70998602</v>
      </c>
      <c r="AH187" s="323">
        <f t="shared" si="18"/>
        <v>0.74412245929270371</v>
      </c>
      <c r="AK187" s="323" t="s">
        <v>847</v>
      </c>
      <c r="AL187" s="9" t="s">
        <v>530</v>
      </c>
      <c r="AM187" s="9" t="s">
        <v>379</v>
      </c>
      <c r="AN187" s="316">
        <v>0.74412245929270371</v>
      </c>
      <c r="AO187" s="101">
        <v>30257788.70998602</v>
      </c>
    </row>
    <row r="188" spans="2:41" ht="16.5" x14ac:dyDescent="0.3">
      <c r="B188" s="358"/>
      <c r="C188" s="260"/>
      <c r="D188" s="261"/>
      <c r="E188" s="262"/>
      <c r="F188" s="260"/>
      <c r="G188" s="305"/>
      <c r="H188" s="307"/>
      <c r="I188" s="260" t="s">
        <v>763</v>
      </c>
      <c r="J188" s="305">
        <v>16946.739720541002</v>
      </c>
      <c r="K188" s="307">
        <v>1.167609358554909</v>
      </c>
      <c r="L188" s="260"/>
      <c r="M188" s="261"/>
      <c r="N188" s="262"/>
      <c r="O188" s="260"/>
      <c r="P188" s="261"/>
      <c r="Q188" s="262"/>
      <c r="R188" s="260"/>
      <c r="S188" s="261"/>
      <c r="T188" s="262"/>
      <c r="U188" s="260"/>
      <c r="V188" s="261"/>
      <c r="W188" s="262"/>
      <c r="X188" s="260"/>
      <c r="Y188" s="261"/>
      <c r="Z188" s="262"/>
      <c r="AA188" s="260"/>
      <c r="AB188" s="261"/>
      <c r="AC188" s="262"/>
      <c r="AE188" s="323" t="str">
        <f t="shared" si="15"/>
        <v>3</v>
      </c>
      <c r="AF188" s="323" t="str">
        <f t="shared" si="16"/>
        <v>HDI GLOBAL SPECIALTY SE</v>
      </c>
      <c r="AG188" s="376">
        <f t="shared" si="17"/>
        <v>-24685035.51571269</v>
      </c>
      <c r="AH188" s="323">
        <f t="shared" si="18"/>
        <v>0.49927605717206019</v>
      </c>
      <c r="AK188" s="323" t="s">
        <v>848</v>
      </c>
      <c r="AL188" s="9" t="s">
        <v>531</v>
      </c>
      <c r="AM188" s="9" t="s">
        <v>379</v>
      </c>
      <c r="AN188" s="316">
        <v>0.49927605717206019</v>
      </c>
      <c r="AO188" s="101">
        <v>-24685035.51571269</v>
      </c>
    </row>
    <row r="189" spans="2:41" ht="16.5" x14ac:dyDescent="0.3">
      <c r="B189" s="358"/>
      <c r="C189" s="260"/>
      <c r="D189" s="261"/>
      <c r="E189" s="262"/>
      <c r="F189" s="260"/>
      <c r="G189" s="305"/>
      <c r="H189" s="307"/>
      <c r="I189" s="260" t="s">
        <v>826</v>
      </c>
      <c r="J189" s="305">
        <v>16693.460716790731</v>
      </c>
      <c r="K189" s="307">
        <v>1.0941820176853709</v>
      </c>
      <c r="L189" s="260"/>
      <c r="M189" s="261"/>
      <c r="N189" s="262"/>
      <c r="O189" s="260"/>
      <c r="P189" s="261"/>
      <c r="Q189" s="262"/>
      <c r="R189" s="260"/>
      <c r="S189" s="261"/>
      <c r="T189" s="262"/>
      <c r="U189" s="260"/>
      <c r="V189" s="261"/>
      <c r="W189" s="262"/>
      <c r="X189" s="260"/>
      <c r="Y189" s="261"/>
      <c r="Z189" s="262"/>
      <c r="AA189" s="260"/>
      <c r="AB189" s="261"/>
      <c r="AC189" s="262"/>
      <c r="AE189" s="323" t="str">
        <f t="shared" si="15"/>
        <v>3</v>
      </c>
      <c r="AF189" s="323" t="str">
        <f t="shared" si="16"/>
        <v>LLOYD'S SYNDICATE #2987(BRIT)</v>
      </c>
      <c r="AG189" s="376">
        <f t="shared" si="17"/>
        <v>13218572.531386901</v>
      </c>
      <c r="AH189" s="323">
        <f t="shared" si="18"/>
        <v>0.82066672588533429</v>
      </c>
      <c r="AK189" s="323" t="s">
        <v>849</v>
      </c>
      <c r="AL189" s="9" t="s">
        <v>532</v>
      </c>
      <c r="AM189" s="9" t="s">
        <v>379</v>
      </c>
      <c r="AN189" s="316">
        <v>0.82066672588533429</v>
      </c>
      <c r="AO189" s="101">
        <v>13218572.531386901</v>
      </c>
    </row>
    <row r="190" spans="2:41" ht="16.5" x14ac:dyDescent="0.3">
      <c r="B190" s="358"/>
      <c r="C190" s="260"/>
      <c r="D190" s="261"/>
      <c r="E190" s="262"/>
      <c r="F190" s="260"/>
      <c r="G190" s="305"/>
      <c r="H190" s="307"/>
      <c r="I190" s="260" t="s">
        <v>840</v>
      </c>
      <c r="J190" s="305">
        <v>16409.586071025631</v>
      </c>
      <c r="K190" s="307">
        <v>0.8675718863199553</v>
      </c>
      <c r="L190" s="260"/>
      <c r="M190" s="261"/>
      <c r="N190" s="262"/>
      <c r="O190" s="260"/>
      <c r="P190" s="261"/>
      <c r="Q190" s="262"/>
      <c r="R190" s="260"/>
      <c r="S190" s="261"/>
      <c r="T190" s="262"/>
      <c r="U190" s="260"/>
      <c r="V190" s="261"/>
      <c r="W190" s="262"/>
      <c r="X190" s="260"/>
      <c r="Y190" s="261"/>
      <c r="Z190" s="262"/>
      <c r="AA190" s="260"/>
      <c r="AB190" s="261"/>
      <c r="AC190" s="262"/>
      <c r="AE190" s="323" t="str">
        <f t="shared" si="15"/>
        <v>3</v>
      </c>
      <c r="AF190" s="323" t="str">
        <f t="shared" si="16"/>
        <v>LLOYD'S SYNDICATE #1861(Canopius)</v>
      </c>
      <c r="AG190" s="376">
        <f t="shared" si="17"/>
        <v>170478.13354510989</v>
      </c>
      <c r="AH190" s="323">
        <f t="shared" si="18"/>
        <v>1.010579569521036</v>
      </c>
      <c r="AK190" s="323" t="s">
        <v>940</v>
      </c>
      <c r="AL190" s="9" t="s">
        <v>657</v>
      </c>
      <c r="AM190" s="9" t="s">
        <v>379</v>
      </c>
      <c r="AN190" s="316">
        <v>1.010579569521036</v>
      </c>
      <c r="AO190" s="101">
        <v>170478.13354510989</v>
      </c>
    </row>
    <row r="191" spans="2:41" ht="16.5" x14ac:dyDescent="0.3">
      <c r="B191" s="358"/>
      <c r="C191" s="260"/>
      <c r="D191" s="261"/>
      <c r="E191" s="262"/>
      <c r="F191" s="260"/>
      <c r="G191" s="305"/>
      <c r="H191" s="307"/>
      <c r="I191" s="260" t="s">
        <v>930</v>
      </c>
      <c r="J191" s="305">
        <v>16363.063812963979</v>
      </c>
      <c r="K191" s="307">
        <v>0.72063848034367606</v>
      </c>
      <c r="L191" s="260"/>
      <c r="M191" s="261"/>
      <c r="N191" s="262"/>
      <c r="O191" s="260"/>
      <c r="P191" s="261"/>
      <c r="Q191" s="262"/>
      <c r="R191" s="260"/>
      <c r="S191" s="261"/>
      <c r="T191" s="262"/>
      <c r="U191" s="260"/>
      <c r="V191" s="261"/>
      <c r="W191" s="262"/>
      <c r="X191" s="260"/>
      <c r="Y191" s="261"/>
      <c r="Z191" s="262"/>
      <c r="AA191" s="260"/>
      <c r="AB191" s="261"/>
      <c r="AC191" s="262"/>
      <c r="AE191" s="323" t="str">
        <f t="shared" si="15"/>
        <v>3</v>
      </c>
      <c r="AF191" s="323" t="str">
        <f t="shared" si="16"/>
        <v>LLOYD'S SYNDICATE #0435(FARADAY)</v>
      </c>
      <c r="AG191" s="376">
        <f t="shared" si="17"/>
        <v>17495055.02998437</v>
      </c>
      <c r="AH191" s="323">
        <f t="shared" si="18"/>
        <v>1.540381436499535</v>
      </c>
      <c r="AK191" s="323" t="s">
        <v>850</v>
      </c>
      <c r="AL191" s="9" t="s">
        <v>533</v>
      </c>
      <c r="AM191" s="9" t="s">
        <v>379</v>
      </c>
      <c r="AN191" s="316">
        <v>1.540381436499535</v>
      </c>
      <c r="AO191" s="101">
        <v>17495055.02998437</v>
      </c>
    </row>
    <row r="192" spans="2:41" ht="16.5" x14ac:dyDescent="0.3">
      <c r="B192" s="358"/>
      <c r="C192" s="260"/>
      <c r="D192" s="261"/>
      <c r="E192" s="262"/>
      <c r="F192" s="260"/>
      <c r="G192" s="305"/>
      <c r="H192" s="307"/>
      <c r="I192" s="260" t="s">
        <v>877</v>
      </c>
      <c r="J192" s="305">
        <v>16313.96771130359</v>
      </c>
      <c r="K192" s="307">
        <v>0.86268919197549288</v>
      </c>
      <c r="L192" s="260"/>
      <c r="M192" s="261"/>
      <c r="N192" s="262"/>
      <c r="O192" s="260"/>
      <c r="P192" s="261"/>
      <c r="Q192" s="262"/>
      <c r="R192" s="260"/>
      <c r="S192" s="261"/>
      <c r="T192" s="262"/>
      <c r="U192" s="260"/>
      <c r="V192" s="261"/>
      <c r="W192" s="262"/>
      <c r="X192" s="260"/>
      <c r="Y192" s="261"/>
      <c r="Z192" s="262"/>
      <c r="AA192" s="260"/>
      <c r="AB192" s="261"/>
      <c r="AC192" s="262"/>
      <c r="AE192" s="323" t="str">
        <f t="shared" si="15"/>
        <v>3</v>
      </c>
      <c r="AF192" s="323" t="str">
        <f t="shared" si="16"/>
        <v>LLOYD'S SYNDICATE #1084(CHAUCER)</v>
      </c>
      <c r="AG192" s="376">
        <f t="shared" si="17"/>
        <v>8067004771.4149494</v>
      </c>
      <c r="AH192" s="323">
        <f t="shared" si="18"/>
        <v>0.49404599489668011</v>
      </c>
      <c r="AK192" s="323" t="s">
        <v>852</v>
      </c>
      <c r="AL192" s="9" t="s">
        <v>535</v>
      </c>
      <c r="AM192" s="9" t="s">
        <v>379</v>
      </c>
      <c r="AN192" s="316">
        <v>0.49404599489668011</v>
      </c>
      <c r="AO192" s="101">
        <v>8067004771.4149494</v>
      </c>
    </row>
    <row r="193" spans="2:41" ht="16.5" x14ac:dyDescent="0.3">
      <c r="B193" s="358"/>
      <c r="C193" s="260"/>
      <c r="D193" s="261"/>
      <c r="E193" s="262"/>
      <c r="F193" s="260"/>
      <c r="G193" s="305"/>
      <c r="H193" s="307"/>
      <c r="I193" s="260" t="s">
        <v>764</v>
      </c>
      <c r="J193" s="305">
        <v>15833.470720758402</v>
      </c>
      <c r="K193" s="307">
        <v>0.82924642767852286</v>
      </c>
      <c r="L193" s="260"/>
      <c r="M193" s="261"/>
      <c r="N193" s="262"/>
      <c r="O193" s="260"/>
      <c r="P193" s="261"/>
      <c r="Q193" s="262"/>
      <c r="R193" s="260"/>
      <c r="S193" s="261"/>
      <c r="T193" s="262"/>
      <c r="U193" s="260"/>
      <c r="V193" s="261"/>
      <c r="W193" s="262"/>
      <c r="X193" s="260"/>
      <c r="Y193" s="261"/>
      <c r="Z193" s="262"/>
      <c r="AA193" s="260"/>
      <c r="AB193" s="261"/>
      <c r="AC193" s="262"/>
      <c r="AE193" s="323" t="str">
        <f t="shared" si="15"/>
        <v>3</v>
      </c>
      <c r="AF193" s="323" t="str">
        <f t="shared" si="16"/>
        <v>LLOYD'S SYNDICATE #4472(LIBERTY)</v>
      </c>
      <c r="AG193" s="376">
        <f t="shared" si="17"/>
        <v>333209170.80384141</v>
      </c>
      <c r="AH193" s="323">
        <f t="shared" si="18"/>
        <v>0.69174270354465883</v>
      </c>
      <c r="AK193" s="323" t="s">
        <v>853</v>
      </c>
      <c r="AL193" s="9" t="s">
        <v>536</v>
      </c>
      <c r="AM193" s="9" t="s">
        <v>379</v>
      </c>
      <c r="AN193" s="316">
        <v>0.69174270354465883</v>
      </c>
      <c r="AO193" s="101">
        <v>333209170.80384141</v>
      </c>
    </row>
    <row r="194" spans="2:41" ht="16.5" x14ac:dyDescent="0.3">
      <c r="B194" s="358"/>
      <c r="C194" s="260"/>
      <c r="D194" s="261"/>
      <c r="E194" s="262"/>
      <c r="F194" s="260"/>
      <c r="G194" s="305"/>
      <c r="H194" s="307"/>
      <c r="I194" s="260" t="s">
        <v>1012</v>
      </c>
      <c r="J194" s="305">
        <v>15694.631114255089</v>
      </c>
      <c r="K194" s="307">
        <v>0.6743318511318166</v>
      </c>
      <c r="L194" s="260"/>
      <c r="M194" s="261"/>
      <c r="N194" s="262"/>
      <c r="O194" s="260"/>
      <c r="P194" s="261"/>
      <c r="Q194" s="262"/>
      <c r="R194" s="260"/>
      <c r="S194" s="261"/>
      <c r="T194" s="262"/>
      <c r="U194" s="260"/>
      <c r="V194" s="261"/>
      <c r="W194" s="262"/>
      <c r="X194" s="260"/>
      <c r="Y194" s="261"/>
      <c r="Z194" s="262"/>
      <c r="AA194" s="260"/>
      <c r="AB194" s="261"/>
      <c r="AC194" s="262"/>
      <c r="AE194" s="323" t="str">
        <f t="shared" si="15"/>
        <v>3</v>
      </c>
      <c r="AF194" s="323" t="str">
        <f t="shared" si="16"/>
        <v>LLOYD'S SYNDICATE #2999(QBE)</v>
      </c>
      <c r="AG194" s="376">
        <f t="shared" si="17"/>
        <v>36455896.492086217</v>
      </c>
      <c r="AH194" s="323">
        <f t="shared" si="18"/>
        <v>0.67238593213337428</v>
      </c>
      <c r="AK194" s="323" t="s">
        <v>1018</v>
      </c>
      <c r="AL194" s="9" t="s">
        <v>994</v>
      </c>
      <c r="AM194" s="9" t="s">
        <v>379</v>
      </c>
      <c r="AN194" s="316">
        <v>0.67238593213337428</v>
      </c>
      <c r="AO194" s="101">
        <v>36455896.492086217</v>
      </c>
    </row>
    <row r="195" spans="2:41" ht="16.5" x14ac:dyDescent="0.3">
      <c r="B195" s="358"/>
      <c r="C195" s="260"/>
      <c r="D195" s="261"/>
      <c r="E195" s="262"/>
      <c r="F195" s="260"/>
      <c r="G195" s="305"/>
      <c r="H195" s="307"/>
      <c r="I195" s="260" t="s">
        <v>834</v>
      </c>
      <c r="J195" s="305">
        <v>15106.78401393433</v>
      </c>
      <c r="K195" s="307">
        <v>0.67238593213337428</v>
      </c>
      <c r="L195" s="260"/>
      <c r="M195" s="261"/>
      <c r="N195" s="262"/>
      <c r="O195" s="260"/>
      <c r="P195" s="261"/>
      <c r="Q195" s="262"/>
      <c r="R195" s="260"/>
      <c r="S195" s="261"/>
      <c r="T195" s="262"/>
      <c r="U195" s="260"/>
      <c r="V195" s="261"/>
      <c r="W195" s="262"/>
      <c r="X195" s="260"/>
      <c r="Y195" s="261"/>
      <c r="Z195" s="262"/>
      <c r="AA195" s="260"/>
      <c r="AB195" s="261"/>
      <c r="AC195" s="262"/>
      <c r="AE195" s="323" t="str">
        <f t="shared" si="15"/>
        <v>3</v>
      </c>
      <c r="AF195" s="323" t="str">
        <f t="shared" si="16"/>
        <v>LLOYD'S SYNDICATE #1221(NAVIGATORS/MILLENIUM)</v>
      </c>
      <c r="AG195" s="376">
        <f t="shared" si="17"/>
        <v>149128342.3789143</v>
      </c>
      <c r="AH195" s="323">
        <f t="shared" si="18"/>
        <v>1.0441875481284331</v>
      </c>
      <c r="AK195" s="323" t="s">
        <v>854</v>
      </c>
      <c r="AL195" s="9" t="s">
        <v>537</v>
      </c>
      <c r="AM195" s="9" t="s">
        <v>379</v>
      </c>
      <c r="AN195" s="316">
        <v>1.0441875481284331</v>
      </c>
      <c r="AO195" s="101">
        <v>149128342.3789143</v>
      </c>
    </row>
    <row r="196" spans="2:41" ht="16.5" x14ac:dyDescent="0.3">
      <c r="B196" s="358"/>
      <c r="C196" s="260"/>
      <c r="D196" s="261"/>
      <c r="E196" s="262"/>
      <c r="F196" s="260"/>
      <c r="G196" s="305"/>
      <c r="H196" s="307"/>
      <c r="I196" s="260" t="s">
        <v>806</v>
      </c>
      <c r="J196" s="305">
        <v>13925.570404304881</v>
      </c>
      <c r="K196" s="307">
        <v>1.0177714222869549</v>
      </c>
      <c r="L196" s="260"/>
      <c r="M196" s="261"/>
      <c r="N196" s="262"/>
      <c r="O196" s="260"/>
      <c r="P196" s="261"/>
      <c r="Q196" s="262"/>
      <c r="R196" s="260"/>
      <c r="S196" s="261"/>
      <c r="T196" s="262"/>
      <c r="U196" s="260"/>
      <c r="V196" s="261"/>
      <c r="W196" s="262"/>
      <c r="X196" s="260"/>
      <c r="Y196" s="261"/>
      <c r="Z196" s="262"/>
      <c r="AA196" s="260"/>
      <c r="AB196" s="261"/>
      <c r="AC196" s="262"/>
      <c r="AE196" s="323" t="str">
        <f t="shared" si="15"/>
        <v>3</v>
      </c>
      <c r="AF196" s="323" t="str">
        <f t="shared" si="16"/>
        <v>LLOYD'S SYNDICATE #4000(HAMILTON)</v>
      </c>
      <c r="AG196" s="376">
        <f t="shared" si="17"/>
        <v>25891454.194195218</v>
      </c>
      <c r="AH196" s="323">
        <f t="shared" si="18"/>
        <v>0.67523961445640668</v>
      </c>
      <c r="AK196" s="323" t="s">
        <v>855</v>
      </c>
      <c r="AL196" s="9" t="s">
        <v>538</v>
      </c>
      <c r="AM196" s="9" t="s">
        <v>379</v>
      </c>
      <c r="AN196" s="316">
        <v>0.67523961445640668</v>
      </c>
      <c r="AO196" s="101">
        <v>25891454.194195218</v>
      </c>
    </row>
    <row r="197" spans="2:41" ht="16.5" x14ac:dyDescent="0.3">
      <c r="B197" s="358"/>
      <c r="C197" s="260"/>
      <c r="D197" s="261"/>
      <c r="E197" s="262"/>
      <c r="F197" s="260"/>
      <c r="G197" s="305"/>
      <c r="H197" s="307"/>
      <c r="I197" s="260" t="s">
        <v>948</v>
      </c>
      <c r="J197" s="305">
        <v>13842.34636664702</v>
      </c>
      <c r="K197" s="307">
        <v>0.86268919197549276</v>
      </c>
      <c r="L197" s="260"/>
      <c r="M197" s="261"/>
      <c r="N197" s="262"/>
      <c r="O197" s="260"/>
      <c r="P197" s="261"/>
      <c r="Q197" s="262"/>
      <c r="R197" s="260"/>
      <c r="S197" s="261"/>
      <c r="T197" s="262"/>
      <c r="U197" s="260"/>
      <c r="V197" s="261"/>
      <c r="W197" s="262"/>
      <c r="X197" s="260"/>
      <c r="Y197" s="261"/>
      <c r="Z197" s="262"/>
      <c r="AA197" s="260"/>
      <c r="AB197" s="261"/>
      <c r="AC197" s="262"/>
      <c r="AE197" s="323" t="str">
        <f t="shared" si="15"/>
        <v>3</v>
      </c>
      <c r="AF197" s="323" t="str">
        <f t="shared" si="16"/>
        <v>LLOYD'S SYNDICATE #2003(CATLIN)</v>
      </c>
      <c r="AG197" s="376">
        <f t="shared" si="17"/>
        <v>431405230.99279583</v>
      </c>
      <c r="AH197" s="323">
        <f t="shared" si="18"/>
        <v>0.81532572111461277</v>
      </c>
      <c r="AK197" s="323" t="s">
        <v>856</v>
      </c>
      <c r="AL197" s="9" t="s">
        <v>539</v>
      </c>
      <c r="AM197" s="9" t="s">
        <v>379</v>
      </c>
      <c r="AN197" s="316">
        <v>0.81532572111461277</v>
      </c>
      <c r="AO197" s="101">
        <v>431405230.99279583</v>
      </c>
    </row>
    <row r="198" spans="2:41" ht="16.5" x14ac:dyDescent="0.3">
      <c r="B198" s="358"/>
      <c r="C198" s="260"/>
      <c r="D198" s="261"/>
      <c r="E198" s="262"/>
      <c r="F198" s="260"/>
      <c r="G198" s="305"/>
      <c r="H198" s="307"/>
      <c r="I198" s="260" t="s">
        <v>778</v>
      </c>
      <c r="J198" s="305">
        <v>13461.916313842221</v>
      </c>
      <c r="K198" s="307">
        <v>0.68871914211012331</v>
      </c>
      <c r="L198" s="260"/>
      <c r="M198" s="261"/>
      <c r="N198" s="262"/>
      <c r="O198" s="260"/>
      <c r="P198" s="261"/>
      <c r="Q198" s="262"/>
      <c r="R198" s="260"/>
      <c r="S198" s="261"/>
      <c r="T198" s="262"/>
      <c r="U198" s="260"/>
      <c r="V198" s="261"/>
      <c r="W198" s="262"/>
      <c r="X198" s="260"/>
      <c r="Y198" s="261"/>
      <c r="Z198" s="262"/>
      <c r="AA198" s="260"/>
      <c r="AB198" s="261"/>
      <c r="AC198" s="262"/>
      <c r="AE198" s="323" t="str">
        <f t="shared" ref="AE198:AE261" si="19">AM198</f>
        <v>3</v>
      </c>
      <c r="AF198" s="323" t="str">
        <f t="shared" ref="AF198:AF261" si="20">AK198</f>
        <v>LLOYD'S SYNDICATE #5000(TRAVELERS)</v>
      </c>
      <c r="AG198" s="376">
        <f t="shared" ref="AG198:AG261" si="21">AO198</f>
        <v>40951062.970562883</v>
      </c>
      <c r="AH198" s="323">
        <f t="shared" ref="AH198:AH261" si="22">AN198</f>
        <v>0.70772283152644222</v>
      </c>
      <c r="AK198" s="323" t="s">
        <v>857</v>
      </c>
      <c r="AL198" s="9" t="s">
        <v>540</v>
      </c>
      <c r="AM198" s="9" t="s">
        <v>379</v>
      </c>
      <c r="AN198" s="316">
        <v>0.70772283152644222</v>
      </c>
      <c r="AO198" s="101">
        <v>40951062.970562883</v>
      </c>
    </row>
    <row r="199" spans="2:41" ht="16.5" x14ac:dyDescent="0.3">
      <c r="B199" s="358"/>
      <c r="C199" s="260"/>
      <c r="D199" s="261"/>
      <c r="E199" s="262"/>
      <c r="F199" s="260"/>
      <c r="G199" s="305"/>
      <c r="H199" s="307"/>
      <c r="I199" s="260" t="s">
        <v>779</v>
      </c>
      <c r="J199" s="305">
        <v>13445.5757319819</v>
      </c>
      <c r="K199" s="307">
        <v>0.78112236295395532</v>
      </c>
      <c r="L199" s="260"/>
      <c r="M199" s="261"/>
      <c r="N199" s="262"/>
      <c r="O199" s="260"/>
      <c r="P199" s="261"/>
      <c r="Q199" s="262"/>
      <c r="R199" s="260"/>
      <c r="S199" s="261"/>
      <c r="T199" s="262"/>
      <c r="U199" s="260"/>
      <c r="V199" s="261"/>
      <c r="W199" s="262"/>
      <c r="X199" s="260"/>
      <c r="Y199" s="261"/>
      <c r="Z199" s="262"/>
      <c r="AA199" s="260"/>
      <c r="AB199" s="261"/>
      <c r="AC199" s="262"/>
      <c r="AE199" s="323" t="str">
        <f t="shared" si="19"/>
        <v>3</v>
      </c>
      <c r="AF199" s="323" t="str">
        <f t="shared" si="20"/>
        <v>LLOYD'S SYNDICATE #2010(LANCASHIRE)</v>
      </c>
      <c r="AG199" s="376">
        <f t="shared" si="21"/>
        <v>292701160.52040923</v>
      </c>
      <c r="AH199" s="323">
        <f t="shared" si="22"/>
        <v>0.86528331516043044</v>
      </c>
      <c r="AK199" s="323" t="s">
        <v>858</v>
      </c>
      <c r="AL199" s="9" t="s">
        <v>541</v>
      </c>
      <c r="AM199" s="9" t="s">
        <v>379</v>
      </c>
      <c r="AN199" s="316">
        <v>0.86528331516043044</v>
      </c>
      <c r="AO199" s="101">
        <v>292701160.52040923</v>
      </c>
    </row>
    <row r="200" spans="2:41" ht="16.5" x14ac:dyDescent="0.3">
      <c r="B200" s="358"/>
      <c r="C200" s="260"/>
      <c r="D200" s="261"/>
      <c r="E200" s="262"/>
      <c r="F200" s="260"/>
      <c r="G200" s="305"/>
      <c r="H200" s="307"/>
      <c r="I200" s="260" t="s">
        <v>849</v>
      </c>
      <c r="J200" s="305">
        <v>13218.572531386901</v>
      </c>
      <c r="K200" s="307">
        <v>0.82066672588533429</v>
      </c>
      <c r="L200" s="260"/>
      <c r="M200" s="261"/>
      <c r="N200" s="262"/>
      <c r="O200" s="260"/>
      <c r="P200" s="261"/>
      <c r="Q200" s="262"/>
      <c r="R200" s="260"/>
      <c r="S200" s="261"/>
      <c r="T200" s="262"/>
      <c r="U200" s="260"/>
      <c r="V200" s="261"/>
      <c r="W200" s="262"/>
      <c r="X200" s="260"/>
      <c r="Y200" s="261"/>
      <c r="Z200" s="262"/>
      <c r="AA200" s="260"/>
      <c r="AB200" s="261"/>
      <c r="AC200" s="262"/>
      <c r="AE200" s="323" t="str">
        <f t="shared" si="19"/>
        <v>3</v>
      </c>
      <c r="AF200" s="323" t="str">
        <f t="shared" si="20"/>
        <v>LANCASHIRE INSURANCE COMPANY (UK) LTD</v>
      </c>
      <c r="AG200" s="376">
        <f t="shared" si="21"/>
        <v>-8322636.623908598</v>
      </c>
      <c r="AH200" s="323">
        <f t="shared" si="22"/>
        <v>0.34604793271723749</v>
      </c>
      <c r="AK200" s="323" t="s">
        <v>859</v>
      </c>
      <c r="AL200" s="9" t="s">
        <v>542</v>
      </c>
      <c r="AM200" s="9" t="s">
        <v>379</v>
      </c>
      <c r="AN200" s="316">
        <v>0.34604793271723749</v>
      </c>
      <c r="AO200" s="101">
        <v>-8322636.623908598</v>
      </c>
    </row>
    <row r="201" spans="2:41" ht="16.5" x14ac:dyDescent="0.3">
      <c r="B201" s="358"/>
      <c r="C201" s="260"/>
      <c r="D201" s="261"/>
      <c r="E201" s="262"/>
      <c r="F201" s="260"/>
      <c r="G201" s="305"/>
      <c r="H201" s="307"/>
      <c r="I201" s="260" t="s">
        <v>846</v>
      </c>
      <c r="J201" s="305">
        <v>12815.102073436979</v>
      </c>
      <c r="K201" s="307">
        <v>0.72202328134191429</v>
      </c>
      <c r="L201" s="260"/>
      <c r="M201" s="261"/>
      <c r="N201" s="262"/>
      <c r="O201" s="260"/>
      <c r="P201" s="261"/>
      <c r="Q201" s="262"/>
      <c r="R201" s="260"/>
      <c r="S201" s="261"/>
      <c r="T201" s="262"/>
      <c r="U201" s="260"/>
      <c r="V201" s="261"/>
      <c r="W201" s="262"/>
      <c r="X201" s="260"/>
      <c r="Y201" s="261"/>
      <c r="Z201" s="262"/>
      <c r="AA201" s="260"/>
      <c r="AB201" s="261"/>
      <c r="AC201" s="262"/>
      <c r="AE201" s="323" t="str">
        <f t="shared" si="19"/>
        <v>3</v>
      </c>
      <c r="AF201" s="323" t="str">
        <f t="shared" si="20"/>
        <v>LLOYD'S SYNDICATE #1919(C V STARR)</v>
      </c>
      <c r="AG201" s="376">
        <f t="shared" si="21"/>
        <v>53333001.13823881</v>
      </c>
      <c r="AH201" s="323">
        <f t="shared" si="22"/>
        <v>0.89900091039985208</v>
      </c>
      <c r="AK201" s="323" t="s">
        <v>860</v>
      </c>
      <c r="AL201" s="9" t="s">
        <v>543</v>
      </c>
      <c r="AM201" s="9" t="s">
        <v>379</v>
      </c>
      <c r="AN201" s="316">
        <v>0.89900091039985208</v>
      </c>
      <c r="AO201" s="101">
        <v>53333001.13823881</v>
      </c>
    </row>
    <row r="202" spans="2:41" ht="16.5" x14ac:dyDescent="0.3">
      <c r="B202" s="358"/>
      <c r="C202" s="260"/>
      <c r="D202" s="261"/>
      <c r="E202" s="262"/>
      <c r="F202" s="260"/>
      <c r="G202" s="305"/>
      <c r="H202" s="307"/>
      <c r="I202" s="260" t="s">
        <v>889</v>
      </c>
      <c r="J202" s="305">
        <v>12765.97621122101</v>
      </c>
      <c r="K202" s="307">
        <v>0.72138577693308281</v>
      </c>
      <c r="L202" s="260"/>
      <c r="M202" s="261"/>
      <c r="N202" s="262"/>
      <c r="O202" s="260"/>
      <c r="P202" s="261"/>
      <c r="Q202" s="262"/>
      <c r="R202" s="260"/>
      <c r="S202" s="261"/>
      <c r="T202" s="262"/>
      <c r="U202" s="260"/>
      <c r="V202" s="261"/>
      <c r="W202" s="262"/>
      <c r="X202" s="260"/>
      <c r="Y202" s="261"/>
      <c r="Z202" s="262"/>
      <c r="AA202" s="260"/>
      <c r="AB202" s="261"/>
      <c r="AC202" s="262"/>
      <c r="AE202" s="323" t="str">
        <f t="shared" si="19"/>
        <v>3</v>
      </c>
      <c r="AF202" s="323" t="str">
        <f t="shared" si="20"/>
        <v>LLOYD'S SYNDICATE #2007(NOVAE)</v>
      </c>
      <c r="AG202" s="376">
        <f t="shared" si="21"/>
        <v>118375391.2509436</v>
      </c>
      <c r="AH202" s="323">
        <f t="shared" si="22"/>
        <v>0.78100617313361942</v>
      </c>
      <c r="AK202" s="323" t="s">
        <v>861</v>
      </c>
      <c r="AL202" s="9" t="s">
        <v>544</v>
      </c>
      <c r="AM202" s="9" t="s">
        <v>379</v>
      </c>
      <c r="AN202" s="316">
        <v>0.78100617313361942</v>
      </c>
      <c r="AO202" s="101">
        <v>118375391.2509436</v>
      </c>
    </row>
    <row r="203" spans="2:41" ht="16.5" x14ac:dyDescent="0.3">
      <c r="B203" s="358"/>
      <c r="C203" s="260"/>
      <c r="D203" s="261"/>
      <c r="E203" s="262"/>
      <c r="F203" s="260"/>
      <c r="G203" s="305"/>
      <c r="H203" s="307"/>
      <c r="I203" s="260" t="s">
        <v>935</v>
      </c>
      <c r="J203" s="305">
        <v>12687.275184687041</v>
      </c>
      <c r="K203" s="307">
        <v>0.72063848034367606</v>
      </c>
      <c r="L203" s="260"/>
      <c r="M203" s="261"/>
      <c r="N203" s="262"/>
      <c r="O203" s="260"/>
      <c r="P203" s="261"/>
      <c r="Q203" s="262"/>
      <c r="R203" s="260"/>
      <c r="S203" s="261"/>
      <c r="T203" s="262"/>
      <c r="U203" s="260"/>
      <c r="V203" s="261"/>
      <c r="W203" s="262"/>
      <c r="X203" s="260"/>
      <c r="Y203" s="261"/>
      <c r="Z203" s="262"/>
      <c r="AA203" s="260"/>
      <c r="AB203" s="261"/>
      <c r="AC203" s="262"/>
      <c r="AE203" s="323" t="str">
        <f t="shared" si="19"/>
        <v>3</v>
      </c>
      <c r="AF203" s="323" t="str">
        <f t="shared" si="20"/>
        <v>MITSUI SUMITOMO INSURANCE COMPANY (EUROPE) LTD</v>
      </c>
      <c r="AG203" s="376">
        <f t="shared" si="21"/>
        <v>11141968.48718298</v>
      </c>
      <c r="AH203" s="323">
        <f t="shared" si="22"/>
        <v>0.71189554419336221</v>
      </c>
      <c r="AK203" s="323" t="s">
        <v>862</v>
      </c>
      <c r="AL203" s="9" t="s">
        <v>546</v>
      </c>
      <c r="AM203" s="9" t="s">
        <v>379</v>
      </c>
      <c r="AN203" s="316">
        <v>0.71189554419336221</v>
      </c>
      <c r="AO203" s="101">
        <v>11141968.48718298</v>
      </c>
    </row>
    <row r="204" spans="2:41" ht="16.5" x14ac:dyDescent="0.3">
      <c r="B204" s="358"/>
      <c r="C204" s="260"/>
      <c r="D204" s="261"/>
      <c r="E204" s="262"/>
      <c r="F204" s="260"/>
      <c r="G204" s="305"/>
      <c r="H204" s="307"/>
      <c r="I204" s="260" t="s">
        <v>862</v>
      </c>
      <c r="J204" s="305">
        <v>11141.96848718298</v>
      </c>
      <c r="K204" s="307">
        <v>0.71189554419336221</v>
      </c>
      <c r="L204" s="260"/>
      <c r="M204" s="261"/>
      <c r="N204" s="262"/>
      <c r="O204" s="260"/>
      <c r="P204" s="261"/>
      <c r="Q204" s="262"/>
      <c r="R204" s="260"/>
      <c r="S204" s="261"/>
      <c r="T204" s="262"/>
      <c r="U204" s="260"/>
      <c r="V204" s="261"/>
      <c r="W204" s="262"/>
      <c r="X204" s="260"/>
      <c r="Y204" s="261"/>
      <c r="Z204" s="262"/>
      <c r="AA204" s="260"/>
      <c r="AB204" s="261"/>
      <c r="AC204" s="262"/>
      <c r="AE204" s="323" t="str">
        <f t="shared" si="19"/>
        <v>3</v>
      </c>
      <c r="AF204" s="323" t="str">
        <f t="shared" si="20"/>
        <v>LLOYD'S SYNDICATE #1274(ANTARES)</v>
      </c>
      <c r="AG204" s="376">
        <f t="shared" si="21"/>
        <v>39028672.213164493</v>
      </c>
      <c r="AH204" s="323">
        <f t="shared" si="22"/>
        <v>0.76256411633427934</v>
      </c>
      <c r="AK204" s="323" t="s">
        <v>863</v>
      </c>
      <c r="AL204" s="9" t="s">
        <v>547</v>
      </c>
      <c r="AM204" s="9" t="s">
        <v>379</v>
      </c>
      <c r="AN204" s="316">
        <v>0.76256411633427934</v>
      </c>
      <c r="AO204" s="101">
        <v>39028672.213164493</v>
      </c>
    </row>
    <row r="205" spans="2:41" ht="16.5" x14ac:dyDescent="0.3">
      <c r="B205" s="358"/>
      <c r="C205" s="260"/>
      <c r="D205" s="261"/>
      <c r="E205" s="262"/>
      <c r="F205" s="260"/>
      <c r="G205" s="305"/>
      <c r="H205" s="307"/>
      <c r="I205" s="260" t="s">
        <v>1011</v>
      </c>
      <c r="J205" s="305">
        <v>10202.96208777394</v>
      </c>
      <c r="K205" s="307">
        <v>0.48165354881795058</v>
      </c>
      <c r="L205" s="260"/>
      <c r="M205" s="261"/>
      <c r="N205" s="262"/>
      <c r="O205" s="260"/>
      <c r="P205" s="261"/>
      <c r="Q205" s="262"/>
      <c r="R205" s="260"/>
      <c r="S205" s="261"/>
      <c r="T205" s="262"/>
      <c r="U205" s="260"/>
      <c r="V205" s="261"/>
      <c r="W205" s="262"/>
      <c r="X205" s="260"/>
      <c r="Y205" s="261"/>
      <c r="Z205" s="262"/>
      <c r="AA205" s="260"/>
      <c r="AB205" s="261"/>
      <c r="AC205" s="262"/>
      <c r="AE205" s="323" t="str">
        <f t="shared" si="19"/>
        <v>3</v>
      </c>
      <c r="AF205" s="323" t="str">
        <f t="shared" si="20"/>
        <v>LLOYD'S SYNDICATE #4020(ARK)</v>
      </c>
      <c r="AG205" s="376">
        <f t="shared" si="21"/>
        <v>28355450.736975059</v>
      </c>
      <c r="AH205" s="323">
        <f t="shared" si="22"/>
        <v>0.90145736587200076</v>
      </c>
      <c r="AK205" s="323" t="s">
        <v>864</v>
      </c>
      <c r="AL205" s="9" t="s">
        <v>549</v>
      </c>
      <c r="AM205" s="9" t="s">
        <v>379</v>
      </c>
      <c r="AN205" s="316">
        <v>0.90145736587200076</v>
      </c>
      <c r="AO205" s="101">
        <v>28355450.736975059</v>
      </c>
    </row>
    <row r="206" spans="2:41" ht="16.5" x14ac:dyDescent="0.3">
      <c r="B206" s="358"/>
      <c r="C206" s="260"/>
      <c r="D206" s="261"/>
      <c r="E206" s="262"/>
      <c r="F206" s="260"/>
      <c r="G206" s="305"/>
      <c r="H206" s="307"/>
      <c r="I206" s="260" t="s">
        <v>759</v>
      </c>
      <c r="J206" s="305">
        <v>9036.1408992410161</v>
      </c>
      <c r="K206" s="307">
        <v>0.67238593213337439</v>
      </c>
      <c r="L206" s="260"/>
      <c r="M206" s="261"/>
      <c r="N206" s="262"/>
      <c r="O206" s="260"/>
      <c r="P206" s="261"/>
      <c r="Q206" s="262"/>
      <c r="R206" s="260"/>
      <c r="S206" s="261"/>
      <c r="T206" s="262"/>
      <c r="U206" s="260"/>
      <c r="V206" s="261"/>
      <c r="W206" s="262"/>
      <c r="X206" s="260"/>
      <c r="Y206" s="261"/>
      <c r="Z206" s="262"/>
      <c r="AA206" s="260"/>
      <c r="AB206" s="261"/>
      <c r="AC206" s="262"/>
      <c r="AE206" s="323" t="str">
        <f t="shared" si="19"/>
        <v>3</v>
      </c>
      <c r="AF206" s="323" t="str">
        <f t="shared" si="20"/>
        <v>LLOYD'S SYNDICATE #1945(SIRIUS)</v>
      </c>
      <c r="AG206" s="376">
        <f t="shared" si="21"/>
        <v>25268279.955773551</v>
      </c>
      <c r="AH206" s="323">
        <f t="shared" si="22"/>
        <v>0.93395945261528179</v>
      </c>
      <c r="AK206" s="323" t="s">
        <v>865</v>
      </c>
      <c r="AL206" s="9" t="s">
        <v>551</v>
      </c>
      <c r="AM206" s="9" t="s">
        <v>379</v>
      </c>
      <c r="AN206" s="316">
        <v>0.93395945261528179</v>
      </c>
      <c r="AO206" s="101">
        <v>25268279.955773551</v>
      </c>
    </row>
    <row r="207" spans="2:41" ht="16.5" x14ac:dyDescent="0.3">
      <c r="B207" s="358"/>
      <c r="C207" s="260"/>
      <c r="D207" s="261"/>
      <c r="E207" s="262"/>
      <c r="F207" s="260"/>
      <c r="G207" s="305"/>
      <c r="H207" s="307"/>
      <c r="I207" s="260" t="s">
        <v>833</v>
      </c>
      <c r="J207" s="305">
        <v>8870.3763629900513</v>
      </c>
      <c r="K207" s="307">
        <v>0.9173525287198655</v>
      </c>
      <c r="L207" s="260"/>
      <c r="M207" s="261"/>
      <c r="N207" s="262"/>
      <c r="O207" s="260"/>
      <c r="P207" s="261"/>
      <c r="Q207" s="262"/>
      <c r="R207" s="260"/>
      <c r="S207" s="261"/>
      <c r="T207" s="262"/>
      <c r="U207" s="260"/>
      <c r="V207" s="261"/>
      <c r="W207" s="262"/>
      <c r="X207" s="260"/>
      <c r="Y207" s="261"/>
      <c r="Z207" s="262"/>
      <c r="AA207" s="260"/>
      <c r="AB207" s="261"/>
      <c r="AC207" s="262"/>
      <c r="AE207" s="323" t="str">
        <f t="shared" si="19"/>
        <v>3</v>
      </c>
      <c r="AF207" s="323" t="str">
        <f t="shared" si="20"/>
        <v>AXIS SPECIALTY EUROPE SE (UK BRANCH, LONDON)</v>
      </c>
      <c r="AG207" s="376">
        <f t="shared" si="21"/>
        <v>1021619.148013348</v>
      </c>
      <c r="AH207" s="323">
        <f t="shared" si="22"/>
        <v>1.5362018667627551</v>
      </c>
      <c r="AK207" s="323" t="s">
        <v>866</v>
      </c>
      <c r="AL207" s="9" t="s">
        <v>552</v>
      </c>
      <c r="AM207" s="9" t="s">
        <v>379</v>
      </c>
      <c r="AN207" s="316">
        <v>1.5362018667627551</v>
      </c>
      <c r="AO207" s="101">
        <v>1021619.148013348</v>
      </c>
    </row>
    <row r="208" spans="2:41" ht="16.5" x14ac:dyDescent="0.3">
      <c r="B208" s="358"/>
      <c r="C208" s="260"/>
      <c r="D208" s="261"/>
      <c r="E208" s="262"/>
      <c r="F208" s="260"/>
      <c r="G208" s="305"/>
      <c r="H208" s="307"/>
      <c r="I208" s="260" t="s">
        <v>796</v>
      </c>
      <c r="J208" s="305">
        <v>8429.2597200506625</v>
      </c>
      <c r="K208" s="307">
        <v>0.8728652746129657</v>
      </c>
      <c r="L208" s="260"/>
      <c r="M208" s="261"/>
      <c r="N208" s="262"/>
      <c r="O208" s="260"/>
      <c r="P208" s="261"/>
      <c r="Q208" s="262"/>
      <c r="R208" s="260"/>
      <c r="S208" s="261"/>
      <c r="T208" s="262"/>
      <c r="U208" s="260"/>
      <c r="V208" s="261"/>
      <c r="W208" s="262"/>
      <c r="X208" s="260"/>
      <c r="Y208" s="261"/>
      <c r="Z208" s="262"/>
      <c r="AA208" s="260"/>
      <c r="AB208" s="261"/>
      <c r="AC208" s="262"/>
      <c r="AE208" s="323" t="str">
        <f t="shared" si="19"/>
        <v>3</v>
      </c>
      <c r="AF208" s="323" t="str">
        <f t="shared" si="20"/>
        <v>ENDURANCE WORLDWIDE INSURANCE LTD</v>
      </c>
      <c r="AG208" s="376">
        <f t="shared" si="21"/>
        <v>2873770.756889218</v>
      </c>
      <c r="AH208" s="323">
        <f t="shared" si="22"/>
        <v>0.88044439373659722</v>
      </c>
      <c r="AK208" s="323" t="s">
        <v>867</v>
      </c>
      <c r="AL208" s="9" t="s">
        <v>553</v>
      </c>
      <c r="AM208" s="9" t="s">
        <v>379</v>
      </c>
      <c r="AN208" s="316">
        <v>0.88044439373659722</v>
      </c>
      <c r="AO208" s="101">
        <v>2873770.756889218</v>
      </c>
    </row>
    <row r="209" spans="2:41" ht="16.5" x14ac:dyDescent="0.3">
      <c r="B209" s="358"/>
      <c r="C209" s="260"/>
      <c r="D209" s="261"/>
      <c r="E209" s="262"/>
      <c r="F209" s="260"/>
      <c r="G209" s="305"/>
      <c r="H209" s="307"/>
      <c r="I209" s="260" t="s">
        <v>795</v>
      </c>
      <c r="J209" s="305">
        <v>8258.5269571419467</v>
      </c>
      <c r="K209" s="307">
        <v>0.71583711579955711</v>
      </c>
      <c r="L209" s="260"/>
      <c r="M209" s="261"/>
      <c r="N209" s="262"/>
      <c r="O209" s="260"/>
      <c r="P209" s="261"/>
      <c r="Q209" s="262"/>
      <c r="R209" s="260"/>
      <c r="S209" s="261"/>
      <c r="T209" s="262"/>
      <c r="U209" s="260"/>
      <c r="V209" s="261"/>
      <c r="W209" s="262"/>
      <c r="X209" s="260"/>
      <c r="Y209" s="261"/>
      <c r="Z209" s="262"/>
      <c r="AA209" s="260"/>
      <c r="AB209" s="261"/>
      <c r="AC209" s="262"/>
      <c r="AE209" s="323" t="str">
        <f t="shared" si="19"/>
        <v>3</v>
      </c>
      <c r="AF209" s="323" t="str">
        <f t="shared" si="20"/>
        <v>FM INSURANCE COMPANY LTD</v>
      </c>
      <c r="AG209" s="376">
        <f t="shared" si="21"/>
        <v>55040618.166467912</v>
      </c>
      <c r="AH209" s="323">
        <f t="shared" si="22"/>
        <v>0.48165354881795069</v>
      </c>
      <c r="AK209" s="323" t="s">
        <v>868</v>
      </c>
      <c r="AL209" s="9" t="s">
        <v>554</v>
      </c>
      <c r="AM209" s="9" t="s">
        <v>379</v>
      </c>
      <c r="AN209" s="316">
        <v>0.48165354881795069</v>
      </c>
      <c r="AO209" s="101">
        <v>55040618.166467912</v>
      </c>
    </row>
    <row r="210" spans="2:41" ht="16.5" x14ac:dyDescent="0.3">
      <c r="B210" s="358"/>
      <c r="C210" s="260"/>
      <c r="D210" s="261"/>
      <c r="E210" s="262"/>
      <c r="F210" s="260"/>
      <c r="G210" s="305"/>
      <c r="H210" s="307"/>
      <c r="I210" s="260" t="s">
        <v>886</v>
      </c>
      <c r="J210" s="305">
        <v>7461.7648255129325</v>
      </c>
      <c r="K210" s="307">
        <v>0.76524656865087737</v>
      </c>
      <c r="L210" s="260"/>
      <c r="M210" s="261"/>
      <c r="N210" s="262"/>
      <c r="O210" s="260"/>
      <c r="P210" s="261"/>
      <c r="Q210" s="262"/>
      <c r="R210" s="260"/>
      <c r="S210" s="261"/>
      <c r="T210" s="262"/>
      <c r="U210" s="260"/>
      <c r="V210" s="261"/>
      <c r="W210" s="262"/>
      <c r="X210" s="260"/>
      <c r="Y210" s="261"/>
      <c r="Z210" s="262"/>
      <c r="AA210" s="260"/>
      <c r="AB210" s="261"/>
      <c r="AC210" s="262"/>
      <c r="AE210" s="323" t="str">
        <f t="shared" si="19"/>
        <v>3</v>
      </c>
      <c r="AF210" s="323" t="str">
        <f t="shared" si="20"/>
        <v>HCC INTERNATIONAL INSURANCE COMPANY PLC</v>
      </c>
      <c r="AG210" s="376">
        <f t="shared" si="21"/>
        <v>21242272.83937645</v>
      </c>
      <c r="AH210" s="323">
        <f t="shared" si="22"/>
        <v>0.81277228668903878</v>
      </c>
      <c r="AK210" s="323" t="s">
        <v>869</v>
      </c>
      <c r="AL210" s="9" t="s">
        <v>556</v>
      </c>
      <c r="AM210" s="9" t="s">
        <v>379</v>
      </c>
      <c r="AN210" s="316">
        <v>0.81277228668903878</v>
      </c>
      <c r="AO210" s="101">
        <v>21242272.83937645</v>
      </c>
    </row>
    <row r="211" spans="2:41" ht="16.5" x14ac:dyDescent="0.3">
      <c r="B211" s="358"/>
      <c r="C211" s="260"/>
      <c r="D211" s="261"/>
      <c r="E211" s="262"/>
      <c r="F211" s="260"/>
      <c r="G211" s="305"/>
      <c r="H211" s="307"/>
      <c r="I211" s="260" t="s">
        <v>872</v>
      </c>
      <c r="J211" s="305">
        <v>7063.5988795429494</v>
      </c>
      <c r="K211" s="307">
        <v>0.5645379674981722</v>
      </c>
      <c r="L211" s="260"/>
      <c r="M211" s="261"/>
      <c r="N211" s="262"/>
      <c r="O211" s="260"/>
      <c r="P211" s="261"/>
      <c r="Q211" s="262"/>
      <c r="R211" s="260"/>
      <c r="S211" s="261"/>
      <c r="T211" s="262"/>
      <c r="U211" s="260"/>
      <c r="V211" s="261"/>
      <c r="W211" s="262"/>
      <c r="X211" s="260"/>
      <c r="Y211" s="261"/>
      <c r="Z211" s="262"/>
      <c r="AA211" s="260"/>
      <c r="AB211" s="261"/>
      <c r="AC211" s="262"/>
      <c r="AE211" s="323" t="str">
        <f t="shared" si="19"/>
        <v>3</v>
      </c>
      <c r="AF211" s="323" t="str">
        <f t="shared" si="20"/>
        <v>HOUSTON CASUALTY COMPANY (UK BRANCH, LONDON)</v>
      </c>
      <c r="AG211" s="376">
        <f t="shared" si="21"/>
        <v>69326581.44791171</v>
      </c>
      <c r="AH211" s="323">
        <f t="shared" si="22"/>
        <v>0.67523064838279201</v>
      </c>
      <c r="AK211" s="323" t="s">
        <v>870</v>
      </c>
      <c r="AL211" s="9" t="s">
        <v>557</v>
      </c>
      <c r="AM211" s="9" t="s">
        <v>379</v>
      </c>
      <c r="AN211" s="316">
        <v>0.67523064838279201</v>
      </c>
      <c r="AO211" s="101">
        <v>69326581.44791171</v>
      </c>
    </row>
    <row r="212" spans="2:41" ht="16.5" x14ac:dyDescent="0.3">
      <c r="B212" s="358"/>
      <c r="C212" s="260"/>
      <c r="D212" s="261"/>
      <c r="E212" s="262"/>
      <c r="F212" s="260"/>
      <c r="G212" s="305"/>
      <c r="H212" s="307"/>
      <c r="I212" s="260" t="s">
        <v>920</v>
      </c>
      <c r="J212" s="305">
        <v>6320.964098783752</v>
      </c>
      <c r="K212" s="307">
        <v>0.68882646502485168</v>
      </c>
      <c r="L212" s="260"/>
      <c r="M212" s="261"/>
      <c r="N212" s="262"/>
      <c r="O212" s="260"/>
      <c r="P212" s="261"/>
      <c r="Q212" s="262"/>
      <c r="R212" s="260"/>
      <c r="S212" s="261"/>
      <c r="T212" s="262"/>
      <c r="U212" s="260"/>
      <c r="V212" s="261"/>
      <c r="W212" s="262"/>
      <c r="X212" s="260"/>
      <c r="Y212" s="261"/>
      <c r="Z212" s="262"/>
      <c r="AA212" s="260"/>
      <c r="AB212" s="261"/>
      <c r="AC212" s="262"/>
      <c r="AE212" s="323" t="str">
        <f t="shared" si="19"/>
        <v>3</v>
      </c>
      <c r="AF212" s="323" t="str">
        <f t="shared" si="20"/>
        <v>LLOYD'S SYNDICATE #2012(ARCH)</v>
      </c>
      <c r="AG212" s="376">
        <f t="shared" si="21"/>
        <v>7063598.8795429496</v>
      </c>
      <c r="AH212" s="323">
        <f t="shared" si="22"/>
        <v>0.5645379674981722</v>
      </c>
      <c r="AK212" s="323" t="s">
        <v>872</v>
      </c>
      <c r="AL212" s="9" t="s">
        <v>561</v>
      </c>
      <c r="AM212" s="9" t="s">
        <v>379</v>
      </c>
      <c r="AN212" s="316">
        <v>0.5645379674981722</v>
      </c>
      <c r="AO212" s="101">
        <v>7063598.8795429496</v>
      </c>
    </row>
    <row r="213" spans="2:41" ht="16.5" x14ac:dyDescent="0.3">
      <c r="B213" s="358"/>
      <c r="C213" s="260"/>
      <c r="D213" s="261"/>
      <c r="E213" s="262"/>
      <c r="F213" s="260"/>
      <c r="G213" s="305"/>
      <c r="H213" s="307"/>
      <c r="I213" s="260" t="s">
        <v>906</v>
      </c>
      <c r="J213" s="305">
        <v>6177.4832548229679</v>
      </c>
      <c r="K213" s="307">
        <v>1.314936915681292</v>
      </c>
      <c r="L213" s="260"/>
      <c r="M213" s="261"/>
      <c r="N213" s="262"/>
      <c r="O213" s="260"/>
      <c r="P213" s="261"/>
      <c r="Q213" s="262"/>
      <c r="R213" s="260"/>
      <c r="S213" s="261"/>
      <c r="T213" s="262"/>
      <c r="U213" s="260"/>
      <c r="V213" s="261"/>
      <c r="W213" s="262"/>
      <c r="X213" s="260"/>
      <c r="Y213" s="261"/>
      <c r="Z213" s="262"/>
      <c r="AA213" s="260"/>
      <c r="AB213" s="261"/>
      <c r="AC213" s="262"/>
      <c r="AE213" s="323" t="str">
        <f t="shared" si="19"/>
        <v>3</v>
      </c>
      <c r="AF213" s="323" t="str">
        <f t="shared" si="20"/>
        <v>LLOYD'S SYNDICATE #1969(APOLLO)</v>
      </c>
      <c r="AG213" s="376">
        <f t="shared" si="21"/>
        <v>101306031.5740312</v>
      </c>
      <c r="AH213" s="323">
        <f t="shared" si="22"/>
        <v>0.99405163788538531</v>
      </c>
      <c r="AK213" s="323" t="s">
        <v>873</v>
      </c>
      <c r="AL213" s="9" t="s">
        <v>562</v>
      </c>
      <c r="AM213" s="9" t="s">
        <v>379</v>
      </c>
      <c r="AN213" s="316">
        <v>0.99405163788538531</v>
      </c>
      <c r="AO213" s="101">
        <v>101306031.5740312</v>
      </c>
    </row>
    <row r="214" spans="2:41" ht="16.5" x14ac:dyDescent="0.3">
      <c r="B214" s="358"/>
      <c r="C214" s="260"/>
      <c r="D214" s="261"/>
      <c r="E214" s="262"/>
      <c r="F214" s="260"/>
      <c r="G214" s="305"/>
      <c r="H214" s="307"/>
      <c r="I214" s="260" t="s">
        <v>923</v>
      </c>
      <c r="J214" s="305">
        <v>6136.7620593134479</v>
      </c>
      <c r="K214" s="307">
        <v>0.86268919197549288</v>
      </c>
      <c r="L214" s="260"/>
      <c r="M214" s="261"/>
      <c r="N214" s="262"/>
      <c r="O214" s="260"/>
      <c r="P214" s="261"/>
      <c r="Q214" s="262"/>
      <c r="R214" s="260"/>
      <c r="S214" s="261"/>
      <c r="T214" s="262"/>
      <c r="U214" s="260"/>
      <c r="V214" s="261"/>
      <c r="W214" s="262"/>
      <c r="X214" s="260"/>
      <c r="Y214" s="261"/>
      <c r="Z214" s="262"/>
      <c r="AA214" s="260"/>
      <c r="AB214" s="261"/>
      <c r="AC214" s="262"/>
      <c r="AE214" s="323" t="str">
        <f t="shared" si="19"/>
        <v>3</v>
      </c>
      <c r="AF214" s="323" t="str">
        <f t="shared" si="20"/>
        <v>LLOYD'S SYNDICATE #2232(AWH)</v>
      </c>
      <c r="AG214" s="376">
        <f t="shared" si="21"/>
        <v>185617742.73076671</v>
      </c>
      <c r="AH214" s="323">
        <f t="shared" si="22"/>
        <v>0.89953625850493657</v>
      </c>
      <c r="AK214" s="323" t="s">
        <v>875</v>
      </c>
      <c r="AL214" s="9" t="s">
        <v>564</v>
      </c>
      <c r="AM214" s="9" t="s">
        <v>379</v>
      </c>
      <c r="AN214" s="316">
        <v>0.89953625850493657</v>
      </c>
      <c r="AO214" s="101">
        <v>185617742.73076671</v>
      </c>
    </row>
    <row r="215" spans="2:41" ht="16.5" x14ac:dyDescent="0.3">
      <c r="B215" s="358"/>
      <c r="C215" s="260"/>
      <c r="D215" s="261"/>
      <c r="E215" s="262"/>
      <c r="F215" s="260"/>
      <c r="G215" s="305"/>
      <c r="H215" s="307"/>
      <c r="I215" s="260" t="s">
        <v>897</v>
      </c>
      <c r="J215" s="305">
        <v>5945.6816299741959</v>
      </c>
      <c r="K215" s="307">
        <v>0.99639021579767806</v>
      </c>
      <c r="L215" s="260"/>
      <c r="M215" s="261"/>
      <c r="N215" s="262"/>
      <c r="O215" s="260"/>
      <c r="P215" s="261"/>
      <c r="Q215" s="262"/>
      <c r="R215" s="260"/>
      <c r="S215" s="261"/>
      <c r="T215" s="262"/>
      <c r="U215" s="260"/>
      <c r="V215" s="261"/>
      <c r="W215" s="262"/>
      <c r="X215" s="260"/>
      <c r="Y215" s="261"/>
      <c r="Z215" s="262"/>
      <c r="AA215" s="260"/>
      <c r="AB215" s="261"/>
      <c r="AC215" s="262"/>
      <c r="AE215" s="323" t="str">
        <f t="shared" si="19"/>
        <v>3</v>
      </c>
      <c r="AF215" s="323" t="str">
        <f t="shared" si="20"/>
        <v>LLOYD'S SYNDICATE #5555(QBE)</v>
      </c>
      <c r="AG215" s="376">
        <f t="shared" si="21"/>
        <v>5572159.9934756728</v>
      </c>
      <c r="AH215" s="323">
        <f t="shared" si="22"/>
        <v>0.67238593213337428</v>
      </c>
      <c r="AK215" s="323" t="s">
        <v>1021</v>
      </c>
      <c r="AL215" s="9" t="s">
        <v>997</v>
      </c>
      <c r="AM215" s="9" t="s">
        <v>379</v>
      </c>
      <c r="AN215" s="316">
        <v>0.67238593213337428</v>
      </c>
      <c r="AO215" s="101">
        <v>5572159.9934756728</v>
      </c>
    </row>
    <row r="216" spans="2:41" ht="16.5" x14ac:dyDescent="0.3">
      <c r="B216" s="358"/>
      <c r="C216" s="260"/>
      <c r="D216" s="261"/>
      <c r="E216" s="262"/>
      <c r="F216" s="260"/>
      <c r="G216" s="305"/>
      <c r="H216" s="307"/>
      <c r="I216" s="260" t="s">
        <v>781</v>
      </c>
      <c r="J216" s="305">
        <v>5643.7644083292271</v>
      </c>
      <c r="K216" s="307">
        <v>0.48678605819156301</v>
      </c>
      <c r="L216" s="260"/>
      <c r="M216" s="261"/>
      <c r="N216" s="262"/>
      <c r="O216" s="260"/>
      <c r="P216" s="261"/>
      <c r="Q216" s="262"/>
      <c r="R216" s="260"/>
      <c r="S216" s="261"/>
      <c r="T216" s="262"/>
      <c r="U216" s="260"/>
      <c r="V216" s="261"/>
      <c r="W216" s="262"/>
      <c r="X216" s="260"/>
      <c r="Y216" s="261"/>
      <c r="Z216" s="262"/>
      <c r="AA216" s="260"/>
      <c r="AB216" s="261"/>
      <c r="AC216" s="262"/>
      <c r="AE216" s="323" t="str">
        <f t="shared" si="19"/>
        <v>3</v>
      </c>
      <c r="AF216" s="323" t="str">
        <f t="shared" si="20"/>
        <v>INTERNATIONAL GENERAL INSURANCE COMPANY (UK) LTD</v>
      </c>
      <c r="AG216" s="376">
        <f t="shared" si="21"/>
        <v>1143579252.306869</v>
      </c>
      <c r="AH216" s="323">
        <f t="shared" si="22"/>
        <v>0.83123504694016359</v>
      </c>
      <c r="AK216" s="323" t="s">
        <v>876</v>
      </c>
      <c r="AL216" s="9" t="s">
        <v>565</v>
      </c>
      <c r="AM216" s="9" t="s">
        <v>379</v>
      </c>
      <c r="AN216" s="316">
        <v>0.83123504694016359</v>
      </c>
      <c r="AO216" s="101">
        <v>1143579252.306869</v>
      </c>
    </row>
    <row r="217" spans="2:41" ht="16.5" x14ac:dyDescent="0.3">
      <c r="B217" s="358"/>
      <c r="C217" s="260"/>
      <c r="D217" s="261"/>
      <c r="E217" s="262"/>
      <c r="F217" s="260"/>
      <c r="G217" s="305"/>
      <c r="H217" s="307"/>
      <c r="I217" s="260" t="s">
        <v>1021</v>
      </c>
      <c r="J217" s="305">
        <v>5572.1599934756732</v>
      </c>
      <c r="K217" s="307">
        <v>0.67238593213337428</v>
      </c>
      <c r="L217" s="260"/>
      <c r="M217" s="261"/>
      <c r="N217" s="262"/>
      <c r="O217" s="260"/>
      <c r="P217" s="261"/>
      <c r="Q217" s="262"/>
      <c r="R217" s="260"/>
      <c r="S217" s="261"/>
      <c r="T217" s="262"/>
      <c r="U217" s="260"/>
      <c r="V217" s="261"/>
      <c r="W217" s="262"/>
      <c r="X217" s="260"/>
      <c r="Y217" s="261"/>
      <c r="Z217" s="262"/>
      <c r="AA217" s="260"/>
      <c r="AB217" s="261"/>
      <c r="AC217" s="262"/>
      <c r="AE217" s="323" t="str">
        <f t="shared" si="19"/>
        <v>3</v>
      </c>
      <c r="AF217" s="323" t="str">
        <f t="shared" si="20"/>
        <v>LLOYD'S SYNDICATE #1880(TOKIO MARINE KILN)</v>
      </c>
      <c r="AG217" s="376">
        <f t="shared" si="21"/>
        <v>281596091.49349958</v>
      </c>
      <c r="AH217" s="323">
        <f t="shared" si="22"/>
        <v>0.54010012864187895</v>
      </c>
      <c r="AK217" s="323" t="s">
        <v>878</v>
      </c>
      <c r="AL217" s="9" t="s">
        <v>567</v>
      </c>
      <c r="AM217" s="9" t="s">
        <v>379</v>
      </c>
      <c r="AN217" s="316">
        <v>0.54010012864187895</v>
      </c>
      <c r="AO217" s="101">
        <v>281596091.49349958</v>
      </c>
    </row>
    <row r="218" spans="2:41" ht="16.5" x14ac:dyDescent="0.3">
      <c r="B218" s="358"/>
      <c r="C218" s="260"/>
      <c r="D218" s="261"/>
      <c r="E218" s="262"/>
      <c r="F218" s="260"/>
      <c r="G218" s="305"/>
      <c r="H218" s="307"/>
      <c r="I218" s="260" t="s">
        <v>1025</v>
      </c>
      <c r="J218" s="305">
        <v>5061.7360491593217</v>
      </c>
      <c r="K218" s="307">
        <v>0.67238593213337428</v>
      </c>
      <c r="L218" s="260"/>
      <c r="M218" s="261"/>
      <c r="N218" s="262"/>
      <c r="O218" s="260"/>
      <c r="P218" s="261"/>
      <c r="Q218" s="262"/>
      <c r="R218" s="260"/>
      <c r="S218" s="261"/>
      <c r="T218" s="262"/>
      <c r="U218" s="260"/>
      <c r="V218" s="261"/>
      <c r="W218" s="262"/>
      <c r="X218" s="260"/>
      <c r="Y218" s="261"/>
      <c r="Z218" s="262"/>
      <c r="AA218" s="260"/>
      <c r="AB218" s="261"/>
      <c r="AC218" s="262"/>
      <c r="AE218" s="323" t="str">
        <f t="shared" si="19"/>
        <v>3</v>
      </c>
      <c r="AF218" s="323" t="str">
        <f t="shared" si="20"/>
        <v>LLOYD'S SYNDICATE #5820(ANV)</v>
      </c>
      <c r="AG218" s="376">
        <f t="shared" si="21"/>
        <v>782658115.86084044</v>
      </c>
      <c r="AH218" s="323">
        <f t="shared" si="22"/>
        <v>0.74883200781270065</v>
      </c>
      <c r="AK218" s="323" t="s">
        <v>879</v>
      </c>
      <c r="AL218" s="9" t="s">
        <v>568</v>
      </c>
      <c r="AM218" s="9" t="s">
        <v>379</v>
      </c>
      <c r="AN218" s="316">
        <v>0.74883200781270065</v>
      </c>
      <c r="AO218" s="101">
        <v>782658115.86084044</v>
      </c>
    </row>
    <row r="219" spans="2:41" ht="16.5" x14ac:dyDescent="0.3">
      <c r="B219" s="358"/>
      <c r="C219" s="260"/>
      <c r="D219" s="261"/>
      <c r="E219" s="262"/>
      <c r="F219" s="260"/>
      <c r="G219" s="305"/>
      <c r="H219" s="307"/>
      <c r="I219" s="260" t="s">
        <v>927</v>
      </c>
      <c r="J219" s="305">
        <v>4782.767644565989</v>
      </c>
      <c r="K219" s="307">
        <v>0.86268919197549288</v>
      </c>
      <c r="L219" s="260"/>
      <c r="M219" s="261"/>
      <c r="N219" s="262"/>
      <c r="O219" s="260"/>
      <c r="P219" s="261"/>
      <c r="Q219" s="262"/>
      <c r="R219" s="260"/>
      <c r="S219" s="261"/>
      <c r="T219" s="262"/>
      <c r="U219" s="260"/>
      <c r="V219" s="261"/>
      <c r="W219" s="262"/>
      <c r="X219" s="260"/>
      <c r="Y219" s="261"/>
      <c r="Z219" s="262"/>
      <c r="AA219" s="260"/>
      <c r="AB219" s="261"/>
      <c r="AC219" s="262"/>
      <c r="AE219" s="323" t="str">
        <f t="shared" si="19"/>
        <v>3</v>
      </c>
      <c r="AF219" s="323" t="str">
        <f t="shared" si="20"/>
        <v>LLOYD'S SYNDICATE #3010(CATHEDRAL)</v>
      </c>
      <c r="AG219" s="376">
        <f t="shared" si="21"/>
        <v>137292255.64274329</v>
      </c>
      <c r="AH219" s="323">
        <f t="shared" si="22"/>
        <v>0.68502537880071246</v>
      </c>
      <c r="AK219" s="323" t="s">
        <v>880</v>
      </c>
      <c r="AL219" s="9" t="s">
        <v>569</v>
      </c>
      <c r="AM219" s="9" t="s">
        <v>379</v>
      </c>
      <c r="AN219" s="316">
        <v>0.68502537880071246</v>
      </c>
      <c r="AO219" s="101">
        <v>137292255.64274329</v>
      </c>
    </row>
    <row r="220" spans="2:41" ht="16.5" x14ac:dyDescent="0.3">
      <c r="B220" s="358"/>
      <c r="C220" s="260"/>
      <c r="D220" s="261"/>
      <c r="E220" s="262"/>
      <c r="F220" s="260"/>
      <c r="G220" s="305"/>
      <c r="H220" s="307"/>
      <c r="I220" s="260" t="s">
        <v>838</v>
      </c>
      <c r="J220" s="305">
        <v>4667.7139064268695</v>
      </c>
      <c r="K220" s="307">
        <v>0.81591281065394949</v>
      </c>
      <c r="L220" s="260"/>
      <c r="M220" s="261"/>
      <c r="N220" s="262"/>
      <c r="O220" s="260"/>
      <c r="P220" s="261"/>
      <c r="Q220" s="262"/>
      <c r="R220" s="260"/>
      <c r="S220" s="261"/>
      <c r="T220" s="262"/>
      <c r="U220" s="260"/>
      <c r="V220" s="261"/>
      <c r="W220" s="262"/>
      <c r="X220" s="260"/>
      <c r="Y220" s="261"/>
      <c r="Z220" s="262"/>
      <c r="AA220" s="260"/>
      <c r="AB220" s="261"/>
      <c r="AC220" s="262"/>
      <c r="AE220" s="323" t="str">
        <f t="shared" si="19"/>
        <v>3</v>
      </c>
      <c r="AF220" s="323" t="str">
        <f t="shared" si="20"/>
        <v>LLOYD'S SYNDICATE #1897(SKULD)</v>
      </c>
      <c r="AG220" s="376">
        <f t="shared" si="21"/>
        <v>187733139.90722671</v>
      </c>
      <c r="AH220" s="323">
        <f t="shared" si="22"/>
        <v>0.84690883745585022</v>
      </c>
      <c r="AK220" s="323" t="s">
        <v>881</v>
      </c>
      <c r="AL220" s="9" t="s">
        <v>570</v>
      </c>
      <c r="AM220" s="9" t="s">
        <v>379</v>
      </c>
      <c r="AN220" s="316">
        <v>0.84690883745585022</v>
      </c>
      <c r="AO220" s="101">
        <v>187733139.90722671</v>
      </c>
    </row>
    <row r="221" spans="2:41" ht="16.5" x14ac:dyDescent="0.3">
      <c r="B221" s="358"/>
      <c r="C221" s="260"/>
      <c r="D221" s="261"/>
      <c r="E221" s="262"/>
      <c r="F221" s="260"/>
      <c r="G221" s="305"/>
      <c r="H221" s="307"/>
      <c r="I221" s="260" t="s">
        <v>917</v>
      </c>
      <c r="J221" s="305">
        <v>4510.3737192538756</v>
      </c>
      <c r="K221" s="307">
        <v>0.56218711903547558</v>
      </c>
      <c r="L221" s="260"/>
      <c r="M221" s="261"/>
      <c r="N221" s="262"/>
      <c r="O221" s="260"/>
      <c r="P221" s="261"/>
      <c r="Q221" s="262"/>
      <c r="R221" s="260"/>
      <c r="S221" s="261"/>
      <c r="T221" s="262"/>
      <c r="U221" s="260"/>
      <c r="V221" s="261"/>
      <c r="W221" s="262"/>
      <c r="X221" s="260"/>
      <c r="Y221" s="261"/>
      <c r="Z221" s="262"/>
      <c r="AA221" s="260"/>
      <c r="AB221" s="261"/>
      <c r="AC221" s="262"/>
      <c r="AE221" s="323" t="str">
        <f t="shared" si="19"/>
        <v>3</v>
      </c>
      <c r="AF221" s="323" t="str">
        <f t="shared" si="20"/>
        <v>LLOYD'S SYNDICATE #5151(ENH)</v>
      </c>
      <c r="AG221" s="376">
        <f t="shared" si="21"/>
        <v>83157485.345491141</v>
      </c>
      <c r="AH221" s="323">
        <f t="shared" si="22"/>
        <v>0.80165971722326979</v>
      </c>
      <c r="AK221" s="323" t="s">
        <v>882</v>
      </c>
      <c r="AL221" s="9" t="s">
        <v>571</v>
      </c>
      <c r="AM221" s="9" t="s">
        <v>379</v>
      </c>
      <c r="AN221" s="316">
        <v>0.80165971722326979</v>
      </c>
      <c r="AO221" s="101">
        <v>83157485.345491141</v>
      </c>
    </row>
    <row r="222" spans="2:41" ht="16.5" x14ac:dyDescent="0.3">
      <c r="B222" s="358"/>
      <c r="C222" s="260"/>
      <c r="D222" s="261"/>
      <c r="E222" s="262"/>
      <c r="F222" s="260"/>
      <c r="G222" s="305"/>
      <c r="H222" s="307"/>
      <c r="I222" s="260" t="s">
        <v>890</v>
      </c>
      <c r="J222" s="305">
        <v>3990.5135607441939</v>
      </c>
      <c r="K222" s="307">
        <v>0.93041585759134948</v>
      </c>
      <c r="L222" s="260"/>
      <c r="M222" s="261"/>
      <c r="N222" s="262"/>
      <c r="O222" s="260"/>
      <c r="P222" s="261"/>
      <c r="Q222" s="262"/>
      <c r="R222" s="260"/>
      <c r="S222" s="261"/>
      <c r="T222" s="262"/>
      <c r="U222" s="260"/>
      <c r="V222" s="261"/>
      <c r="W222" s="262"/>
      <c r="X222" s="260"/>
      <c r="Y222" s="261"/>
      <c r="Z222" s="262"/>
      <c r="AA222" s="260"/>
      <c r="AB222" s="261"/>
      <c r="AC222" s="262"/>
      <c r="AE222" s="323" t="str">
        <f t="shared" si="19"/>
        <v>3</v>
      </c>
      <c r="AF222" s="323" t="str">
        <f t="shared" si="20"/>
        <v>LLOYD'S SYNDICATE #0958(CANOPIUS MARINE &amp; ENERGY)</v>
      </c>
      <c r="AG222" s="376">
        <f t="shared" si="21"/>
        <v>-1395433.85175408</v>
      </c>
      <c r="AH222" s="323">
        <f t="shared" si="22"/>
        <v>-8.3841611160137816E-2</v>
      </c>
      <c r="AK222" s="323" t="s">
        <v>945</v>
      </c>
      <c r="AL222" s="9" t="s">
        <v>664</v>
      </c>
      <c r="AM222" s="9" t="s">
        <v>379</v>
      </c>
      <c r="AN222" s="316">
        <v>-8.3841611160137816E-2</v>
      </c>
      <c r="AO222" s="101">
        <v>-1395433.85175408</v>
      </c>
    </row>
    <row r="223" spans="2:41" ht="16.5" x14ac:dyDescent="0.3">
      <c r="B223" s="358"/>
      <c r="C223" s="260"/>
      <c r="D223" s="261"/>
      <c r="E223" s="262"/>
      <c r="F223" s="260"/>
      <c r="G223" s="305"/>
      <c r="H223" s="307"/>
      <c r="I223" s="260" t="s">
        <v>938</v>
      </c>
      <c r="J223" s="305">
        <v>3907.4887190670338</v>
      </c>
      <c r="K223" s="307">
        <v>1.198416443100685</v>
      </c>
      <c r="L223" s="260"/>
      <c r="M223" s="261"/>
      <c r="N223" s="262"/>
      <c r="O223" s="260"/>
      <c r="P223" s="261"/>
      <c r="Q223" s="262"/>
      <c r="R223" s="260"/>
      <c r="S223" s="261"/>
      <c r="T223" s="262"/>
      <c r="U223" s="260"/>
      <c r="V223" s="261"/>
      <c r="W223" s="262"/>
      <c r="X223" s="260"/>
      <c r="Y223" s="261"/>
      <c r="Z223" s="262"/>
      <c r="AA223" s="260"/>
      <c r="AB223" s="261"/>
      <c r="AC223" s="262"/>
      <c r="AE223" s="323" t="str">
        <f t="shared" si="19"/>
        <v>3</v>
      </c>
      <c r="AF223" s="323" t="str">
        <f t="shared" si="20"/>
        <v>LLOYD'S SYNDICATE #2014(PEMBROKE ACAPPELLA SYNDICATE)</v>
      </c>
      <c r="AG223" s="376">
        <f t="shared" si="21"/>
        <v>31428949.16779317</v>
      </c>
      <c r="AH223" s="323">
        <f t="shared" si="22"/>
        <v>1.125116012062999</v>
      </c>
      <c r="AK223" s="323" t="s">
        <v>883</v>
      </c>
      <c r="AL223" s="9" t="s">
        <v>572</v>
      </c>
      <c r="AM223" s="9" t="s">
        <v>379</v>
      </c>
      <c r="AN223" s="316">
        <v>1.125116012062999</v>
      </c>
      <c r="AO223" s="101">
        <v>31428949.16779317</v>
      </c>
    </row>
    <row r="224" spans="2:41" ht="16.5" x14ac:dyDescent="0.3">
      <c r="B224" s="358"/>
      <c r="C224" s="260"/>
      <c r="D224" s="261"/>
      <c r="E224" s="262"/>
      <c r="F224" s="260"/>
      <c r="G224" s="305"/>
      <c r="H224" s="307"/>
      <c r="I224" s="260" t="s">
        <v>943</v>
      </c>
      <c r="J224" s="305">
        <v>3132.5643472277552</v>
      </c>
      <c r="K224" s="307">
        <v>0.86268919197549288</v>
      </c>
      <c r="L224" s="260"/>
      <c r="M224" s="261"/>
      <c r="N224" s="262"/>
      <c r="O224" s="260"/>
      <c r="P224" s="261"/>
      <c r="Q224" s="262"/>
      <c r="R224" s="260"/>
      <c r="S224" s="261"/>
      <c r="T224" s="262"/>
      <c r="U224" s="260"/>
      <c r="V224" s="261"/>
      <c r="W224" s="262"/>
      <c r="X224" s="260"/>
      <c r="Y224" s="261"/>
      <c r="Z224" s="262"/>
      <c r="AA224" s="260"/>
      <c r="AB224" s="261"/>
      <c r="AC224" s="262"/>
      <c r="AE224" s="323" t="str">
        <f t="shared" si="19"/>
        <v>3</v>
      </c>
      <c r="AF224" s="323" t="str">
        <f t="shared" si="20"/>
        <v>LLOYD'S SYNDICATE #1686(AXIS)</v>
      </c>
      <c r="AG224" s="376">
        <f t="shared" si="21"/>
        <v>7461764.8255129326</v>
      </c>
      <c r="AH224" s="323">
        <f t="shared" si="22"/>
        <v>0.76524656865087737</v>
      </c>
      <c r="AK224" s="323" t="s">
        <v>886</v>
      </c>
      <c r="AL224" s="9" t="s">
        <v>575</v>
      </c>
      <c r="AM224" s="9" t="s">
        <v>379</v>
      </c>
      <c r="AN224" s="316">
        <v>0.76524656865087737</v>
      </c>
      <c r="AO224" s="101">
        <v>7461764.8255129326</v>
      </c>
    </row>
    <row r="225" spans="2:41" ht="16.5" x14ac:dyDescent="0.3">
      <c r="B225" s="358"/>
      <c r="C225" s="260"/>
      <c r="D225" s="261"/>
      <c r="E225" s="262"/>
      <c r="F225" s="260"/>
      <c r="G225" s="305"/>
      <c r="H225" s="307"/>
      <c r="I225" s="260" t="s">
        <v>874</v>
      </c>
      <c r="J225" s="305">
        <v>3069.098788519646</v>
      </c>
      <c r="K225" s="307">
        <v>0.86268919197549276</v>
      </c>
      <c r="L225" s="260"/>
      <c r="M225" s="261"/>
      <c r="N225" s="262"/>
      <c r="O225" s="260"/>
      <c r="P225" s="261"/>
      <c r="Q225" s="262"/>
      <c r="R225" s="260"/>
      <c r="S225" s="261"/>
      <c r="T225" s="262"/>
      <c r="U225" s="260"/>
      <c r="V225" s="261"/>
      <c r="W225" s="262"/>
      <c r="X225" s="260"/>
      <c r="Y225" s="261"/>
      <c r="Z225" s="262"/>
      <c r="AA225" s="260"/>
      <c r="AB225" s="261"/>
      <c r="AC225" s="262"/>
      <c r="AE225" s="323" t="str">
        <f t="shared" si="19"/>
        <v>3</v>
      </c>
      <c r="AF225" s="323" t="str">
        <f t="shared" si="20"/>
        <v>LLOYD'S SYNDICATE #1945(SIRIUS)</v>
      </c>
      <c r="AG225" s="376">
        <f t="shared" si="21"/>
        <v>-527836.20210021874</v>
      </c>
      <c r="AH225" s="323">
        <f t="shared" si="22"/>
        <v>-0.35295871536785139</v>
      </c>
      <c r="AK225" s="323" t="s">
        <v>865</v>
      </c>
      <c r="AL225" s="9" t="s">
        <v>576</v>
      </c>
      <c r="AM225" s="9" t="s">
        <v>379</v>
      </c>
      <c r="AN225" s="316">
        <v>-0.35295871536785139</v>
      </c>
      <c r="AO225" s="101">
        <v>-527836.20210021874</v>
      </c>
    </row>
    <row r="226" spans="2:41" ht="16.5" x14ac:dyDescent="0.3">
      <c r="B226" s="358"/>
      <c r="C226" s="260"/>
      <c r="D226" s="261"/>
      <c r="E226" s="262"/>
      <c r="F226" s="260"/>
      <c r="G226" s="305"/>
      <c r="H226" s="307"/>
      <c r="I226" s="260" t="s">
        <v>939</v>
      </c>
      <c r="J226" s="305">
        <v>2904.5007546618817</v>
      </c>
      <c r="K226" s="307">
        <v>0.85657532561790228</v>
      </c>
      <c r="L226" s="260"/>
      <c r="M226" s="261"/>
      <c r="N226" s="262"/>
      <c r="O226" s="260"/>
      <c r="P226" s="261"/>
      <c r="Q226" s="262"/>
      <c r="R226" s="260"/>
      <c r="S226" s="261"/>
      <c r="T226" s="262"/>
      <c r="U226" s="260"/>
      <c r="V226" s="261"/>
      <c r="W226" s="262"/>
      <c r="X226" s="260"/>
      <c r="Y226" s="261"/>
      <c r="Z226" s="262"/>
      <c r="AA226" s="260"/>
      <c r="AB226" s="261"/>
      <c r="AC226" s="262"/>
      <c r="AE226" s="323" t="str">
        <f t="shared" si="19"/>
        <v>3</v>
      </c>
      <c r="AF226" s="323" t="str">
        <f t="shared" si="20"/>
        <v>LLOYD'S SYNDICATE #1886(QBE)</v>
      </c>
      <c r="AG226" s="376">
        <f t="shared" si="21"/>
        <v>226522904.43505901</v>
      </c>
      <c r="AH226" s="323">
        <f t="shared" si="22"/>
        <v>1.0177714222869549</v>
      </c>
      <c r="AK226" s="323" t="s">
        <v>887</v>
      </c>
      <c r="AL226" s="9" t="s">
        <v>577</v>
      </c>
      <c r="AM226" s="9" t="s">
        <v>379</v>
      </c>
      <c r="AN226" s="316">
        <v>1.0177714222869549</v>
      </c>
      <c r="AO226" s="101">
        <v>226522904.43505901</v>
      </c>
    </row>
    <row r="227" spans="2:41" ht="16.5" x14ac:dyDescent="0.3">
      <c r="B227" s="358"/>
      <c r="C227" s="260"/>
      <c r="D227" s="261"/>
      <c r="E227" s="262"/>
      <c r="F227" s="260"/>
      <c r="G227" s="305"/>
      <c r="H227" s="307"/>
      <c r="I227" s="260" t="s">
        <v>867</v>
      </c>
      <c r="J227" s="305">
        <v>2873.7707568892179</v>
      </c>
      <c r="K227" s="307">
        <v>0.88044439373659722</v>
      </c>
      <c r="L227" s="260"/>
      <c r="M227" s="261"/>
      <c r="N227" s="262"/>
      <c r="O227" s="260"/>
      <c r="P227" s="261"/>
      <c r="Q227" s="262"/>
      <c r="R227" s="260"/>
      <c r="S227" s="261"/>
      <c r="T227" s="262"/>
      <c r="U227" s="260"/>
      <c r="V227" s="261"/>
      <c r="W227" s="262"/>
      <c r="X227" s="260"/>
      <c r="Y227" s="261"/>
      <c r="Z227" s="262"/>
      <c r="AA227" s="260"/>
      <c r="AB227" s="261"/>
      <c r="AC227" s="262"/>
      <c r="AE227" s="323" t="str">
        <f t="shared" si="19"/>
        <v>3</v>
      </c>
      <c r="AF227" s="323" t="str">
        <f t="shared" si="20"/>
        <v>LLOYD'S SYNDICATE #1980(LIBERTY)</v>
      </c>
      <c r="AG227" s="376">
        <f t="shared" si="21"/>
        <v>71704722.739919037</v>
      </c>
      <c r="AH227" s="323">
        <f t="shared" si="22"/>
        <v>0.60773486515104447</v>
      </c>
      <c r="AK227" s="323" t="s">
        <v>888</v>
      </c>
      <c r="AL227" s="9" t="s">
        <v>578</v>
      </c>
      <c r="AM227" s="9" t="s">
        <v>379</v>
      </c>
      <c r="AN227" s="316">
        <v>0.60773486515104447</v>
      </c>
      <c r="AO227" s="101">
        <v>71704722.739919037</v>
      </c>
    </row>
    <row r="228" spans="2:41" ht="16.5" x14ac:dyDescent="0.3">
      <c r="B228" s="358"/>
      <c r="C228" s="260"/>
      <c r="D228" s="261"/>
      <c r="E228" s="262"/>
      <c r="F228" s="260"/>
      <c r="G228" s="305"/>
      <c r="H228" s="307"/>
      <c r="I228" s="260" t="s">
        <v>760</v>
      </c>
      <c r="J228" s="305">
        <v>2798.4087988490073</v>
      </c>
      <c r="K228" s="307">
        <v>0.67329116940016609</v>
      </c>
      <c r="L228" s="260"/>
      <c r="M228" s="261"/>
      <c r="N228" s="262"/>
      <c r="O228" s="260"/>
      <c r="P228" s="261"/>
      <c r="Q228" s="262"/>
      <c r="R228" s="260"/>
      <c r="S228" s="261"/>
      <c r="T228" s="262"/>
      <c r="U228" s="260"/>
      <c r="V228" s="261"/>
      <c r="W228" s="262"/>
      <c r="X228" s="260"/>
      <c r="Y228" s="261"/>
      <c r="Z228" s="262"/>
      <c r="AA228" s="260"/>
      <c r="AB228" s="261"/>
      <c r="AC228" s="262"/>
      <c r="AE228" s="323" t="str">
        <f t="shared" si="19"/>
        <v>3</v>
      </c>
      <c r="AF228" s="323" t="str">
        <f t="shared" si="20"/>
        <v>LLOYD'S SYNDICATE #3334(HAM)</v>
      </c>
      <c r="AG228" s="376">
        <f t="shared" si="21"/>
        <v>12765976.211221009</v>
      </c>
      <c r="AH228" s="323">
        <f t="shared" si="22"/>
        <v>0.72138577693308281</v>
      </c>
      <c r="AK228" s="323" t="s">
        <v>889</v>
      </c>
      <c r="AL228" s="9" t="s">
        <v>579</v>
      </c>
      <c r="AM228" s="9" t="s">
        <v>379</v>
      </c>
      <c r="AN228" s="316">
        <v>0.72138577693308281</v>
      </c>
      <c r="AO228" s="101">
        <v>12765976.211221009</v>
      </c>
    </row>
    <row r="229" spans="2:41" ht="16.5" x14ac:dyDescent="0.3">
      <c r="B229" s="358"/>
      <c r="C229" s="260"/>
      <c r="D229" s="261"/>
      <c r="E229" s="262"/>
      <c r="F229" s="260"/>
      <c r="G229" s="305"/>
      <c r="H229" s="307"/>
      <c r="I229" s="260" t="s">
        <v>816</v>
      </c>
      <c r="J229" s="305">
        <v>2679.1804721724661</v>
      </c>
      <c r="K229" s="307">
        <v>0.42424660526448088</v>
      </c>
      <c r="L229" s="260"/>
      <c r="M229" s="261"/>
      <c r="N229" s="262"/>
      <c r="O229" s="260"/>
      <c r="P229" s="261"/>
      <c r="Q229" s="262"/>
      <c r="R229" s="260"/>
      <c r="S229" s="261"/>
      <c r="T229" s="262"/>
      <c r="U229" s="260"/>
      <c r="V229" s="261"/>
      <c r="W229" s="262"/>
      <c r="X229" s="260"/>
      <c r="Y229" s="261"/>
      <c r="Z229" s="262"/>
      <c r="AA229" s="260"/>
      <c r="AB229" s="261"/>
      <c r="AC229" s="262"/>
      <c r="AE229" s="323" t="str">
        <f t="shared" si="19"/>
        <v>3</v>
      </c>
      <c r="AF229" s="323" t="str">
        <f t="shared" si="20"/>
        <v>LLOYD'S SYNDICATE #3624(HISCOX)</v>
      </c>
      <c r="AG229" s="376">
        <f t="shared" si="21"/>
        <v>3990513.5607441938</v>
      </c>
      <c r="AH229" s="323">
        <f t="shared" si="22"/>
        <v>0.93041585759134948</v>
      </c>
      <c r="AK229" s="323" t="s">
        <v>890</v>
      </c>
      <c r="AL229" s="9" t="s">
        <v>580</v>
      </c>
      <c r="AM229" s="9" t="s">
        <v>379</v>
      </c>
      <c r="AN229" s="316">
        <v>0.93041585759134948</v>
      </c>
      <c r="AO229" s="101">
        <v>3990513.5607441938</v>
      </c>
    </row>
    <row r="230" spans="2:41" ht="16.5" x14ac:dyDescent="0.3">
      <c r="B230" s="358"/>
      <c r="C230" s="260"/>
      <c r="D230" s="261"/>
      <c r="E230" s="262"/>
      <c r="F230" s="260"/>
      <c r="G230" s="305"/>
      <c r="H230" s="307"/>
      <c r="I230" s="260" t="s">
        <v>918</v>
      </c>
      <c r="J230" s="305">
        <v>2531.375680644408</v>
      </c>
      <c r="K230" s="307">
        <v>0.84665022957315839</v>
      </c>
      <c r="L230" s="260"/>
      <c r="M230" s="261"/>
      <c r="N230" s="262"/>
      <c r="O230" s="260"/>
      <c r="P230" s="261"/>
      <c r="Q230" s="262"/>
      <c r="R230" s="260"/>
      <c r="S230" s="261"/>
      <c r="T230" s="262"/>
      <c r="U230" s="260"/>
      <c r="V230" s="261"/>
      <c r="W230" s="262"/>
      <c r="X230" s="260"/>
      <c r="Y230" s="261"/>
      <c r="Z230" s="262"/>
      <c r="AA230" s="260"/>
      <c r="AB230" s="261"/>
      <c r="AC230" s="262"/>
      <c r="AE230" s="323" t="str">
        <f t="shared" si="19"/>
        <v>3</v>
      </c>
      <c r="AF230" s="323" t="str">
        <f t="shared" si="20"/>
        <v>LLOYD'S SYNDICATE #3902(ARK)</v>
      </c>
      <c r="AG230" s="376">
        <f t="shared" si="21"/>
        <v>58847.944271663597</v>
      </c>
      <c r="AH230" s="323">
        <f t="shared" si="22"/>
        <v>0.66997409760039384</v>
      </c>
      <c r="AK230" s="323" t="s">
        <v>891</v>
      </c>
      <c r="AL230" s="9" t="s">
        <v>581</v>
      </c>
      <c r="AM230" s="9" t="s">
        <v>379</v>
      </c>
      <c r="AN230" s="316">
        <v>0.66997409760039384</v>
      </c>
      <c r="AO230" s="101">
        <v>58847.944271663597</v>
      </c>
    </row>
    <row r="231" spans="2:41" ht="16.5" x14ac:dyDescent="0.3">
      <c r="B231" s="358"/>
      <c r="C231" s="260"/>
      <c r="D231" s="261"/>
      <c r="E231" s="262"/>
      <c r="F231" s="260"/>
      <c r="G231" s="305"/>
      <c r="H231" s="307"/>
      <c r="I231" s="260" t="s">
        <v>752</v>
      </c>
      <c r="J231" s="305">
        <v>2197.6257152449921</v>
      </c>
      <c r="K231" s="307">
        <v>0.86268919197549288</v>
      </c>
      <c r="L231" s="260"/>
      <c r="M231" s="261"/>
      <c r="N231" s="262"/>
      <c r="O231" s="260"/>
      <c r="P231" s="261"/>
      <c r="Q231" s="262"/>
      <c r="R231" s="260"/>
      <c r="S231" s="261"/>
      <c r="T231" s="262"/>
      <c r="U231" s="260"/>
      <c r="V231" s="261"/>
      <c r="W231" s="262"/>
      <c r="X231" s="260"/>
      <c r="Y231" s="261"/>
      <c r="Z231" s="262"/>
      <c r="AA231" s="260"/>
      <c r="AB231" s="261"/>
      <c r="AC231" s="262"/>
      <c r="AE231" s="323" t="str">
        <f t="shared" si="19"/>
        <v>3</v>
      </c>
      <c r="AF231" s="323" t="str">
        <f t="shared" si="20"/>
        <v>RENAISSANCE RE EUROPE AG (UK BRANCH)</v>
      </c>
      <c r="AG231" s="376">
        <f t="shared" si="21"/>
        <v>114379119.7441384</v>
      </c>
      <c r="AH231" s="323">
        <f t="shared" si="22"/>
        <v>0.72419266266930582</v>
      </c>
      <c r="AK231" s="323" t="s">
        <v>893</v>
      </c>
      <c r="AL231" s="9" t="s">
        <v>583</v>
      </c>
      <c r="AM231" s="9" t="s">
        <v>379</v>
      </c>
      <c r="AN231" s="316">
        <v>0.72419266266930582</v>
      </c>
      <c r="AO231" s="101">
        <v>114379119.7441384</v>
      </c>
    </row>
    <row r="232" spans="2:41" ht="16.5" x14ac:dyDescent="0.3">
      <c r="B232" s="358"/>
      <c r="C232" s="260"/>
      <c r="D232" s="261"/>
      <c r="E232" s="262"/>
      <c r="F232" s="260"/>
      <c r="G232" s="305"/>
      <c r="H232" s="307"/>
      <c r="I232" s="260" t="s">
        <v>811</v>
      </c>
      <c r="J232" s="305">
        <v>2148.842871319905</v>
      </c>
      <c r="K232" s="307">
        <v>0.56690492630611999</v>
      </c>
      <c r="L232" s="260"/>
      <c r="M232" s="261"/>
      <c r="N232" s="262"/>
      <c r="O232" s="260"/>
      <c r="P232" s="261"/>
      <c r="Q232" s="262"/>
      <c r="R232" s="260"/>
      <c r="S232" s="261"/>
      <c r="T232" s="262"/>
      <c r="U232" s="260"/>
      <c r="V232" s="261"/>
      <c r="W232" s="262"/>
      <c r="X232" s="260"/>
      <c r="Y232" s="261"/>
      <c r="Z232" s="262"/>
      <c r="AA232" s="260"/>
      <c r="AB232" s="261"/>
      <c r="AC232" s="262"/>
      <c r="AE232" s="323" t="str">
        <f t="shared" si="19"/>
        <v>3</v>
      </c>
      <c r="AF232" s="323" t="str">
        <f t="shared" si="20"/>
        <v>QATAR REINSURANCE COMPANY LIMITED (U.K BRANCH)</v>
      </c>
      <c r="AG232" s="376">
        <f t="shared" si="21"/>
        <v>836658237.27974248</v>
      </c>
      <c r="AH232" s="323">
        <f t="shared" si="22"/>
        <v>0.72945005874304536</v>
      </c>
      <c r="AK232" s="323" t="s">
        <v>895</v>
      </c>
      <c r="AL232" s="9" t="s">
        <v>585</v>
      </c>
      <c r="AM232" s="9" t="s">
        <v>379</v>
      </c>
      <c r="AN232" s="316">
        <v>0.72945005874304536</v>
      </c>
      <c r="AO232" s="101">
        <v>836658237.27974248</v>
      </c>
    </row>
    <row r="233" spans="2:41" ht="16.5" x14ac:dyDescent="0.3">
      <c r="B233" s="358"/>
      <c r="C233" s="260"/>
      <c r="D233" s="261"/>
      <c r="E233" s="262"/>
      <c r="F233" s="260"/>
      <c r="G233" s="305"/>
      <c r="H233" s="307"/>
      <c r="I233" s="260" t="s">
        <v>1031</v>
      </c>
      <c r="J233" s="305">
        <v>1868.6742558722501</v>
      </c>
      <c r="K233" s="307">
        <v>0.72063848034367606</v>
      </c>
      <c r="L233" s="260"/>
      <c r="M233" s="261"/>
      <c r="N233" s="262"/>
      <c r="O233" s="260"/>
      <c r="P233" s="261"/>
      <c r="Q233" s="262"/>
      <c r="R233" s="260"/>
      <c r="S233" s="261"/>
      <c r="T233" s="262"/>
      <c r="U233" s="260"/>
      <c r="V233" s="261"/>
      <c r="W233" s="262"/>
      <c r="X233" s="260"/>
      <c r="Y233" s="261"/>
      <c r="Z233" s="262"/>
      <c r="AA233" s="260"/>
      <c r="AB233" s="261"/>
      <c r="AC233" s="262"/>
      <c r="AE233" s="323" t="str">
        <f t="shared" si="19"/>
        <v>3</v>
      </c>
      <c r="AF233" s="323" t="str">
        <f t="shared" si="20"/>
        <v>AMERICAN INTERNATIONAL GROUP UK LIMITED (AIG UK)</v>
      </c>
      <c r="AG233" s="376">
        <f t="shared" si="21"/>
        <v>94173264.279973686</v>
      </c>
      <c r="AH233" s="323">
        <f t="shared" si="22"/>
        <v>0.8506998012419702</v>
      </c>
      <c r="AK233" s="323" t="s">
        <v>896</v>
      </c>
      <c r="AL233" s="9" t="s">
        <v>586</v>
      </c>
      <c r="AM233" s="9" t="s">
        <v>379</v>
      </c>
      <c r="AN233" s="316">
        <v>0.8506998012419702</v>
      </c>
      <c r="AO233" s="101">
        <v>94173264.279973686</v>
      </c>
    </row>
    <row r="234" spans="2:41" ht="16.5" x14ac:dyDescent="0.3">
      <c r="B234" s="358"/>
      <c r="C234" s="260"/>
      <c r="D234" s="261"/>
      <c r="E234" s="262"/>
      <c r="F234" s="260"/>
      <c r="G234" s="305"/>
      <c r="H234" s="307"/>
      <c r="I234" s="260" t="s">
        <v>762</v>
      </c>
      <c r="J234" s="305">
        <v>1592.423188169211</v>
      </c>
      <c r="K234" s="307">
        <v>0.59375490555595589</v>
      </c>
      <c r="L234" s="260"/>
      <c r="M234" s="261"/>
      <c r="N234" s="262"/>
      <c r="O234" s="260"/>
      <c r="P234" s="261"/>
      <c r="Q234" s="262"/>
      <c r="R234" s="260"/>
      <c r="S234" s="261"/>
      <c r="T234" s="262"/>
      <c r="U234" s="260"/>
      <c r="V234" s="261"/>
      <c r="W234" s="262"/>
      <c r="X234" s="260"/>
      <c r="Y234" s="261"/>
      <c r="Z234" s="262"/>
      <c r="AA234" s="260"/>
      <c r="AB234" s="261"/>
      <c r="AC234" s="262"/>
      <c r="AE234" s="323" t="str">
        <f t="shared" si="19"/>
        <v>3</v>
      </c>
      <c r="AF234" s="323" t="str">
        <f t="shared" si="20"/>
        <v>LLOYD'S SYNDICATE #1975(COVERYS)</v>
      </c>
      <c r="AG234" s="376">
        <f t="shared" si="21"/>
        <v>5945681.6299741957</v>
      </c>
      <c r="AH234" s="323">
        <f t="shared" si="22"/>
        <v>0.99639021579767806</v>
      </c>
      <c r="AK234" s="323" t="s">
        <v>897</v>
      </c>
      <c r="AL234" s="9" t="s">
        <v>587</v>
      </c>
      <c r="AM234" s="9" t="s">
        <v>379</v>
      </c>
      <c r="AN234" s="316">
        <v>0.99639021579767806</v>
      </c>
      <c r="AO234" s="101">
        <v>5945681.6299741957</v>
      </c>
    </row>
    <row r="235" spans="2:41" ht="16.5" x14ac:dyDescent="0.3">
      <c r="B235" s="358"/>
      <c r="C235" s="260"/>
      <c r="D235" s="261"/>
      <c r="E235" s="262"/>
      <c r="F235" s="260"/>
      <c r="G235" s="305"/>
      <c r="H235" s="307"/>
      <c r="I235" s="260" t="s">
        <v>885</v>
      </c>
      <c r="J235" s="305">
        <v>1453.366351877115</v>
      </c>
      <c r="K235" s="307">
        <v>0.86268919197549288</v>
      </c>
      <c r="L235" s="260"/>
      <c r="M235" s="261"/>
      <c r="N235" s="262"/>
      <c r="O235" s="260"/>
      <c r="P235" s="261"/>
      <c r="Q235" s="262"/>
      <c r="R235" s="260"/>
      <c r="S235" s="261"/>
      <c r="T235" s="262"/>
      <c r="U235" s="260"/>
      <c r="V235" s="261"/>
      <c r="W235" s="262"/>
      <c r="X235" s="260"/>
      <c r="Y235" s="261"/>
      <c r="Z235" s="262"/>
      <c r="AA235" s="260"/>
      <c r="AB235" s="261"/>
      <c r="AC235" s="262"/>
      <c r="AE235" s="323" t="str">
        <f t="shared" si="19"/>
        <v>3</v>
      </c>
      <c r="AF235" s="323" t="str">
        <f t="shared" si="20"/>
        <v>STARR INSURANCE &amp; REINSURANCE LTD(UK BRANCH, LONDON)</v>
      </c>
      <c r="AG235" s="376">
        <f t="shared" si="21"/>
        <v>-56265536.618393473</v>
      </c>
      <c r="AH235" s="323">
        <f t="shared" si="22"/>
        <v>0.48226122985487718</v>
      </c>
      <c r="AK235" s="323" t="s">
        <v>898</v>
      </c>
      <c r="AL235" s="9" t="s">
        <v>588</v>
      </c>
      <c r="AM235" s="9" t="s">
        <v>379</v>
      </c>
      <c r="AN235" s="316">
        <v>0.48226122985487718</v>
      </c>
      <c r="AO235" s="101">
        <v>-56265536.618393473</v>
      </c>
    </row>
    <row r="236" spans="2:41" ht="16.5" x14ac:dyDescent="0.3">
      <c r="B236" s="358"/>
      <c r="C236" s="260"/>
      <c r="D236" s="261"/>
      <c r="E236" s="262"/>
      <c r="F236" s="260"/>
      <c r="G236" s="305"/>
      <c r="H236" s="307"/>
      <c r="I236" s="260" t="s">
        <v>908</v>
      </c>
      <c r="J236" s="305">
        <v>1099.4181963305559</v>
      </c>
      <c r="K236" s="307">
        <v>0.86268919197549288</v>
      </c>
      <c r="L236" s="260"/>
      <c r="M236" s="261"/>
      <c r="N236" s="262"/>
      <c r="O236" s="260"/>
      <c r="P236" s="261"/>
      <c r="Q236" s="262"/>
      <c r="R236" s="260"/>
      <c r="S236" s="261"/>
      <c r="T236" s="262"/>
      <c r="U236" s="260"/>
      <c r="V236" s="261"/>
      <c r="W236" s="262"/>
      <c r="X236" s="260"/>
      <c r="Y236" s="261"/>
      <c r="Z236" s="262"/>
      <c r="AA236" s="260"/>
      <c r="AB236" s="261"/>
      <c r="AC236" s="262"/>
      <c r="AE236" s="323" t="str">
        <f t="shared" si="19"/>
        <v>3</v>
      </c>
      <c r="AF236" s="323" t="str">
        <f t="shared" si="20"/>
        <v>FIDELIS UNDERWRITING LIMITED</v>
      </c>
      <c r="AG236" s="376">
        <f t="shared" si="21"/>
        <v>-16815835.368932959</v>
      </c>
      <c r="AH236" s="323">
        <f t="shared" si="22"/>
        <v>0.2465703844357596</v>
      </c>
      <c r="AK236" s="323" t="s">
        <v>1022</v>
      </c>
      <c r="AL236" s="9" t="s">
        <v>998</v>
      </c>
      <c r="AM236" s="9" t="s">
        <v>379</v>
      </c>
      <c r="AN236" s="316">
        <v>0.2465703844357596</v>
      </c>
      <c r="AO236" s="101">
        <v>-16815835.368932959</v>
      </c>
    </row>
    <row r="237" spans="2:41" ht="16.5" x14ac:dyDescent="0.3">
      <c r="B237" s="358"/>
      <c r="C237" s="260"/>
      <c r="D237" s="261"/>
      <c r="E237" s="262"/>
      <c r="F237" s="260"/>
      <c r="G237" s="305"/>
      <c r="H237" s="307"/>
      <c r="I237" s="260" t="s">
        <v>866</v>
      </c>
      <c r="J237" s="305">
        <v>1021.619148013348</v>
      </c>
      <c r="K237" s="307">
        <v>1.5362018667627551</v>
      </c>
      <c r="L237" s="260"/>
      <c r="M237" s="261"/>
      <c r="N237" s="262"/>
      <c r="O237" s="260"/>
      <c r="P237" s="261"/>
      <c r="Q237" s="262"/>
      <c r="R237" s="260"/>
      <c r="S237" s="261"/>
      <c r="T237" s="262"/>
      <c r="U237" s="260"/>
      <c r="V237" s="261"/>
      <c r="W237" s="262"/>
      <c r="X237" s="260"/>
      <c r="Y237" s="261"/>
      <c r="Z237" s="262"/>
      <c r="AA237" s="260"/>
      <c r="AB237" s="261"/>
      <c r="AC237" s="262"/>
      <c r="AE237" s="323" t="str">
        <f t="shared" si="19"/>
        <v>3</v>
      </c>
      <c r="AF237" s="323" t="str">
        <f t="shared" si="20"/>
        <v>CONVEX INSURANCE UK LIMITED</v>
      </c>
      <c r="AG237" s="376">
        <f t="shared" si="21"/>
        <v>17847028.009223972</v>
      </c>
      <c r="AH237" s="323">
        <f t="shared" si="22"/>
        <v>1.4522556119965611</v>
      </c>
      <c r="AK237" s="323" t="s">
        <v>1023</v>
      </c>
      <c r="AL237" s="9" t="s">
        <v>999</v>
      </c>
      <c r="AM237" s="9" t="s">
        <v>379</v>
      </c>
      <c r="AN237" s="316">
        <v>1.4522556119965611</v>
      </c>
      <c r="AO237" s="101">
        <v>17847028.009223972</v>
      </c>
    </row>
    <row r="238" spans="2:41" ht="16.5" x14ac:dyDescent="0.3">
      <c r="B238" s="358"/>
      <c r="C238" s="260"/>
      <c r="D238" s="261"/>
      <c r="E238" s="262"/>
      <c r="F238" s="260"/>
      <c r="G238" s="305"/>
      <c r="H238" s="307"/>
      <c r="I238" s="260" t="s">
        <v>871</v>
      </c>
      <c r="J238" s="305">
        <v>755.54979304072458</v>
      </c>
      <c r="K238" s="307">
        <v>0.72063848034367606</v>
      </c>
      <c r="L238" s="260"/>
      <c r="M238" s="261"/>
      <c r="N238" s="262"/>
      <c r="O238" s="260"/>
      <c r="P238" s="261"/>
      <c r="Q238" s="262"/>
      <c r="R238" s="260"/>
      <c r="S238" s="261"/>
      <c r="T238" s="262"/>
      <c r="U238" s="260"/>
      <c r="V238" s="261"/>
      <c r="W238" s="262"/>
      <c r="X238" s="260"/>
      <c r="Y238" s="261"/>
      <c r="Z238" s="262"/>
      <c r="AA238" s="260"/>
      <c r="AB238" s="261"/>
      <c r="AC238" s="262"/>
      <c r="AE238" s="323" t="str">
        <f t="shared" si="19"/>
        <v>3</v>
      </c>
      <c r="AF238" s="323" t="str">
        <f t="shared" si="20"/>
        <v>AIG EUROPE S.A</v>
      </c>
      <c r="AG238" s="376">
        <f t="shared" si="21"/>
        <v>-8461389.4824944064</v>
      </c>
      <c r="AH238" s="323">
        <f t="shared" si="22"/>
        <v>0.4916005162951837</v>
      </c>
      <c r="AK238" s="323" t="s">
        <v>899</v>
      </c>
      <c r="AL238" s="9" t="s">
        <v>591</v>
      </c>
      <c r="AM238" s="9" t="s">
        <v>379</v>
      </c>
      <c r="AN238" s="316">
        <v>0.4916005162951837</v>
      </c>
      <c r="AO238" s="101">
        <v>-8461389.4824944064</v>
      </c>
    </row>
    <row r="239" spans="2:41" ht="16.5" x14ac:dyDescent="0.3">
      <c r="B239" s="358"/>
      <c r="C239" s="260"/>
      <c r="D239" s="261"/>
      <c r="E239" s="262"/>
      <c r="F239" s="260"/>
      <c r="G239" s="305"/>
      <c r="H239" s="307"/>
      <c r="I239" s="260" t="s">
        <v>1014</v>
      </c>
      <c r="J239" s="305">
        <v>478.75791604233132</v>
      </c>
      <c r="K239" s="307">
        <v>0.70072808639606898</v>
      </c>
      <c r="L239" s="260"/>
      <c r="M239" s="261"/>
      <c r="N239" s="262"/>
      <c r="O239" s="260"/>
      <c r="P239" s="261"/>
      <c r="Q239" s="262"/>
      <c r="R239" s="260"/>
      <c r="S239" s="261"/>
      <c r="T239" s="262"/>
      <c r="U239" s="260"/>
      <c r="V239" s="261"/>
      <c r="W239" s="262"/>
      <c r="X239" s="260"/>
      <c r="Y239" s="261"/>
      <c r="Z239" s="262"/>
      <c r="AA239" s="260"/>
      <c r="AB239" s="261"/>
      <c r="AC239" s="262"/>
      <c r="AE239" s="323" t="str">
        <f t="shared" si="19"/>
        <v>3</v>
      </c>
      <c r="AF239" s="323" t="str">
        <f t="shared" si="20"/>
        <v>THE WEST OF ENGLAND SHIP OWNERS MUTUAL INSURANCE ASSOCIATION(LUXEMBOURG)</v>
      </c>
      <c r="AG239" s="376">
        <f t="shared" si="21"/>
        <v>126482674.0540031</v>
      </c>
      <c r="AH239" s="323">
        <f t="shared" si="22"/>
        <v>0.71932634499916481</v>
      </c>
      <c r="AK239" s="323" t="s">
        <v>900</v>
      </c>
      <c r="AL239" s="9" t="s">
        <v>592</v>
      </c>
      <c r="AM239" s="9" t="s">
        <v>379</v>
      </c>
      <c r="AN239" s="316">
        <v>0.71932634499916481</v>
      </c>
      <c r="AO239" s="101">
        <v>126482674.0540031</v>
      </c>
    </row>
    <row r="240" spans="2:41" ht="16.5" x14ac:dyDescent="0.3">
      <c r="B240" s="358"/>
      <c r="C240" s="260"/>
      <c r="D240" s="261"/>
      <c r="E240" s="262"/>
      <c r="F240" s="260"/>
      <c r="G240" s="305"/>
      <c r="H240" s="307"/>
      <c r="I240" s="260" t="s">
        <v>911</v>
      </c>
      <c r="J240" s="305">
        <v>415.11803647847813</v>
      </c>
      <c r="K240" s="307">
        <v>0.86267941413488636</v>
      </c>
      <c r="L240" s="260"/>
      <c r="M240" s="261"/>
      <c r="N240" s="262"/>
      <c r="O240" s="260"/>
      <c r="P240" s="261"/>
      <c r="Q240" s="262"/>
      <c r="R240" s="260"/>
      <c r="S240" s="261"/>
      <c r="T240" s="262"/>
      <c r="U240" s="260"/>
      <c r="V240" s="261"/>
      <c r="W240" s="262"/>
      <c r="X240" s="260"/>
      <c r="Y240" s="261"/>
      <c r="Z240" s="262"/>
      <c r="AA240" s="260"/>
      <c r="AB240" s="261"/>
      <c r="AC240" s="262"/>
      <c r="AE240" s="323" t="str">
        <f t="shared" si="19"/>
        <v>3</v>
      </c>
      <c r="AF240" s="323" t="str">
        <f t="shared" si="20"/>
        <v>NORWEGIAN HULL CLUB</v>
      </c>
      <c r="AG240" s="376">
        <f t="shared" si="21"/>
        <v>-15388.99819338013</v>
      </c>
      <c r="AH240" s="323">
        <f t="shared" si="22"/>
        <v>-8.1841428107264722</v>
      </c>
      <c r="AK240" s="323" t="s">
        <v>1024</v>
      </c>
      <c r="AL240" s="9" t="s">
        <v>1000</v>
      </c>
      <c r="AM240" s="9" t="s">
        <v>379</v>
      </c>
      <c r="AN240" s="316">
        <v>-8.1841428107264722</v>
      </c>
      <c r="AO240" s="101">
        <v>-15388.99819338013</v>
      </c>
    </row>
    <row r="241" spans="2:41" ht="16.5" x14ac:dyDescent="0.3">
      <c r="B241" s="358"/>
      <c r="C241" s="260"/>
      <c r="D241" s="261"/>
      <c r="E241" s="262"/>
      <c r="F241" s="260"/>
      <c r="G241" s="305"/>
      <c r="H241" s="307"/>
      <c r="I241" s="260" t="s">
        <v>894</v>
      </c>
      <c r="J241" s="305">
        <v>345.14078013656632</v>
      </c>
      <c r="K241" s="307">
        <v>0.66148944232356888</v>
      </c>
      <c r="L241" s="260"/>
      <c r="M241" s="261"/>
      <c r="N241" s="262"/>
      <c r="O241" s="260"/>
      <c r="P241" s="261"/>
      <c r="Q241" s="262"/>
      <c r="R241" s="260"/>
      <c r="S241" s="261"/>
      <c r="T241" s="262"/>
      <c r="U241" s="260"/>
      <c r="V241" s="261"/>
      <c r="W241" s="262"/>
      <c r="X241" s="260"/>
      <c r="Y241" s="261"/>
      <c r="Z241" s="262"/>
      <c r="AA241" s="260"/>
      <c r="AB241" s="261"/>
      <c r="AC241" s="262"/>
      <c r="AE241" s="323" t="str">
        <f t="shared" si="19"/>
        <v>3</v>
      </c>
      <c r="AF241" s="323" t="str">
        <f t="shared" si="20"/>
        <v>ASSURANCEFORENINGEN SKULD(GJENSIDIG)</v>
      </c>
      <c r="AG241" s="376">
        <f t="shared" si="21"/>
        <v>5061736.0491593219</v>
      </c>
      <c r="AH241" s="323">
        <f t="shared" si="22"/>
        <v>0.67238593213337428</v>
      </c>
      <c r="AK241" s="323" t="s">
        <v>1025</v>
      </c>
      <c r="AL241" s="9" t="s">
        <v>1001</v>
      </c>
      <c r="AM241" s="9" t="s">
        <v>379</v>
      </c>
      <c r="AN241" s="316">
        <v>0.67238593213337428</v>
      </c>
      <c r="AO241" s="101">
        <v>5061736.0491593219</v>
      </c>
    </row>
    <row r="242" spans="2:41" ht="16.5" x14ac:dyDescent="0.3">
      <c r="B242" s="358"/>
      <c r="C242" s="260"/>
      <c r="D242" s="261"/>
      <c r="E242" s="262"/>
      <c r="F242" s="260"/>
      <c r="G242" s="305"/>
      <c r="H242" s="307"/>
      <c r="I242" s="260" t="s">
        <v>805</v>
      </c>
      <c r="J242" s="305">
        <v>176.0322771047822</v>
      </c>
      <c r="K242" s="307">
        <v>1.0177714222869549</v>
      </c>
      <c r="L242" s="260"/>
      <c r="M242" s="261"/>
      <c r="N242" s="262"/>
      <c r="O242" s="260"/>
      <c r="P242" s="261"/>
      <c r="Q242" s="262"/>
      <c r="R242" s="260"/>
      <c r="S242" s="261"/>
      <c r="T242" s="262"/>
      <c r="U242" s="260"/>
      <c r="V242" s="261"/>
      <c r="W242" s="262"/>
      <c r="X242" s="260"/>
      <c r="Y242" s="261"/>
      <c r="Z242" s="262"/>
      <c r="AA242" s="260"/>
      <c r="AB242" s="261"/>
      <c r="AC242" s="262"/>
      <c r="AE242" s="323" t="str">
        <f t="shared" si="19"/>
        <v>3</v>
      </c>
      <c r="AF242" s="323" t="str">
        <f t="shared" si="20"/>
        <v>SIRIUS INTERNATIONAL INSURANCE CORPORATION</v>
      </c>
      <c r="AG242" s="376">
        <f t="shared" si="21"/>
        <v>74800966.121648967</v>
      </c>
      <c r="AH242" s="323">
        <f t="shared" si="22"/>
        <v>0.87612313687676147</v>
      </c>
      <c r="AK242" s="323" t="s">
        <v>902</v>
      </c>
      <c r="AL242" s="9" t="s">
        <v>594</v>
      </c>
      <c r="AM242" s="9" t="s">
        <v>379</v>
      </c>
      <c r="AN242" s="316">
        <v>0.87612313687676147</v>
      </c>
      <c r="AO242" s="101">
        <v>74800966.121648967</v>
      </c>
    </row>
    <row r="243" spans="2:41" ht="16.5" x14ac:dyDescent="0.3">
      <c r="B243" s="358"/>
      <c r="C243" s="260"/>
      <c r="D243" s="261"/>
      <c r="E243" s="262"/>
      <c r="F243" s="260"/>
      <c r="G243" s="305"/>
      <c r="H243" s="307"/>
      <c r="I243" s="260" t="s">
        <v>940</v>
      </c>
      <c r="J243" s="305">
        <v>170.4781335451099</v>
      </c>
      <c r="K243" s="307">
        <v>1.010579569521036</v>
      </c>
      <c r="L243" s="260"/>
      <c r="M243" s="261"/>
      <c r="N243" s="262"/>
      <c r="O243" s="260"/>
      <c r="P243" s="261"/>
      <c r="Q243" s="262"/>
      <c r="R243" s="260"/>
      <c r="S243" s="261"/>
      <c r="T243" s="262"/>
      <c r="U243" s="260"/>
      <c r="V243" s="261"/>
      <c r="W243" s="262"/>
      <c r="X243" s="260"/>
      <c r="Y243" s="261"/>
      <c r="Z243" s="262"/>
      <c r="AA243" s="260"/>
      <c r="AB243" s="261"/>
      <c r="AC243" s="262"/>
      <c r="AE243" s="323" t="str">
        <f t="shared" si="19"/>
        <v>3</v>
      </c>
      <c r="AF243" s="323" t="str">
        <f t="shared" si="20"/>
        <v>LANSFORSAKRINGAR SAK FORSAKRINGS AB (PUBL)</v>
      </c>
      <c r="AG243" s="376">
        <f t="shared" si="21"/>
        <v>535275349.90290773</v>
      </c>
      <c r="AH243" s="323">
        <f t="shared" si="22"/>
        <v>0.64723509876891983</v>
      </c>
      <c r="AK243" s="323" t="s">
        <v>903</v>
      </c>
      <c r="AL243" s="9" t="s">
        <v>595</v>
      </c>
      <c r="AM243" s="9" t="s">
        <v>379</v>
      </c>
      <c r="AN243" s="316">
        <v>0.64723509876891983</v>
      </c>
      <c r="AO243" s="101">
        <v>535275349.90290773</v>
      </c>
    </row>
    <row r="244" spans="2:41" ht="16.5" x14ac:dyDescent="0.3">
      <c r="B244" s="358"/>
      <c r="C244" s="260"/>
      <c r="D244" s="261"/>
      <c r="E244" s="262"/>
      <c r="F244" s="260"/>
      <c r="G244" s="305"/>
      <c r="H244" s="307"/>
      <c r="I244" s="260" t="s">
        <v>926</v>
      </c>
      <c r="J244" s="305">
        <v>88.552405293350517</v>
      </c>
      <c r="K244" s="307">
        <v>0.86268919197549288</v>
      </c>
      <c r="L244" s="260"/>
      <c r="M244" s="261"/>
      <c r="N244" s="262"/>
      <c r="O244" s="260"/>
      <c r="P244" s="261"/>
      <c r="Q244" s="262"/>
      <c r="R244" s="260"/>
      <c r="S244" s="261"/>
      <c r="T244" s="262"/>
      <c r="U244" s="260"/>
      <c r="V244" s="261"/>
      <c r="W244" s="262"/>
      <c r="X244" s="260"/>
      <c r="Y244" s="261"/>
      <c r="Z244" s="262"/>
      <c r="AA244" s="260"/>
      <c r="AB244" s="261"/>
      <c r="AC244" s="262"/>
      <c r="AE244" s="323" t="str">
        <f t="shared" si="19"/>
        <v>3</v>
      </c>
      <c r="AF244" s="323" t="str">
        <f t="shared" si="20"/>
        <v>PARTNER REINSURANCE EUROPE SE (FRANCE BRANCH, PARIS)</v>
      </c>
      <c r="AG244" s="376">
        <f t="shared" si="21"/>
        <v>176072617.0448097</v>
      </c>
      <c r="AH244" s="323">
        <f t="shared" si="22"/>
        <v>0.82717658476003986</v>
      </c>
      <c r="AK244" s="323" t="s">
        <v>904</v>
      </c>
      <c r="AL244" s="9" t="s">
        <v>598</v>
      </c>
      <c r="AM244" s="9" t="s">
        <v>379</v>
      </c>
      <c r="AN244" s="316">
        <v>0.82717658476003986</v>
      </c>
      <c r="AO244" s="101">
        <v>176072617.0448097</v>
      </c>
    </row>
    <row r="245" spans="2:41" ht="16.5" x14ac:dyDescent="0.3">
      <c r="B245" s="358"/>
      <c r="C245" s="260"/>
      <c r="D245" s="261"/>
      <c r="E245" s="262"/>
      <c r="F245" s="260"/>
      <c r="G245" s="305"/>
      <c r="H245" s="307"/>
      <c r="I245" s="260" t="s">
        <v>745</v>
      </c>
      <c r="J245" s="305">
        <v>74.983566359215004</v>
      </c>
      <c r="K245" s="307">
        <v>0.48165354881795069</v>
      </c>
      <c r="L245" s="260"/>
      <c r="M245" s="261"/>
      <c r="N245" s="262"/>
      <c r="O245" s="260"/>
      <c r="P245" s="261"/>
      <c r="Q245" s="262"/>
      <c r="R245" s="260"/>
      <c r="S245" s="261"/>
      <c r="T245" s="262"/>
      <c r="U245" s="260"/>
      <c r="V245" s="261"/>
      <c r="W245" s="262"/>
      <c r="X245" s="260"/>
      <c r="Y245" s="261"/>
      <c r="Z245" s="262"/>
      <c r="AA245" s="260"/>
      <c r="AB245" s="261"/>
      <c r="AC245" s="262"/>
      <c r="AE245" s="323" t="str">
        <f t="shared" si="19"/>
        <v>3</v>
      </c>
      <c r="AF245" s="323" t="str">
        <f t="shared" si="20"/>
        <v>CCR RE</v>
      </c>
      <c r="AG245" s="376">
        <f t="shared" si="21"/>
        <v>1370423109.5264289</v>
      </c>
      <c r="AH245" s="323">
        <f t="shared" si="22"/>
        <v>0.65610492260385855</v>
      </c>
      <c r="AK245" s="323" t="s">
        <v>905</v>
      </c>
      <c r="AL245" s="9" t="s">
        <v>599</v>
      </c>
      <c r="AM245" s="9" t="s">
        <v>379</v>
      </c>
      <c r="AN245" s="316">
        <v>0.65610492260385855</v>
      </c>
      <c r="AO245" s="101">
        <v>1370423109.5264289</v>
      </c>
    </row>
    <row r="246" spans="2:41" ht="16.5" x14ac:dyDescent="0.3">
      <c r="B246" s="358"/>
      <c r="C246" s="260"/>
      <c r="D246" s="261"/>
      <c r="E246" s="262"/>
      <c r="F246" s="260"/>
      <c r="G246" s="305"/>
      <c r="H246" s="307"/>
      <c r="I246" s="260" t="s">
        <v>891</v>
      </c>
      <c r="J246" s="305">
        <v>58.8479442716636</v>
      </c>
      <c r="K246" s="307">
        <v>0.66997409760039384</v>
      </c>
      <c r="L246" s="260"/>
      <c r="M246" s="261"/>
      <c r="N246" s="262"/>
      <c r="O246" s="260"/>
      <c r="P246" s="261"/>
      <c r="Q246" s="262"/>
      <c r="R246" s="260"/>
      <c r="S246" s="261"/>
      <c r="T246" s="262"/>
      <c r="U246" s="260"/>
      <c r="V246" s="261"/>
      <c r="W246" s="262"/>
      <c r="X246" s="260"/>
      <c r="Y246" s="261"/>
      <c r="Z246" s="262"/>
      <c r="AA246" s="260"/>
      <c r="AB246" s="261"/>
      <c r="AC246" s="262"/>
      <c r="AE246" s="323" t="str">
        <f t="shared" si="19"/>
        <v>3</v>
      </c>
      <c r="AF246" s="323" t="str">
        <f t="shared" si="20"/>
        <v>GENERALI IARD</v>
      </c>
      <c r="AG246" s="376">
        <f t="shared" si="21"/>
        <v>6177483.2548229676</v>
      </c>
      <c r="AH246" s="323">
        <f t="shared" si="22"/>
        <v>1.314936915681292</v>
      </c>
      <c r="AK246" s="323" t="s">
        <v>906</v>
      </c>
      <c r="AL246" s="9" t="s">
        <v>602</v>
      </c>
      <c r="AM246" s="9" t="s">
        <v>379</v>
      </c>
      <c r="AN246" s="316">
        <v>1.314936915681292</v>
      </c>
      <c r="AO246" s="101">
        <v>6177483.2548229676</v>
      </c>
    </row>
    <row r="247" spans="2:41" ht="16.5" x14ac:dyDescent="0.3">
      <c r="B247" s="358"/>
      <c r="C247" s="260"/>
      <c r="D247" s="261"/>
      <c r="E247" s="262"/>
      <c r="F247" s="260"/>
      <c r="G247" s="305"/>
      <c r="H247" s="307"/>
      <c r="I247" s="260" t="s">
        <v>892</v>
      </c>
      <c r="J247" s="305">
        <v>54.961847503381684</v>
      </c>
      <c r="K247" s="307">
        <v>1.1978108773787131</v>
      </c>
      <c r="L247" s="260"/>
      <c r="M247" s="261"/>
      <c r="N247" s="262"/>
      <c r="O247" s="260"/>
      <c r="P247" s="261"/>
      <c r="Q247" s="262"/>
      <c r="R247" s="260"/>
      <c r="S247" s="261"/>
      <c r="T247" s="262"/>
      <c r="U247" s="260"/>
      <c r="V247" s="261"/>
      <c r="W247" s="262"/>
      <c r="X247" s="260"/>
      <c r="Y247" s="261"/>
      <c r="Z247" s="262"/>
      <c r="AA247" s="260"/>
      <c r="AB247" s="261"/>
      <c r="AC247" s="262"/>
      <c r="AE247" s="323" t="str">
        <f t="shared" si="19"/>
        <v>3</v>
      </c>
      <c r="AF247" s="323" t="str">
        <f t="shared" si="20"/>
        <v>HDI GLOBAL SE</v>
      </c>
      <c r="AG247" s="376">
        <f t="shared" si="21"/>
        <v>302319190.019575</v>
      </c>
      <c r="AH247" s="323">
        <f t="shared" si="22"/>
        <v>0.62801324133836622</v>
      </c>
      <c r="AK247" s="323" t="s">
        <v>907</v>
      </c>
      <c r="AL247" s="9" t="s">
        <v>607</v>
      </c>
      <c r="AM247" s="9" t="s">
        <v>379</v>
      </c>
      <c r="AN247" s="316">
        <v>0.62801324133836622</v>
      </c>
      <c r="AO247" s="101">
        <v>302319190.019575</v>
      </c>
    </row>
    <row r="248" spans="2:41" ht="16.5" x14ac:dyDescent="0.3">
      <c r="B248" s="358"/>
      <c r="C248" s="260"/>
      <c r="D248" s="261"/>
      <c r="E248" s="262"/>
      <c r="F248" s="260"/>
      <c r="G248" s="305"/>
      <c r="H248" s="307"/>
      <c r="I248" s="260" t="s">
        <v>799</v>
      </c>
      <c r="J248" s="305">
        <v>7.3618759451248766E-2</v>
      </c>
      <c r="K248" s="307">
        <v>0.72063848034367606</v>
      </c>
      <c r="L248" s="260"/>
      <c r="M248" s="261"/>
      <c r="N248" s="262"/>
      <c r="O248" s="260"/>
      <c r="P248" s="261"/>
      <c r="Q248" s="262"/>
      <c r="R248" s="260"/>
      <c r="S248" s="261"/>
      <c r="T248" s="262"/>
      <c r="U248" s="260"/>
      <c r="V248" s="261"/>
      <c r="W248" s="262"/>
      <c r="X248" s="260"/>
      <c r="Y248" s="261"/>
      <c r="Z248" s="262"/>
      <c r="AA248" s="260"/>
      <c r="AB248" s="261"/>
      <c r="AC248" s="262"/>
      <c r="AE248" s="323" t="str">
        <f t="shared" si="19"/>
        <v>3</v>
      </c>
      <c r="AF248" s="323" t="str">
        <f t="shared" si="20"/>
        <v>HELVETIA SCHWEIZERISCHE VERSICHERUNGSGESELLSCHAFT AG</v>
      </c>
      <c r="AG248" s="376">
        <f t="shared" si="21"/>
        <v>326609716.27082479</v>
      </c>
      <c r="AH248" s="323">
        <f t="shared" si="22"/>
        <v>0.78754000934051882</v>
      </c>
      <c r="AK248" s="323" t="s">
        <v>908</v>
      </c>
      <c r="AL248" s="9" t="s">
        <v>610</v>
      </c>
      <c r="AM248" s="9" t="s">
        <v>379</v>
      </c>
      <c r="AN248" s="316">
        <v>0.78754000934051882</v>
      </c>
      <c r="AO248" s="101">
        <v>326609716.27082479</v>
      </c>
    </row>
    <row r="249" spans="2:41" ht="16.5" x14ac:dyDescent="0.3">
      <c r="B249" s="358"/>
      <c r="C249" s="260"/>
      <c r="D249" s="261"/>
      <c r="E249" s="262"/>
      <c r="F249" s="260"/>
      <c r="G249" s="305"/>
      <c r="H249" s="307"/>
      <c r="I249" s="260" t="s">
        <v>792</v>
      </c>
      <c r="J249" s="305">
        <v>2.737510842872596E-2</v>
      </c>
      <c r="K249" s="307">
        <v>1.1978108773787131</v>
      </c>
      <c r="L249" s="260"/>
      <c r="M249" s="261"/>
      <c r="N249" s="262"/>
      <c r="O249" s="260"/>
      <c r="P249" s="261"/>
      <c r="Q249" s="262"/>
      <c r="R249" s="260"/>
      <c r="S249" s="261"/>
      <c r="T249" s="262"/>
      <c r="U249" s="260"/>
      <c r="V249" s="261"/>
      <c r="W249" s="262"/>
      <c r="X249" s="260"/>
      <c r="Y249" s="261"/>
      <c r="Z249" s="262"/>
      <c r="AA249" s="260"/>
      <c r="AB249" s="261"/>
      <c r="AC249" s="262"/>
      <c r="AE249" s="323" t="str">
        <f t="shared" si="19"/>
        <v>3</v>
      </c>
      <c r="AF249" s="323" t="str">
        <f t="shared" si="20"/>
        <v>PARTNER REINSURANCE EUROPE SE (SWITZERLAND BRANCH, ZURICH)</v>
      </c>
      <c r="AG249" s="376">
        <f t="shared" si="21"/>
        <v>101782438.8057975</v>
      </c>
      <c r="AH249" s="323">
        <f t="shared" si="22"/>
        <v>0.57406141416081502</v>
      </c>
      <c r="AK249" s="323" t="s">
        <v>909</v>
      </c>
      <c r="AL249" s="9" t="s">
        <v>611</v>
      </c>
      <c r="AM249" s="9" t="s">
        <v>379</v>
      </c>
      <c r="AN249" s="316">
        <v>0.57406141416081502</v>
      </c>
      <c r="AO249" s="101">
        <v>101782438.8057975</v>
      </c>
    </row>
    <row r="250" spans="2:41" ht="16.5" x14ac:dyDescent="0.3">
      <c r="B250" s="358"/>
      <c r="C250" s="260"/>
      <c r="D250" s="261"/>
      <c r="E250" s="262"/>
      <c r="F250" s="260"/>
      <c r="G250" s="305"/>
      <c r="H250" s="307"/>
      <c r="I250" s="260" t="s">
        <v>741</v>
      </c>
      <c r="J250" s="305">
        <v>1.431833294877055E-2</v>
      </c>
      <c r="K250" s="307">
        <v>0.72063848034367606</v>
      </c>
      <c r="L250" s="260"/>
      <c r="M250" s="261"/>
      <c r="N250" s="262"/>
      <c r="O250" s="260"/>
      <c r="P250" s="261"/>
      <c r="Q250" s="262"/>
      <c r="R250" s="260"/>
      <c r="S250" s="261"/>
      <c r="T250" s="262"/>
      <c r="U250" s="260"/>
      <c r="V250" s="261"/>
      <c r="W250" s="262"/>
      <c r="X250" s="260"/>
      <c r="Y250" s="261"/>
      <c r="Z250" s="262"/>
      <c r="AA250" s="260"/>
      <c r="AB250" s="261"/>
      <c r="AC250" s="262"/>
      <c r="AE250" s="323" t="str">
        <f t="shared" si="19"/>
        <v>3</v>
      </c>
      <c r="AF250" s="323" t="str">
        <f t="shared" si="20"/>
        <v>SIRIUS INTERNATIONAL INSURANCE CORPORATION(PUBL) (SWITZERLAND BRANCH, ZURICH)</v>
      </c>
      <c r="AG250" s="376">
        <f t="shared" si="21"/>
        <v>159901520.89053899</v>
      </c>
      <c r="AH250" s="323">
        <f t="shared" si="22"/>
        <v>0.86931736220071265</v>
      </c>
      <c r="AK250" s="323" t="s">
        <v>949</v>
      </c>
      <c r="AL250" s="9" t="s">
        <v>669</v>
      </c>
      <c r="AM250" s="9" t="s">
        <v>379</v>
      </c>
      <c r="AN250" s="316">
        <v>0.86931736220071265</v>
      </c>
      <c r="AO250" s="101">
        <v>159901520.89053899</v>
      </c>
    </row>
    <row r="251" spans="2:41" ht="16.5" x14ac:dyDescent="0.3">
      <c r="B251" s="358"/>
      <c r="C251" s="260"/>
      <c r="D251" s="261"/>
      <c r="E251" s="262"/>
      <c r="F251" s="260"/>
      <c r="G251" s="305"/>
      <c r="H251" s="307"/>
      <c r="I251" s="260" t="s">
        <v>937</v>
      </c>
      <c r="J251" s="305">
        <v>4.0909522710773005E-3</v>
      </c>
      <c r="K251" s="307">
        <v>0.72063848034367606</v>
      </c>
      <c r="L251" s="260"/>
      <c r="M251" s="261"/>
      <c r="N251" s="262"/>
      <c r="O251" s="260"/>
      <c r="P251" s="261"/>
      <c r="Q251" s="262"/>
      <c r="R251" s="260"/>
      <c r="S251" s="261"/>
      <c r="T251" s="262"/>
      <c r="U251" s="260"/>
      <c r="V251" s="261"/>
      <c r="W251" s="262"/>
      <c r="X251" s="260"/>
      <c r="Y251" s="261"/>
      <c r="Z251" s="262"/>
      <c r="AA251" s="260"/>
      <c r="AB251" s="261"/>
      <c r="AC251" s="262"/>
      <c r="AE251" s="323" t="str">
        <f t="shared" si="19"/>
        <v>3</v>
      </c>
      <c r="AF251" s="323" t="str">
        <f t="shared" si="20"/>
        <v>QATAR REINSURANCE COMPANY LIMITED (ZURICH BRANCH)</v>
      </c>
      <c r="AG251" s="376">
        <f t="shared" si="21"/>
        <v>1261583819.050009</v>
      </c>
      <c r="AH251" s="323">
        <f t="shared" si="22"/>
        <v>0.7174026982484708</v>
      </c>
      <c r="AK251" s="323" t="s">
        <v>910</v>
      </c>
      <c r="AL251" s="9" t="s">
        <v>613</v>
      </c>
      <c r="AM251" s="9" t="s">
        <v>379</v>
      </c>
      <c r="AN251" s="316">
        <v>0.7174026982484708</v>
      </c>
      <c r="AO251" s="101">
        <v>1261583819.050009</v>
      </c>
    </row>
    <row r="252" spans="2:41" ht="16.5" x14ac:dyDescent="0.3">
      <c r="B252" s="358"/>
      <c r="C252" s="260"/>
      <c r="D252" s="261"/>
      <c r="E252" s="262"/>
      <c r="F252" s="260"/>
      <c r="G252" s="305"/>
      <c r="H252" s="307"/>
      <c r="I252" s="260" t="s">
        <v>925</v>
      </c>
      <c r="J252" s="305">
        <v>2.0459010018643079E-3</v>
      </c>
      <c r="K252" s="307">
        <v>0.72063848034367606</v>
      </c>
      <c r="L252" s="260"/>
      <c r="M252" s="261"/>
      <c r="N252" s="262"/>
      <c r="O252" s="260"/>
      <c r="P252" s="261"/>
      <c r="Q252" s="262"/>
      <c r="R252" s="260"/>
      <c r="S252" s="261"/>
      <c r="T252" s="262"/>
      <c r="U252" s="260"/>
      <c r="V252" s="261"/>
      <c r="W252" s="262"/>
      <c r="X252" s="260"/>
      <c r="Y252" s="261"/>
      <c r="Z252" s="262"/>
      <c r="AA252" s="260"/>
      <c r="AB252" s="261"/>
      <c r="AC252" s="262"/>
      <c r="AE252" s="323" t="str">
        <f t="shared" si="19"/>
        <v>3</v>
      </c>
      <c r="AF252" s="323" t="str">
        <f t="shared" si="20"/>
        <v>SIAT-SOCIETA ITALIAN ASSICURAZIONI E RIASSICURAZIONI</v>
      </c>
      <c r="AG252" s="376">
        <f t="shared" si="21"/>
        <v>-6254.6551933241553</v>
      </c>
      <c r="AH252" s="323">
        <f t="shared" si="22"/>
        <v>0.44762946822645849</v>
      </c>
      <c r="AK252" s="323" t="s">
        <v>1027</v>
      </c>
      <c r="AL252" s="9" t="s">
        <v>1003</v>
      </c>
      <c r="AM252" s="9" t="s">
        <v>379</v>
      </c>
      <c r="AN252" s="316">
        <v>0.44762946822645849</v>
      </c>
      <c r="AO252" s="101">
        <v>-6254.6551933241553</v>
      </c>
    </row>
    <row r="253" spans="2:41" ht="16.5" x14ac:dyDescent="0.3">
      <c r="B253" s="358"/>
      <c r="C253" s="260"/>
      <c r="D253" s="261"/>
      <c r="E253" s="262"/>
      <c r="F253" s="260"/>
      <c r="G253" s="305"/>
      <c r="H253" s="307"/>
      <c r="I253" s="260" t="s">
        <v>782</v>
      </c>
      <c r="J253" s="305">
        <v>1.0227380677693249E-3</v>
      </c>
      <c r="K253" s="307">
        <v>0.72063848034367606</v>
      </c>
      <c r="L253" s="260"/>
      <c r="M253" s="261"/>
      <c r="N253" s="262"/>
      <c r="O253" s="260"/>
      <c r="P253" s="261"/>
      <c r="Q253" s="262"/>
      <c r="R253" s="260"/>
      <c r="S253" s="261"/>
      <c r="T253" s="262"/>
      <c r="U253" s="260"/>
      <c r="V253" s="261"/>
      <c r="W253" s="262"/>
      <c r="X253" s="260"/>
      <c r="Y253" s="261"/>
      <c r="Z253" s="262"/>
      <c r="AA253" s="260"/>
      <c r="AB253" s="261"/>
      <c r="AC253" s="262"/>
      <c r="AE253" s="323" t="str">
        <f t="shared" si="19"/>
        <v>3</v>
      </c>
      <c r="AF253" s="323" t="str">
        <f t="shared" si="20"/>
        <v>MAPFRE RE COMPANIA DE REASEGUROS, S.A.</v>
      </c>
      <c r="AG253" s="376">
        <f t="shared" si="21"/>
        <v>628024259.0111959</v>
      </c>
      <c r="AH253" s="323">
        <f t="shared" si="22"/>
        <v>0.72235861066884732</v>
      </c>
      <c r="AK253" s="323" t="s">
        <v>912</v>
      </c>
      <c r="AL253" s="9" t="s">
        <v>615</v>
      </c>
      <c r="AM253" s="9" t="s">
        <v>379</v>
      </c>
      <c r="AN253" s="316">
        <v>0.72235861066884732</v>
      </c>
      <c r="AO253" s="101">
        <v>628024259.0111959</v>
      </c>
    </row>
    <row r="254" spans="2:41" ht="16.5" x14ac:dyDescent="0.3">
      <c r="B254" s="358"/>
      <c r="C254" s="260"/>
      <c r="D254" s="261"/>
      <c r="E254" s="262"/>
      <c r="F254" s="260"/>
      <c r="G254" s="305"/>
      <c r="H254" s="307"/>
      <c r="I254" s="260" t="s">
        <v>1027</v>
      </c>
      <c r="J254" s="305">
        <v>-6.2546551933241554</v>
      </c>
      <c r="K254" s="307">
        <v>0.44762946822645849</v>
      </c>
      <c r="L254" s="260"/>
      <c r="M254" s="261"/>
      <c r="N254" s="262"/>
      <c r="O254" s="260"/>
      <c r="P254" s="261"/>
      <c r="Q254" s="262"/>
      <c r="R254" s="260"/>
      <c r="S254" s="261"/>
      <c r="T254" s="262"/>
      <c r="U254" s="260"/>
      <c r="V254" s="261"/>
      <c r="W254" s="262"/>
      <c r="X254" s="260"/>
      <c r="Y254" s="261"/>
      <c r="Z254" s="262"/>
      <c r="AA254" s="260"/>
      <c r="AB254" s="261"/>
      <c r="AC254" s="262"/>
      <c r="AE254" s="323" t="str">
        <f t="shared" si="19"/>
        <v>3</v>
      </c>
      <c r="AF254" s="323" t="str">
        <f t="shared" si="20"/>
        <v>LIBERTY MUTUAL INSURANCE EUROPE SE</v>
      </c>
      <c r="AG254" s="376">
        <f t="shared" si="21"/>
        <v>60679352.454463989</v>
      </c>
      <c r="AH254" s="323">
        <f t="shared" si="22"/>
        <v>0.68163283874752878</v>
      </c>
      <c r="AK254" s="323" t="s">
        <v>1028</v>
      </c>
      <c r="AL254" s="9" t="s">
        <v>1004</v>
      </c>
      <c r="AM254" s="9" t="s">
        <v>379</v>
      </c>
      <c r="AN254" s="316">
        <v>0.68163283874752878</v>
      </c>
      <c r="AO254" s="101">
        <v>60679352.454463989</v>
      </c>
    </row>
    <row r="255" spans="2:41" ht="16.5" x14ac:dyDescent="0.3">
      <c r="B255" s="358"/>
      <c r="C255" s="260"/>
      <c r="D255" s="261"/>
      <c r="E255" s="262"/>
      <c r="F255" s="260"/>
      <c r="G255" s="305"/>
      <c r="H255" s="307"/>
      <c r="I255" s="260" t="s">
        <v>1024</v>
      </c>
      <c r="J255" s="305">
        <v>-15.388998193380131</v>
      </c>
      <c r="K255" s="307">
        <v>-8.1841428107264722</v>
      </c>
      <c r="L255" s="260"/>
      <c r="M255" s="261"/>
      <c r="N255" s="262"/>
      <c r="O255" s="260"/>
      <c r="P255" s="261"/>
      <c r="Q255" s="262"/>
      <c r="R255" s="260"/>
      <c r="S255" s="261"/>
      <c r="T255" s="262"/>
      <c r="U255" s="260"/>
      <c r="V255" s="261"/>
      <c r="W255" s="262"/>
      <c r="X255" s="260"/>
      <c r="Y255" s="261"/>
      <c r="Z255" s="262"/>
      <c r="AA255" s="260"/>
      <c r="AB255" s="261"/>
      <c r="AC255" s="262"/>
      <c r="AE255" s="323" t="str">
        <f t="shared" si="19"/>
        <v>3</v>
      </c>
      <c r="AF255" s="323" t="str">
        <f t="shared" si="20"/>
        <v>POZAVAROVALNICA SAVA D.D.</v>
      </c>
      <c r="AG255" s="376">
        <f t="shared" si="21"/>
        <v>489599613.99218529</v>
      </c>
      <c r="AH255" s="323">
        <f t="shared" si="22"/>
        <v>0.72211497184016171</v>
      </c>
      <c r="AK255" s="323" t="s">
        <v>913</v>
      </c>
      <c r="AL255" s="9" t="s">
        <v>616</v>
      </c>
      <c r="AM255" s="9" t="s">
        <v>379</v>
      </c>
      <c r="AN255" s="316">
        <v>0.72211497184016171</v>
      </c>
      <c r="AO255" s="101">
        <v>489599613.99218529</v>
      </c>
    </row>
    <row r="256" spans="2:41" ht="16.5" x14ac:dyDescent="0.3">
      <c r="B256" s="358"/>
      <c r="C256" s="260"/>
      <c r="D256" s="261"/>
      <c r="E256" s="262"/>
      <c r="F256" s="260"/>
      <c r="G256" s="305"/>
      <c r="H256" s="307"/>
      <c r="I256" s="260" t="s">
        <v>1029</v>
      </c>
      <c r="J256" s="305">
        <v>-115.0702267712191</v>
      </c>
      <c r="K256" s="307">
        <v>0.48224253943193252</v>
      </c>
      <c r="L256" s="260"/>
      <c r="M256" s="261"/>
      <c r="N256" s="262"/>
      <c r="O256" s="260"/>
      <c r="P256" s="261"/>
      <c r="Q256" s="262"/>
      <c r="R256" s="260"/>
      <c r="S256" s="261"/>
      <c r="T256" s="262"/>
      <c r="U256" s="260"/>
      <c r="V256" s="261"/>
      <c r="W256" s="262"/>
      <c r="X256" s="260"/>
      <c r="Y256" s="261"/>
      <c r="Z256" s="262"/>
      <c r="AA256" s="260"/>
      <c r="AB256" s="261"/>
      <c r="AC256" s="262"/>
      <c r="AE256" s="323" t="str">
        <f t="shared" si="19"/>
        <v>3</v>
      </c>
      <c r="AF256" s="323" t="str">
        <f t="shared" si="20"/>
        <v>TRIGLAV RE REINSURANCE COMPANY LTD</v>
      </c>
      <c r="AG256" s="376">
        <f t="shared" si="21"/>
        <v>-115070.2267712191</v>
      </c>
      <c r="AH256" s="323">
        <f t="shared" si="22"/>
        <v>0.48224253943193252</v>
      </c>
      <c r="AK256" s="323" t="s">
        <v>1029</v>
      </c>
      <c r="AL256" s="9" t="s">
        <v>1005</v>
      </c>
      <c r="AM256" s="9" t="s">
        <v>379</v>
      </c>
      <c r="AN256" s="316">
        <v>0.48224253943193252</v>
      </c>
      <c r="AO256" s="101">
        <v>-115070.2267712191</v>
      </c>
    </row>
    <row r="257" spans="2:41" ht="16.5" x14ac:dyDescent="0.3">
      <c r="B257" s="358"/>
      <c r="C257" s="260"/>
      <c r="D257" s="261"/>
      <c r="E257" s="262"/>
      <c r="F257" s="260"/>
      <c r="G257" s="305"/>
      <c r="H257" s="307"/>
      <c r="I257" s="260" t="s">
        <v>747</v>
      </c>
      <c r="J257" s="305">
        <v>-340.22973441425989</v>
      </c>
      <c r="K257" s="307">
        <v>0.14400997882370639</v>
      </c>
      <c r="L257" s="260"/>
      <c r="M257" s="261"/>
      <c r="N257" s="262"/>
      <c r="O257" s="260"/>
      <c r="P257" s="261"/>
      <c r="Q257" s="262"/>
      <c r="R257" s="260"/>
      <c r="S257" s="261"/>
      <c r="T257" s="262"/>
      <c r="U257" s="260"/>
      <c r="V257" s="261"/>
      <c r="W257" s="262"/>
      <c r="X257" s="260"/>
      <c r="Y257" s="261"/>
      <c r="Z257" s="262"/>
      <c r="AA257" s="260"/>
      <c r="AB257" s="261"/>
      <c r="AC257" s="262"/>
      <c r="AE257" s="323" t="str">
        <f t="shared" si="19"/>
        <v>3</v>
      </c>
      <c r="AF257" s="323" t="str">
        <f t="shared" si="20"/>
        <v>TASA_GANSA AM_A</v>
      </c>
      <c r="AG257" s="376">
        <f t="shared" si="21"/>
        <v>1571476672.328275</v>
      </c>
      <c r="AH257" s="323">
        <f t="shared" si="22"/>
        <v>0.56347718573128147</v>
      </c>
      <c r="AK257" s="323" t="s">
        <v>914</v>
      </c>
      <c r="AL257" s="9" t="s">
        <v>619</v>
      </c>
      <c r="AM257" s="9" t="s">
        <v>379</v>
      </c>
      <c r="AN257" s="316">
        <v>0.56347718573128147</v>
      </c>
      <c r="AO257" s="101">
        <v>1571476672.328275</v>
      </c>
    </row>
    <row r="258" spans="2:41" ht="16.5" x14ac:dyDescent="0.3">
      <c r="B258" s="358"/>
      <c r="C258" s="260"/>
      <c r="D258" s="261"/>
      <c r="E258" s="262"/>
      <c r="F258" s="260"/>
      <c r="G258" s="305"/>
      <c r="H258" s="307"/>
      <c r="I258" s="260" t="s">
        <v>820</v>
      </c>
      <c r="J258" s="305">
        <v>-420.33402179892971</v>
      </c>
      <c r="K258" s="307">
        <v>-1.0488070298819161</v>
      </c>
      <c r="L258" s="260"/>
      <c r="M258" s="261"/>
      <c r="N258" s="262"/>
      <c r="O258" s="260"/>
      <c r="P258" s="261"/>
      <c r="Q258" s="262"/>
      <c r="R258" s="260"/>
      <c r="S258" s="261"/>
      <c r="T258" s="262"/>
      <c r="U258" s="260"/>
      <c r="V258" s="261"/>
      <c r="W258" s="262"/>
      <c r="X258" s="260"/>
      <c r="Y258" s="261"/>
      <c r="Z258" s="262"/>
      <c r="AA258" s="260"/>
      <c r="AB258" s="261"/>
      <c r="AC258" s="262"/>
      <c r="AE258" s="323" t="str">
        <f t="shared" si="19"/>
        <v>3</v>
      </c>
      <c r="AF258" s="323" t="str">
        <f t="shared" si="20"/>
        <v>TASA_GANSA AM_A-</v>
      </c>
      <c r="AG258" s="376">
        <f t="shared" si="21"/>
        <v>484214734.72272742</v>
      </c>
      <c r="AH258" s="323">
        <f t="shared" si="22"/>
        <v>0.79996190985965099</v>
      </c>
      <c r="AK258" s="323" t="s">
        <v>915</v>
      </c>
      <c r="AL258" s="9" t="s">
        <v>620</v>
      </c>
      <c r="AM258" s="9" t="s">
        <v>379</v>
      </c>
      <c r="AN258" s="316">
        <v>0.79996190985965099</v>
      </c>
      <c r="AO258" s="101">
        <v>484214734.72272742</v>
      </c>
    </row>
    <row r="259" spans="2:41" ht="16.5" x14ac:dyDescent="0.3">
      <c r="B259" s="358"/>
      <c r="C259" s="260"/>
      <c r="D259" s="261"/>
      <c r="E259" s="262"/>
      <c r="F259" s="260"/>
      <c r="G259" s="305"/>
      <c r="H259" s="307"/>
      <c r="I259" s="260" t="s">
        <v>865</v>
      </c>
      <c r="J259" s="305">
        <v>-527.83620210021877</v>
      </c>
      <c r="K259" s="307">
        <v>-0.35295871536785139</v>
      </c>
      <c r="L259" s="260"/>
      <c r="M259" s="261"/>
      <c r="N259" s="262"/>
      <c r="O259" s="260"/>
      <c r="P259" s="261"/>
      <c r="Q259" s="262"/>
      <c r="R259" s="260"/>
      <c r="S259" s="261"/>
      <c r="T259" s="262"/>
      <c r="U259" s="260"/>
      <c r="V259" s="261"/>
      <c r="W259" s="262"/>
      <c r="X259" s="260"/>
      <c r="Y259" s="261"/>
      <c r="Z259" s="262"/>
      <c r="AA259" s="260"/>
      <c r="AB259" s="261"/>
      <c r="AC259" s="262"/>
      <c r="AE259" s="323" t="str">
        <f t="shared" si="19"/>
        <v>3</v>
      </c>
      <c r="AF259" s="323" t="str">
        <f t="shared" si="20"/>
        <v>TASA_GANSA SP_A+</v>
      </c>
      <c r="AG259" s="376">
        <f t="shared" si="21"/>
        <v>306768695.04850543</v>
      </c>
      <c r="AH259" s="323">
        <f t="shared" si="22"/>
        <v>0.73664296372746796</v>
      </c>
      <c r="AK259" s="323" t="s">
        <v>916</v>
      </c>
      <c r="AL259" s="9" t="s">
        <v>621</v>
      </c>
      <c r="AM259" s="9" t="s">
        <v>379</v>
      </c>
      <c r="AN259" s="316">
        <v>0.73664296372746796</v>
      </c>
      <c r="AO259" s="101">
        <v>306768695.04850543</v>
      </c>
    </row>
    <row r="260" spans="2:41" ht="16.5" x14ac:dyDescent="0.3">
      <c r="B260" s="358"/>
      <c r="C260" s="260"/>
      <c r="D260" s="261"/>
      <c r="E260" s="262"/>
      <c r="F260" s="260"/>
      <c r="G260" s="305"/>
      <c r="H260" s="307"/>
      <c r="I260" s="260" t="s">
        <v>1009</v>
      </c>
      <c r="J260" s="305">
        <v>-690.84258880401126</v>
      </c>
      <c r="K260" s="307">
        <v>0.42546615988272563</v>
      </c>
      <c r="L260" s="260"/>
      <c r="M260" s="261"/>
      <c r="N260" s="262"/>
      <c r="O260" s="260"/>
      <c r="P260" s="261"/>
      <c r="Q260" s="262"/>
      <c r="R260" s="260"/>
      <c r="S260" s="261"/>
      <c r="T260" s="262"/>
      <c r="U260" s="260"/>
      <c r="V260" s="261"/>
      <c r="W260" s="262"/>
      <c r="X260" s="260"/>
      <c r="Y260" s="261"/>
      <c r="Z260" s="262"/>
      <c r="AA260" s="260"/>
      <c r="AB260" s="261"/>
      <c r="AC260" s="262"/>
      <c r="AE260" s="323" t="str">
        <f t="shared" si="19"/>
        <v>3</v>
      </c>
      <c r="AF260" s="323" t="str">
        <f t="shared" si="20"/>
        <v>STARR PROPERTY &amp; CASUALTY INSURANCE (CHINA) COMPANY, LIMITED</v>
      </c>
      <c r="AG260" s="376">
        <f t="shared" si="21"/>
        <v>14.31833294877055</v>
      </c>
      <c r="AH260" s="323">
        <f t="shared" si="22"/>
        <v>0.72063848034367606</v>
      </c>
      <c r="AK260" s="323" t="s">
        <v>741</v>
      </c>
      <c r="AL260" s="9" t="s">
        <v>380</v>
      </c>
      <c r="AM260" s="9" t="s">
        <v>379</v>
      </c>
      <c r="AN260" s="316">
        <v>0.72063848034367606</v>
      </c>
      <c r="AO260" s="101">
        <v>14.31833294877055</v>
      </c>
    </row>
    <row r="261" spans="2:41" ht="16.5" x14ac:dyDescent="0.3">
      <c r="B261" s="358"/>
      <c r="C261" s="260"/>
      <c r="D261" s="261"/>
      <c r="E261" s="262"/>
      <c r="F261" s="260"/>
      <c r="G261" s="305"/>
      <c r="H261" s="307"/>
      <c r="I261" s="260" t="s">
        <v>945</v>
      </c>
      <c r="J261" s="305">
        <v>-1395.43385175408</v>
      </c>
      <c r="K261" s="307">
        <v>-8.3841611160137816E-2</v>
      </c>
      <c r="L261" s="260"/>
      <c r="M261" s="261"/>
      <c r="N261" s="262"/>
      <c r="O261" s="260"/>
      <c r="P261" s="261"/>
      <c r="Q261" s="262"/>
      <c r="R261" s="260"/>
      <c r="S261" s="261"/>
      <c r="T261" s="262"/>
      <c r="U261" s="260"/>
      <c r="V261" s="261"/>
      <c r="W261" s="262"/>
      <c r="X261" s="260"/>
      <c r="Y261" s="261"/>
      <c r="Z261" s="262"/>
      <c r="AA261" s="260"/>
      <c r="AB261" s="261"/>
      <c r="AC261" s="262"/>
      <c r="AE261" s="323" t="str">
        <f t="shared" si="19"/>
        <v>3</v>
      </c>
      <c r="AF261" s="323" t="str">
        <f t="shared" si="20"/>
        <v>TOA REINSURANCE COMPANY LTD (THE) (HONG KONG BRANCH)</v>
      </c>
      <c r="AG261" s="376">
        <f t="shared" si="21"/>
        <v>2531375.6806444079</v>
      </c>
      <c r="AH261" s="323">
        <f t="shared" si="22"/>
        <v>0.84665022957315839</v>
      </c>
      <c r="AK261" s="323" t="s">
        <v>918</v>
      </c>
      <c r="AL261" s="9" t="s">
        <v>624</v>
      </c>
      <c r="AM261" s="9" t="s">
        <v>379</v>
      </c>
      <c r="AN261" s="316">
        <v>0.84665022957315839</v>
      </c>
      <c r="AO261" s="101">
        <v>2531375.6806444079</v>
      </c>
    </row>
    <row r="262" spans="2:41" ht="16.5" x14ac:dyDescent="0.3">
      <c r="B262" s="358"/>
      <c r="C262" s="260"/>
      <c r="D262" s="261"/>
      <c r="E262" s="262"/>
      <c r="F262" s="260"/>
      <c r="G262" s="305"/>
      <c r="H262" s="307"/>
      <c r="I262" s="260" t="s">
        <v>819</v>
      </c>
      <c r="J262" s="305">
        <v>-3208.1257984838981</v>
      </c>
      <c r="K262" s="307">
        <v>0.56536574919287641</v>
      </c>
      <c r="L262" s="260"/>
      <c r="M262" s="261"/>
      <c r="N262" s="262"/>
      <c r="O262" s="260"/>
      <c r="P262" s="261"/>
      <c r="Q262" s="262"/>
      <c r="R262" s="260"/>
      <c r="S262" s="261"/>
      <c r="T262" s="262"/>
      <c r="U262" s="260"/>
      <c r="V262" s="261"/>
      <c r="W262" s="262"/>
      <c r="X262" s="260"/>
      <c r="Y262" s="261"/>
      <c r="Z262" s="262"/>
      <c r="AA262" s="260"/>
      <c r="AB262" s="261"/>
      <c r="AC262" s="262"/>
      <c r="AE262" s="323" t="str">
        <f t="shared" ref="AE262:AE320" si="23">AM262</f>
        <v>3</v>
      </c>
      <c r="AF262" s="323" t="str">
        <f t="shared" ref="AF262:AF320" si="24">AK262</f>
        <v>LLOYD'S SYNDICATE (KILN ASIA LTD HONGKONG)</v>
      </c>
      <c r="AG262" s="376">
        <f t="shared" ref="AG262:AG320" si="25">AO262</f>
        <v>70518016.171499118</v>
      </c>
      <c r="AH262" s="323">
        <f t="shared" ref="AH262:AH320" si="26">AN262</f>
        <v>0.928216740560038</v>
      </c>
      <c r="AK262" s="323" t="s">
        <v>919</v>
      </c>
      <c r="AL262" s="9" t="s">
        <v>625</v>
      </c>
      <c r="AM262" s="9" t="s">
        <v>379</v>
      </c>
      <c r="AN262" s="316">
        <v>0.928216740560038</v>
      </c>
      <c r="AO262" s="101">
        <v>70518016.171499118</v>
      </c>
    </row>
    <row r="263" spans="2:41" ht="16.5" x14ac:dyDescent="0.3">
      <c r="B263" s="358"/>
      <c r="C263" s="260"/>
      <c r="D263" s="261"/>
      <c r="E263" s="262"/>
      <c r="F263" s="260"/>
      <c r="G263" s="305"/>
      <c r="H263" s="307"/>
      <c r="I263" s="260" t="s">
        <v>936</v>
      </c>
      <c r="J263" s="305">
        <v>-5219.6947267355308</v>
      </c>
      <c r="K263" s="307">
        <v>0.56540296692202741</v>
      </c>
      <c r="L263" s="260"/>
      <c r="M263" s="261"/>
      <c r="N263" s="262"/>
      <c r="O263" s="260"/>
      <c r="P263" s="261"/>
      <c r="Q263" s="262"/>
      <c r="R263" s="260"/>
      <c r="S263" s="261"/>
      <c r="T263" s="262"/>
      <c r="U263" s="260"/>
      <c r="V263" s="261"/>
      <c r="W263" s="262"/>
      <c r="X263" s="260"/>
      <c r="Y263" s="261"/>
      <c r="Z263" s="262"/>
      <c r="AA263" s="260"/>
      <c r="AB263" s="261"/>
      <c r="AC263" s="262"/>
      <c r="AE263" s="323" t="str">
        <f t="shared" si="23"/>
        <v>3</v>
      </c>
      <c r="AF263" s="323" t="str">
        <f t="shared" si="24"/>
        <v>BERKLEY INSURANCE COMPANY (HONG KONG BRANCH) (BERKLEY RE ASIA)</v>
      </c>
      <c r="AG263" s="376">
        <f t="shared" si="25"/>
        <v>54275000.782245092</v>
      </c>
      <c r="AH263" s="323">
        <f t="shared" si="26"/>
        <v>0.75089680817299898</v>
      </c>
      <c r="AK263" s="323" t="s">
        <v>751</v>
      </c>
      <c r="AL263" s="9" t="s">
        <v>396</v>
      </c>
      <c r="AM263" s="9" t="s">
        <v>379</v>
      </c>
      <c r="AN263" s="316">
        <v>0.75089680817299898</v>
      </c>
      <c r="AO263" s="101">
        <v>54275000.782245092</v>
      </c>
    </row>
    <row r="264" spans="2:41" ht="16.5" x14ac:dyDescent="0.3">
      <c r="B264" s="358"/>
      <c r="C264" s="260"/>
      <c r="D264" s="261"/>
      <c r="E264" s="262"/>
      <c r="F264" s="260"/>
      <c r="G264" s="305"/>
      <c r="H264" s="307"/>
      <c r="I264" s="260" t="s">
        <v>1010</v>
      </c>
      <c r="J264" s="305">
        <v>-7060.7124068369694</v>
      </c>
      <c r="K264" s="307">
        <v>0.46145274736435871</v>
      </c>
      <c r="L264" s="260"/>
      <c r="M264" s="261"/>
      <c r="N264" s="262"/>
      <c r="O264" s="260"/>
      <c r="P264" s="261"/>
      <c r="Q264" s="262"/>
      <c r="R264" s="260"/>
      <c r="S264" s="261"/>
      <c r="T264" s="262"/>
      <c r="U264" s="260"/>
      <c r="V264" s="261"/>
      <c r="W264" s="262"/>
      <c r="X264" s="260"/>
      <c r="Y264" s="261"/>
      <c r="Z264" s="262"/>
      <c r="AA264" s="260"/>
      <c r="AB264" s="261"/>
      <c r="AC264" s="262"/>
      <c r="AE264" s="323" t="str">
        <f t="shared" si="23"/>
        <v>3</v>
      </c>
      <c r="AF264" s="323" t="str">
        <f t="shared" si="24"/>
        <v>LLOYD'S SYNDICATE #2003(CATLIN, HONG KONG BRANCH)</v>
      </c>
      <c r="AG264" s="376">
        <f t="shared" si="25"/>
        <v>2197625.7152449922</v>
      </c>
      <c r="AH264" s="323">
        <f t="shared" si="26"/>
        <v>0.86268919197549288</v>
      </c>
      <c r="AK264" s="323" t="s">
        <v>752</v>
      </c>
      <c r="AL264" s="9" t="s">
        <v>397</v>
      </c>
      <c r="AM264" s="9" t="s">
        <v>379</v>
      </c>
      <c r="AN264" s="316">
        <v>0.86268919197549288</v>
      </c>
      <c r="AO264" s="101">
        <v>2197625.7152449922</v>
      </c>
    </row>
    <row r="265" spans="2:41" ht="16.5" x14ac:dyDescent="0.3">
      <c r="B265" s="358"/>
      <c r="C265" s="260"/>
      <c r="D265" s="261"/>
      <c r="E265" s="262"/>
      <c r="F265" s="260"/>
      <c r="G265" s="305"/>
      <c r="H265" s="307"/>
      <c r="I265" s="260" t="s">
        <v>859</v>
      </c>
      <c r="J265" s="305">
        <v>-8322.6366239085983</v>
      </c>
      <c r="K265" s="307">
        <v>0.34604793271723749</v>
      </c>
      <c r="L265" s="260"/>
      <c r="M265" s="261"/>
      <c r="N265" s="262"/>
      <c r="O265" s="260"/>
      <c r="P265" s="261"/>
      <c r="Q265" s="262"/>
      <c r="R265" s="260"/>
      <c r="S265" s="261"/>
      <c r="T265" s="262"/>
      <c r="U265" s="260"/>
      <c r="V265" s="261"/>
      <c r="W265" s="262"/>
      <c r="X265" s="260"/>
      <c r="Y265" s="261"/>
      <c r="Z265" s="262"/>
      <c r="AA265" s="260"/>
      <c r="AB265" s="261"/>
      <c r="AC265" s="262"/>
      <c r="AE265" s="323" t="str">
        <f t="shared" si="23"/>
        <v>3</v>
      </c>
      <c r="AF265" s="323" t="str">
        <f t="shared" si="24"/>
        <v>TOKIO MARINE &amp; NICHIDO FIRE INSURANCE CO. LTD.</v>
      </c>
      <c r="AG265" s="376">
        <f t="shared" si="25"/>
        <v>16946739.720541</v>
      </c>
      <c r="AH265" s="323">
        <f t="shared" si="26"/>
        <v>1.167609358554909</v>
      </c>
      <c r="AK265" s="323" t="s">
        <v>763</v>
      </c>
      <c r="AL265" s="9" t="s">
        <v>410</v>
      </c>
      <c r="AM265" s="9" t="s">
        <v>379</v>
      </c>
      <c r="AN265" s="316">
        <v>1.167609358554909</v>
      </c>
      <c r="AO265" s="101">
        <v>16946739.720541</v>
      </c>
    </row>
    <row r="266" spans="2:41" ht="16.5" x14ac:dyDescent="0.3">
      <c r="B266" s="358"/>
      <c r="C266" s="260"/>
      <c r="D266" s="261"/>
      <c r="E266" s="262"/>
      <c r="F266" s="260"/>
      <c r="G266" s="305"/>
      <c r="H266" s="307"/>
      <c r="I266" s="260" t="s">
        <v>899</v>
      </c>
      <c r="J266" s="305">
        <v>-8461.3894824944073</v>
      </c>
      <c r="K266" s="307">
        <v>0.4916005162951837</v>
      </c>
      <c r="L266" s="260"/>
      <c r="M266" s="261"/>
      <c r="N266" s="262"/>
      <c r="O266" s="260"/>
      <c r="P266" s="261"/>
      <c r="Q266" s="262"/>
      <c r="R266" s="260"/>
      <c r="S266" s="261"/>
      <c r="T266" s="262"/>
      <c r="U266" s="260"/>
      <c r="V266" s="261"/>
      <c r="W266" s="262"/>
      <c r="X266" s="260"/>
      <c r="Y266" s="261"/>
      <c r="Z266" s="262"/>
      <c r="AA266" s="260"/>
      <c r="AB266" s="261"/>
      <c r="AC266" s="262"/>
      <c r="AE266" s="323" t="str">
        <f t="shared" si="23"/>
        <v>3</v>
      </c>
      <c r="AF266" s="323" t="str">
        <f t="shared" si="24"/>
        <v>FUBON INSURANCE COMPANY LTD</v>
      </c>
      <c r="AG266" s="376">
        <f t="shared" si="25"/>
        <v>6136762.0593134481</v>
      </c>
      <c r="AH266" s="323">
        <f t="shared" si="26"/>
        <v>0.86268919197549288</v>
      </c>
      <c r="AK266" s="323" t="s">
        <v>923</v>
      </c>
      <c r="AL266" s="9" t="s">
        <v>632</v>
      </c>
      <c r="AM266" s="9" t="s">
        <v>379</v>
      </c>
      <c r="AN266" s="316">
        <v>0.86268919197549288</v>
      </c>
      <c r="AO266" s="101">
        <v>6136762.0593134481</v>
      </c>
    </row>
    <row r="267" spans="2:41" ht="16.5" x14ac:dyDescent="0.3">
      <c r="B267" s="358"/>
      <c r="C267" s="260"/>
      <c r="D267" s="261"/>
      <c r="E267" s="262"/>
      <c r="F267" s="260"/>
      <c r="G267" s="305"/>
      <c r="H267" s="307"/>
      <c r="I267" s="260" t="s">
        <v>817</v>
      </c>
      <c r="J267" s="305">
        <v>-11506.710247491372</v>
      </c>
      <c r="K267" s="307">
        <v>-0.60470894086603488</v>
      </c>
      <c r="L267" s="260"/>
      <c r="M267" s="261"/>
      <c r="N267" s="262"/>
      <c r="O267" s="260"/>
      <c r="P267" s="261"/>
      <c r="Q267" s="262"/>
      <c r="R267" s="260"/>
      <c r="S267" s="261"/>
      <c r="T267" s="262"/>
      <c r="U267" s="260"/>
      <c r="V267" s="261"/>
      <c r="W267" s="262"/>
      <c r="X267" s="260"/>
      <c r="Y267" s="261"/>
      <c r="Z267" s="262"/>
      <c r="AA267" s="260"/>
      <c r="AB267" s="261"/>
      <c r="AC267" s="262"/>
      <c r="AE267" s="323" t="str">
        <f t="shared" si="23"/>
        <v>3</v>
      </c>
      <c r="AF267" s="323" t="str">
        <f t="shared" si="24"/>
        <v>MALAYSIAN REINSURANCE BERHAD</v>
      </c>
      <c r="AG267" s="376">
        <f t="shared" si="25"/>
        <v>260625460.2105017</v>
      </c>
      <c r="AH267" s="323">
        <f t="shared" si="26"/>
        <v>0.72387416639479374</v>
      </c>
      <c r="AK267" s="323" t="s">
        <v>924</v>
      </c>
      <c r="AL267" s="9" t="s">
        <v>634</v>
      </c>
      <c r="AM267" s="9" t="s">
        <v>379</v>
      </c>
      <c r="AN267" s="316">
        <v>0.72387416639479374</v>
      </c>
      <c r="AO267" s="101">
        <v>260625460.2105017</v>
      </c>
    </row>
    <row r="268" spans="2:41" ht="16.5" x14ac:dyDescent="0.3">
      <c r="B268" s="358"/>
      <c r="C268" s="260"/>
      <c r="D268" s="261"/>
      <c r="E268" s="262"/>
      <c r="F268" s="260"/>
      <c r="G268" s="305"/>
      <c r="H268" s="307"/>
      <c r="I268" s="260" t="s">
        <v>1022</v>
      </c>
      <c r="J268" s="305">
        <v>-16815.83536893296</v>
      </c>
      <c r="K268" s="307">
        <v>0.2465703844357596</v>
      </c>
      <c r="L268" s="260"/>
      <c r="M268" s="261"/>
      <c r="N268" s="262"/>
      <c r="O268" s="260"/>
      <c r="P268" s="261"/>
      <c r="Q268" s="262"/>
      <c r="R268" s="260"/>
      <c r="S268" s="261"/>
      <c r="T268" s="262"/>
      <c r="U268" s="260"/>
      <c r="V268" s="261"/>
      <c r="W268" s="262"/>
      <c r="X268" s="260"/>
      <c r="Y268" s="261"/>
      <c r="Z268" s="262"/>
      <c r="AA268" s="260"/>
      <c r="AB268" s="261"/>
      <c r="AC268" s="262"/>
      <c r="AE268" s="323" t="str">
        <f t="shared" si="23"/>
        <v>3</v>
      </c>
      <c r="AF268" s="323" t="str">
        <f t="shared" si="24"/>
        <v>TOKIO MILLENNIUM RE AG (UK BRANCH)</v>
      </c>
      <c r="AG268" s="376">
        <f t="shared" si="25"/>
        <v>2.045901001864308</v>
      </c>
      <c r="AH268" s="323">
        <f t="shared" si="26"/>
        <v>0.72063848034367606</v>
      </c>
      <c r="AK268" s="323" t="s">
        <v>925</v>
      </c>
      <c r="AL268" s="9" t="s">
        <v>635</v>
      </c>
      <c r="AM268" s="9" t="s">
        <v>379</v>
      </c>
      <c r="AN268" s="316">
        <v>0.72063848034367606</v>
      </c>
      <c r="AO268" s="101">
        <v>2.045901001864308</v>
      </c>
    </row>
    <row r="269" spans="2:41" ht="16.5" x14ac:dyDescent="0.3">
      <c r="B269" s="358"/>
      <c r="C269" s="260"/>
      <c r="D269" s="261"/>
      <c r="E269" s="262"/>
      <c r="F269" s="260"/>
      <c r="G269" s="305"/>
      <c r="H269" s="307"/>
      <c r="I269" s="260" t="s">
        <v>848</v>
      </c>
      <c r="J269" s="305">
        <v>-24685.035515712691</v>
      </c>
      <c r="K269" s="307">
        <v>0.49927605717206019</v>
      </c>
      <c r="L269" s="260"/>
      <c r="M269" s="261"/>
      <c r="N269" s="262"/>
      <c r="O269" s="260"/>
      <c r="P269" s="261"/>
      <c r="Q269" s="262"/>
      <c r="R269" s="260"/>
      <c r="S269" s="261"/>
      <c r="T269" s="262"/>
      <c r="U269" s="260"/>
      <c r="V269" s="261"/>
      <c r="W269" s="262"/>
      <c r="X269" s="260"/>
      <c r="Y269" s="261"/>
      <c r="Z269" s="262"/>
      <c r="AA269" s="260"/>
      <c r="AB269" s="261"/>
      <c r="AC269" s="262"/>
      <c r="AE269" s="323" t="str">
        <f t="shared" si="23"/>
        <v>3</v>
      </c>
      <c r="AF269" s="323" t="str">
        <f t="shared" si="24"/>
        <v>MAPFRE RE COMPANIA DE REASEGUROS, S.A. (PHILIPPINES BRANCH, MANILA)</v>
      </c>
      <c r="AG269" s="376">
        <f t="shared" si="25"/>
        <v>1.022738067769325</v>
      </c>
      <c r="AH269" s="323">
        <f t="shared" si="26"/>
        <v>0.72063848034367606</v>
      </c>
      <c r="AK269" s="323" t="s">
        <v>782</v>
      </c>
      <c r="AL269" s="9" t="s">
        <v>444</v>
      </c>
      <c r="AM269" s="9" t="s">
        <v>379</v>
      </c>
      <c r="AN269" s="316">
        <v>0.72063848034367606</v>
      </c>
      <c r="AO269" s="101">
        <v>1.022738067769325</v>
      </c>
    </row>
    <row r="270" spans="2:41" ht="16.5" x14ac:dyDescent="0.3">
      <c r="B270" s="358"/>
      <c r="C270" s="260"/>
      <c r="D270" s="261"/>
      <c r="E270" s="262"/>
      <c r="F270" s="260"/>
      <c r="G270" s="305"/>
      <c r="H270" s="307"/>
      <c r="I270" s="260" t="s">
        <v>898</v>
      </c>
      <c r="J270" s="305">
        <v>-56265.536618393475</v>
      </c>
      <c r="K270" s="307">
        <v>0.48226122985487718</v>
      </c>
      <c r="L270" s="260"/>
      <c r="M270" s="261"/>
      <c r="N270" s="262"/>
      <c r="O270" s="260"/>
      <c r="P270" s="261"/>
      <c r="Q270" s="262"/>
      <c r="R270" s="260"/>
      <c r="S270" s="261"/>
      <c r="T270" s="262"/>
      <c r="U270" s="260"/>
      <c r="V270" s="261"/>
      <c r="W270" s="262"/>
      <c r="X270" s="260"/>
      <c r="Y270" s="261"/>
      <c r="Z270" s="262"/>
      <c r="AA270" s="260"/>
      <c r="AB270" s="261"/>
      <c r="AC270" s="262"/>
      <c r="AE270" s="323" t="str">
        <f t="shared" si="23"/>
        <v>3</v>
      </c>
      <c r="AF270" s="323" t="str">
        <f t="shared" si="24"/>
        <v>ALLIED WORLD ASSURANCE COMPANY LTD (SINGAPORE BRANCH)</v>
      </c>
      <c r="AG270" s="376">
        <f t="shared" si="25"/>
        <v>73.618759451248764</v>
      </c>
      <c r="AH270" s="323">
        <f t="shared" si="26"/>
        <v>0.72063848034367606</v>
      </c>
      <c r="AK270" s="323" t="s">
        <v>799</v>
      </c>
      <c r="AL270" s="9" t="s">
        <v>637</v>
      </c>
      <c r="AM270" s="9" t="s">
        <v>379</v>
      </c>
      <c r="AN270" s="316">
        <v>0.72063848034367606</v>
      </c>
      <c r="AO270" s="101">
        <v>73.618759451248764</v>
      </c>
    </row>
    <row r="271" spans="2:41" ht="16.5" x14ac:dyDescent="0.3">
      <c r="AE271" s="323" t="str">
        <f t="shared" si="23"/>
        <v>3</v>
      </c>
      <c r="AF271" s="323" t="str">
        <f t="shared" si="24"/>
        <v>LLOYD'S SYNDICATE (KILN ASIA LTD, SINGAPORE)</v>
      </c>
      <c r="AG271" s="376">
        <f t="shared" si="25"/>
        <v>88552.405293350515</v>
      </c>
      <c r="AH271" s="323">
        <f t="shared" si="26"/>
        <v>0.86268919197549288</v>
      </c>
      <c r="AK271" s="323" t="s">
        <v>926</v>
      </c>
      <c r="AL271" s="9" t="s">
        <v>639</v>
      </c>
      <c r="AM271" s="9" t="s">
        <v>379</v>
      </c>
      <c r="AN271" s="316">
        <v>0.86268919197549288</v>
      </c>
      <c r="AO271" s="101">
        <v>88552.405293350515</v>
      </c>
    </row>
    <row r="272" spans="2:41" ht="16.5" x14ac:dyDescent="0.3">
      <c r="AE272" s="323" t="str">
        <f t="shared" si="23"/>
        <v>3</v>
      </c>
      <c r="AF272" s="323" t="str">
        <f t="shared" si="24"/>
        <v>LIBERTY MUTUAL INSURANCE EUROPE LTD (SINGAPORE BRANCH)</v>
      </c>
      <c r="AG272" s="376">
        <f t="shared" si="25"/>
        <v>27.375108428725959</v>
      </c>
      <c r="AH272" s="323">
        <f t="shared" si="26"/>
        <v>1.1978108773787131</v>
      </c>
      <c r="AK272" s="323" t="s">
        <v>792</v>
      </c>
      <c r="AL272" s="9" t="s">
        <v>463</v>
      </c>
      <c r="AM272" s="9" t="s">
        <v>379</v>
      </c>
      <c r="AN272" s="316">
        <v>1.1978108773787131</v>
      </c>
      <c r="AO272" s="101">
        <v>27.375108428725959</v>
      </c>
    </row>
    <row r="273" spans="31:41" ht="16.5" x14ac:dyDescent="0.3">
      <c r="AE273" s="323" t="str">
        <f t="shared" si="23"/>
        <v>3</v>
      </c>
      <c r="AF273" s="323" t="str">
        <f t="shared" si="24"/>
        <v>ENDURANCE SPECIALTY INSURANCE LTD (SINGAPORE BRANCH)</v>
      </c>
      <c r="AG273" s="376">
        <f t="shared" si="25"/>
        <v>4782767.6445659893</v>
      </c>
      <c r="AH273" s="323">
        <f t="shared" si="26"/>
        <v>0.86268919197549288</v>
      </c>
      <c r="AK273" s="323" t="s">
        <v>927</v>
      </c>
      <c r="AL273" s="9" t="s">
        <v>641</v>
      </c>
      <c r="AM273" s="9" t="s">
        <v>379</v>
      </c>
      <c r="AN273" s="316">
        <v>0.86268919197549288</v>
      </c>
      <c r="AO273" s="101">
        <v>4782767.6445659893</v>
      </c>
    </row>
    <row r="274" spans="31:41" ht="16.5" x14ac:dyDescent="0.3">
      <c r="AE274" s="323" t="str">
        <f t="shared" si="23"/>
        <v>3</v>
      </c>
      <c r="AF274" s="323" t="str">
        <f t="shared" si="24"/>
        <v>ASPEN INSURANCE UK LTD (SINGAPORE BRANCH)</v>
      </c>
      <c r="AG274" s="376">
        <f t="shared" si="25"/>
        <v>650683241.07900655</v>
      </c>
      <c r="AH274" s="323">
        <f t="shared" si="26"/>
        <v>0.72598561742705381</v>
      </c>
      <c r="AK274" s="323" t="s">
        <v>928</v>
      </c>
      <c r="AL274" s="9" t="s">
        <v>642</v>
      </c>
      <c r="AM274" s="9" t="s">
        <v>379</v>
      </c>
      <c r="AN274" s="316">
        <v>0.72598561742705381</v>
      </c>
      <c r="AO274" s="101">
        <v>650683241.07900655</v>
      </c>
    </row>
    <row r="275" spans="31:41" ht="16.5" x14ac:dyDescent="0.3">
      <c r="AE275" s="323" t="str">
        <f t="shared" si="23"/>
        <v>3</v>
      </c>
      <c r="AF275" s="323" t="str">
        <f t="shared" si="24"/>
        <v>ODYSSEY REINSURANCE COMPANY</v>
      </c>
      <c r="AG275" s="376">
        <f t="shared" si="25"/>
        <v>254855871.8045049</v>
      </c>
      <c r="AH275" s="323">
        <f t="shared" si="26"/>
        <v>0.72063848034367606</v>
      </c>
      <c r="AK275" s="323" t="s">
        <v>929</v>
      </c>
      <c r="AL275" s="9" t="s">
        <v>645</v>
      </c>
      <c r="AM275" s="9" t="s">
        <v>379</v>
      </c>
      <c r="AN275" s="316">
        <v>0.72063848034367606</v>
      </c>
      <c r="AO275" s="101">
        <v>254855871.8045049</v>
      </c>
    </row>
    <row r="276" spans="31:41" ht="16.5" x14ac:dyDescent="0.3">
      <c r="AE276" s="323" t="str">
        <f t="shared" si="23"/>
        <v>3</v>
      </c>
      <c r="AF276" s="323" t="str">
        <f t="shared" si="24"/>
        <v>AMERICAN HOME ASSURANCE COMPANY</v>
      </c>
      <c r="AG276" s="376">
        <f t="shared" si="25"/>
        <v>16363063.812963979</v>
      </c>
      <c r="AH276" s="323">
        <f t="shared" si="26"/>
        <v>0.72063848034367606</v>
      </c>
      <c r="AK276" s="323" t="s">
        <v>930</v>
      </c>
      <c r="AL276" s="9" t="s">
        <v>646</v>
      </c>
      <c r="AM276" s="9" t="s">
        <v>379</v>
      </c>
      <c r="AN276" s="316">
        <v>0.72063848034367606</v>
      </c>
      <c r="AO276" s="101">
        <v>16363063.812963979</v>
      </c>
    </row>
    <row r="277" spans="31:41" ht="16.5" x14ac:dyDescent="0.3">
      <c r="AE277" s="323" t="str">
        <f t="shared" si="23"/>
        <v>3</v>
      </c>
      <c r="AF277" s="323" t="str">
        <f t="shared" si="24"/>
        <v>NAVIGATORS INSURANCE COMPANY</v>
      </c>
      <c r="AG277" s="376">
        <f t="shared" si="25"/>
        <v>75505089.102870211</v>
      </c>
      <c r="AH277" s="323">
        <f t="shared" si="26"/>
        <v>1.1978108773787131</v>
      </c>
      <c r="AK277" s="323" t="s">
        <v>809</v>
      </c>
      <c r="AL277" s="9" t="s">
        <v>487</v>
      </c>
      <c r="AM277" s="9" t="s">
        <v>379</v>
      </c>
      <c r="AN277" s="316">
        <v>1.1978108773787131</v>
      </c>
      <c r="AO277" s="101">
        <v>75505089.102870211</v>
      </c>
    </row>
    <row r="278" spans="31:41" ht="16.5" x14ac:dyDescent="0.3">
      <c r="AE278" s="323" t="str">
        <f t="shared" si="23"/>
        <v>3</v>
      </c>
      <c r="AF278" s="323" t="str">
        <f t="shared" si="24"/>
        <v>ALLIED WORLD INSURANCE COMPANY</v>
      </c>
      <c r="AG278" s="376">
        <f t="shared" si="25"/>
        <v>262746326.32391241</v>
      </c>
      <c r="AH278" s="323">
        <f t="shared" si="26"/>
        <v>0.72063857858520641</v>
      </c>
      <c r="AK278" s="323" t="s">
        <v>931</v>
      </c>
      <c r="AL278" s="9" t="s">
        <v>647</v>
      </c>
      <c r="AM278" s="9" t="s">
        <v>379</v>
      </c>
      <c r="AN278" s="316">
        <v>0.72063857858520641</v>
      </c>
      <c r="AO278" s="101">
        <v>262746326.32391241</v>
      </c>
    </row>
    <row r="279" spans="31:41" ht="16.5" x14ac:dyDescent="0.3">
      <c r="AE279" s="323" t="str">
        <f t="shared" si="23"/>
        <v>3</v>
      </c>
      <c r="AF279" s="323" t="str">
        <f t="shared" si="24"/>
        <v>AMERICAN AGRICULTURAL INSURANCE COMPANY</v>
      </c>
      <c r="AG279" s="376">
        <f t="shared" si="25"/>
        <v>281443438.04713577</v>
      </c>
      <c r="AH279" s="323">
        <f t="shared" si="26"/>
        <v>0.72063848034367606</v>
      </c>
      <c r="AK279" s="323" t="s">
        <v>932</v>
      </c>
      <c r="AL279" s="9" t="s">
        <v>648</v>
      </c>
      <c r="AM279" s="9" t="s">
        <v>379</v>
      </c>
      <c r="AN279" s="316">
        <v>0.72063848034367606</v>
      </c>
      <c r="AO279" s="101">
        <v>281443438.04713577</v>
      </c>
    </row>
    <row r="280" spans="31:41" ht="16.5" x14ac:dyDescent="0.3">
      <c r="AE280" s="323" t="str">
        <f t="shared" si="23"/>
        <v>3</v>
      </c>
      <c r="AF280" s="323" t="str">
        <f t="shared" si="24"/>
        <v>EMPLOYERS MUTUAL CASUALTY COMPANY</v>
      </c>
      <c r="AG280" s="376">
        <f t="shared" si="25"/>
        <v>252448357.1315366</v>
      </c>
      <c r="AH280" s="323">
        <f t="shared" si="26"/>
        <v>0.72063848034367606</v>
      </c>
      <c r="AK280" s="323" t="s">
        <v>933</v>
      </c>
      <c r="AL280" s="9" t="s">
        <v>649</v>
      </c>
      <c r="AM280" s="9" t="s">
        <v>379</v>
      </c>
      <c r="AN280" s="316">
        <v>0.72063848034367606</v>
      </c>
      <c r="AO280" s="101">
        <v>252448357.1315366</v>
      </c>
    </row>
    <row r="281" spans="31:41" ht="16.5" x14ac:dyDescent="0.3">
      <c r="AE281" s="323" t="str">
        <f t="shared" si="23"/>
        <v>3</v>
      </c>
      <c r="AF281" s="323" t="str">
        <f t="shared" si="24"/>
        <v>AMERICAN STANDARD INSURANCE COMPANY OF WISCONSIN</v>
      </c>
      <c r="AG281" s="376">
        <f t="shared" si="25"/>
        <v>25380898.3558084</v>
      </c>
      <c r="AH281" s="323">
        <f t="shared" si="26"/>
        <v>0.72063848034367606</v>
      </c>
      <c r="AK281" s="323" t="s">
        <v>934</v>
      </c>
      <c r="AL281" s="9" t="s">
        <v>651</v>
      </c>
      <c r="AM281" s="9" t="s">
        <v>379</v>
      </c>
      <c r="AN281" s="316">
        <v>0.72063848034367606</v>
      </c>
      <c r="AO281" s="101">
        <v>25380898.3558084</v>
      </c>
    </row>
    <row r="282" spans="31:41" ht="16.5" x14ac:dyDescent="0.3">
      <c r="AE282" s="323" t="str">
        <f t="shared" si="23"/>
        <v>3</v>
      </c>
      <c r="AF282" s="323" t="str">
        <f t="shared" si="24"/>
        <v>SIRIUS AMERICA INSURANCE COMPANY</v>
      </c>
      <c r="AG282" s="376">
        <f t="shared" si="25"/>
        <v>167130374.40293011</v>
      </c>
      <c r="AH282" s="323">
        <f t="shared" si="26"/>
        <v>0.72063848034367606</v>
      </c>
      <c r="AK282" s="323" t="s">
        <v>815</v>
      </c>
      <c r="AL282" s="9" t="s">
        <v>494</v>
      </c>
      <c r="AM282" s="9" t="s">
        <v>379</v>
      </c>
      <c r="AN282" s="316">
        <v>0.72063848034367606</v>
      </c>
      <c r="AO282" s="101">
        <v>167130374.40293011</v>
      </c>
    </row>
    <row r="283" spans="31:41" ht="16.5" x14ac:dyDescent="0.3">
      <c r="AE283" s="323" t="str">
        <f t="shared" si="23"/>
        <v>3</v>
      </c>
      <c r="AF283" s="323" t="str">
        <f t="shared" si="24"/>
        <v>SHELTER MUTUAL INSURANCE COMPANY</v>
      </c>
      <c r="AG283" s="376">
        <f t="shared" si="25"/>
        <v>12687275.184687041</v>
      </c>
      <c r="AH283" s="323">
        <f t="shared" si="26"/>
        <v>0.72063848034367606</v>
      </c>
      <c r="AK283" s="323" t="s">
        <v>935</v>
      </c>
      <c r="AL283" s="9" t="s">
        <v>652</v>
      </c>
      <c r="AM283" s="9" t="s">
        <v>379</v>
      </c>
      <c r="AN283" s="316">
        <v>0.72063848034367606</v>
      </c>
      <c r="AO283" s="101">
        <v>12687275.184687041</v>
      </c>
    </row>
    <row r="284" spans="31:41" ht="16.5" x14ac:dyDescent="0.3">
      <c r="AE284" s="323" t="str">
        <f t="shared" si="23"/>
        <v>3</v>
      </c>
      <c r="AF284" s="323" t="str">
        <f t="shared" si="24"/>
        <v>VALIDUS REINSURANCE LTD</v>
      </c>
      <c r="AG284" s="376">
        <f t="shared" si="25"/>
        <v>4.0909522710773008</v>
      </c>
      <c r="AH284" s="323">
        <f t="shared" si="26"/>
        <v>0.72063848034367606</v>
      </c>
      <c r="AK284" s="323" t="s">
        <v>937</v>
      </c>
      <c r="AL284" s="9" t="s">
        <v>654</v>
      </c>
      <c r="AM284" s="9" t="s">
        <v>379</v>
      </c>
      <c r="AN284" s="316">
        <v>0.72063848034367606</v>
      </c>
      <c r="AO284" s="101">
        <v>4.0909522710773008</v>
      </c>
    </row>
    <row r="285" spans="31:41" ht="16.5" x14ac:dyDescent="0.3">
      <c r="AE285" s="323" t="str">
        <f t="shared" si="23"/>
        <v>3</v>
      </c>
      <c r="AF285" s="323" t="str">
        <f t="shared" si="24"/>
        <v>LLOYD'S SYNDICATE #0382(HARDY)</v>
      </c>
      <c r="AG285" s="376">
        <f t="shared" si="25"/>
        <v>21200765.383390579</v>
      </c>
      <c r="AH285" s="323">
        <f t="shared" si="26"/>
        <v>0.5638805531830775</v>
      </c>
      <c r="AK285" s="323" t="s">
        <v>839</v>
      </c>
      <c r="AL285" s="9" t="s">
        <v>521</v>
      </c>
      <c r="AM285" s="9" t="s">
        <v>379</v>
      </c>
      <c r="AN285" s="316">
        <v>0.5638805531830775</v>
      </c>
      <c r="AO285" s="101">
        <v>21200765.383390579</v>
      </c>
    </row>
    <row r="286" spans="31:41" ht="16.5" x14ac:dyDescent="0.3">
      <c r="AE286" s="323" t="str">
        <f t="shared" si="23"/>
        <v>3</v>
      </c>
      <c r="AF286" s="323" t="str">
        <f t="shared" si="24"/>
        <v>LLOYD'S SYNDICATE #1225(AES)</v>
      </c>
      <c r="AG286" s="376">
        <f t="shared" si="25"/>
        <v>12815102.073436979</v>
      </c>
      <c r="AH286" s="323">
        <f t="shared" si="26"/>
        <v>0.72202328134191429</v>
      </c>
      <c r="AK286" s="323" t="s">
        <v>846</v>
      </c>
      <c r="AL286" s="9" t="s">
        <v>529</v>
      </c>
      <c r="AM286" s="9" t="s">
        <v>379</v>
      </c>
      <c r="AN286" s="316">
        <v>0.72202328134191429</v>
      </c>
      <c r="AO286" s="101">
        <v>12815102.073436979</v>
      </c>
    </row>
    <row r="287" spans="31:41" ht="16.5" x14ac:dyDescent="0.3">
      <c r="AE287" s="323" t="str">
        <f t="shared" si="23"/>
        <v>3</v>
      </c>
      <c r="AF287" s="323" t="str">
        <f t="shared" si="24"/>
        <v>LLOYD'S SYNDICATE #1206(AMTRUST)</v>
      </c>
      <c r="AG287" s="376">
        <f t="shared" si="25"/>
        <v>10972614754.37435</v>
      </c>
      <c r="AH287" s="323">
        <f t="shared" si="26"/>
        <v>0.86268919197549288</v>
      </c>
      <c r="AK287" s="323" t="s">
        <v>851</v>
      </c>
      <c r="AL287" s="9" t="s">
        <v>534</v>
      </c>
      <c r="AM287" s="9" t="s">
        <v>379</v>
      </c>
      <c r="AN287" s="316">
        <v>0.86268919197549288</v>
      </c>
      <c r="AO287" s="101">
        <v>10972614754.37435</v>
      </c>
    </row>
    <row r="288" spans="31:41" ht="16.5" x14ac:dyDescent="0.3">
      <c r="AE288" s="323" t="str">
        <f t="shared" si="23"/>
        <v>3</v>
      </c>
      <c r="AF288" s="323" t="str">
        <f t="shared" si="24"/>
        <v>LLOYD'S SYNDICATE #0727(SAM)</v>
      </c>
      <c r="AG288" s="376">
        <f t="shared" si="25"/>
        <v>20955915.52153562</v>
      </c>
      <c r="AH288" s="323">
        <f t="shared" si="26"/>
        <v>0.86268919197549288</v>
      </c>
      <c r="AK288" s="323" t="s">
        <v>941</v>
      </c>
      <c r="AL288" s="9" t="s">
        <v>658</v>
      </c>
      <c r="AM288" s="9" t="s">
        <v>379</v>
      </c>
      <c r="AN288" s="316">
        <v>0.86268919197549288</v>
      </c>
      <c r="AO288" s="101">
        <v>20955915.52153562</v>
      </c>
    </row>
    <row r="289" spans="31:41" ht="16.5" x14ac:dyDescent="0.3">
      <c r="AE289" s="323" t="str">
        <f t="shared" si="23"/>
        <v>3</v>
      </c>
      <c r="AF289" s="323" t="str">
        <f t="shared" si="24"/>
        <v>AIG EUROPE LTD</v>
      </c>
      <c r="AG289" s="376">
        <f t="shared" si="25"/>
        <v>361756523.60860378</v>
      </c>
      <c r="AH289" s="323">
        <f t="shared" si="26"/>
        <v>0.86268919197549276</v>
      </c>
      <c r="AK289" s="323" t="s">
        <v>942</v>
      </c>
      <c r="AL289" s="9" t="s">
        <v>659</v>
      </c>
      <c r="AM289" s="9" t="s">
        <v>379</v>
      </c>
      <c r="AN289" s="316">
        <v>0.86268919197549276</v>
      </c>
      <c r="AO289" s="101">
        <v>361756523.60860378</v>
      </c>
    </row>
    <row r="290" spans="31:41" ht="16.5" x14ac:dyDescent="0.3">
      <c r="AE290" s="323" t="str">
        <f t="shared" si="23"/>
        <v>3</v>
      </c>
      <c r="AF290" s="323" t="str">
        <f t="shared" si="24"/>
        <v>ODYSSEY REINSURANCE COMPANY (UK BRANCH, LONDON)</v>
      </c>
      <c r="AG290" s="376">
        <f t="shared" si="25"/>
        <v>3132564.347227755</v>
      </c>
      <c r="AH290" s="323">
        <f t="shared" si="26"/>
        <v>0.86268919197549288</v>
      </c>
      <c r="AK290" s="323" t="s">
        <v>943</v>
      </c>
      <c r="AL290" s="9" t="s">
        <v>660</v>
      </c>
      <c r="AM290" s="9" t="s">
        <v>379</v>
      </c>
      <c r="AN290" s="316">
        <v>0.86268919197549288</v>
      </c>
      <c r="AO290" s="101">
        <v>3132564.347227755</v>
      </c>
    </row>
    <row r="291" spans="31:41" ht="16.5" x14ac:dyDescent="0.3">
      <c r="AE291" s="323" t="str">
        <f t="shared" si="23"/>
        <v>3</v>
      </c>
      <c r="AF291" s="323" t="str">
        <f t="shared" si="24"/>
        <v>LLOYD'S SYNDICATE #0566(STN)</v>
      </c>
      <c r="AG291" s="376">
        <f t="shared" si="25"/>
        <v>43463588.84334363</v>
      </c>
      <c r="AH291" s="323">
        <f t="shared" si="26"/>
        <v>0.86268919197549276</v>
      </c>
      <c r="AK291" s="323" t="s">
        <v>944</v>
      </c>
      <c r="AL291" s="9" t="s">
        <v>661</v>
      </c>
      <c r="AM291" s="9" t="s">
        <v>379</v>
      </c>
      <c r="AN291" s="316">
        <v>0.86268919197549276</v>
      </c>
      <c r="AO291" s="101">
        <v>43463588.84334363</v>
      </c>
    </row>
    <row r="292" spans="31:41" ht="16.5" x14ac:dyDescent="0.3">
      <c r="AE292" s="323" t="str">
        <f t="shared" si="23"/>
        <v>3</v>
      </c>
      <c r="AF292" s="323" t="str">
        <f t="shared" si="24"/>
        <v>LIBERTY MUTUAL INSURANCE EUROPE LTD</v>
      </c>
      <c r="AG292" s="376">
        <f t="shared" si="25"/>
        <v>755549.79304072459</v>
      </c>
      <c r="AH292" s="323">
        <f t="shared" si="26"/>
        <v>0.72063848034367606</v>
      </c>
      <c r="AK292" s="323" t="s">
        <v>871</v>
      </c>
      <c r="AL292" s="9" t="s">
        <v>558</v>
      </c>
      <c r="AM292" s="9" t="s">
        <v>379</v>
      </c>
      <c r="AN292" s="316">
        <v>0.72063848034367606</v>
      </c>
      <c r="AO292" s="101">
        <v>755549.79304072459</v>
      </c>
    </row>
    <row r="293" spans="31:41" ht="16.5" x14ac:dyDescent="0.3">
      <c r="AE293" s="323" t="str">
        <f t="shared" si="23"/>
        <v>3</v>
      </c>
      <c r="AF293" s="323" t="str">
        <f t="shared" si="24"/>
        <v>LLOYD'S SYNDICATE #1967(WRB)</v>
      </c>
      <c r="AG293" s="376">
        <f t="shared" si="25"/>
        <v>3069098.788519646</v>
      </c>
      <c r="AH293" s="323">
        <f t="shared" si="26"/>
        <v>0.86268919197549276</v>
      </c>
      <c r="AK293" s="323" t="s">
        <v>874</v>
      </c>
      <c r="AL293" s="9" t="s">
        <v>563</v>
      </c>
      <c r="AM293" s="9" t="s">
        <v>379</v>
      </c>
      <c r="AN293" s="316">
        <v>0.86268919197549276</v>
      </c>
      <c r="AO293" s="101">
        <v>3069098.788519646</v>
      </c>
    </row>
    <row r="294" spans="31:41" ht="16.5" x14ac:dyDescent="0.3">
      <c r="AE294" s="323" t="str">
        <f t="shared" si="23"/>
        <v>3</v>
      </c>
      <c r="AF294" s="323" t="str">
        <f t="shared" si="24"/>
        <v>LLOYD'S SYNDICATE #1458(RENAISSANCE RE)</v>
      </c>
      <c r="AG294" s="376">
        <f t="shared" si="25"/>
        <v>1868674.2558722501</v>
      </c>
      <c r="AH294" s="323">
        <f t="shared" si="26"/>
        <v>0.72063848034367606</v>
      </c>
      <c r="AK294" s="323" t="s">
        <v>1031</v>
      </c>
      <c r="AL294" s="9" t="s">
        <v>1007</v>
      </c>
      <c r="AM294" s="9" t="s">
        <v>379</v>
      </c>
      <c r="AN294" s="316">
        <v>0.72063848034367606</v>
      </c>
      <c r="AO294" s="101">
        <v>1868674.2558722501</v>
      </c>
    </row>
    <row r="295" spans="31:41" ht="16.5" x14ac:dyDescent="0.3">
      <c r="AE295" s="323" t="str">
        <f t="shared" si="23"/>
        <v>3</v>
      </c>
      <c r="AF295" s="323" t="str">
        <f t="shared" si="24"/>
        <v>LLOYD'S SYNDICATE #2015(THE CHANNEL)</v>
      </c>
      <c r="AG295" s="376">
        <f t="shared" si="25"/>
        <v>16313967.71130359</v>
      </c>
      <c r="AH295" s="323">
        <f t="shared" si="26"/>
        <v>0.86268919197549288</v>
      </c>
      <c r="AK295" s="323" t="s">
        <v>877</v>
      </c>
      <c r="AL295" s="9" t="s">
        <v>566</v>
      </c>
      <c r="AM295" s="9" t="s">
        <v>379</v>
      </c>
      <c r="AN295" s="316">
        <v>0.86268919197549288</v>
      </c>
      <c r="AO295" s="101">
        <v>16313967.71130359</v>
      </c>
    </row>
    <row r="296" spans="31:41" ht="16.5" x14ac:dyDescent="0.3">
      <c r="AE296" s="323" t="str">
        <f t="shared" si="23"/>
        <v>3</v>
      </c>
      <c r="AF296" s="323" t="str">
        <f t="shared" si="24"/>
        <v>LLOYD'S SYNDICATE #1729(DUW)</v>
      </c>
      <c r="AG296" s="376">
        <f t="shared" si="25"/>
        <v>32205634.861848839</v>
      </c>
      <c r="AH296" s="323">
        <f t="shared" si="26"/>
        <v>0.86268919197549288</v>
      </c>
      <c r="AK296" s="323" t="s">
        <v>884</v>
      </c>
      <c r="AL296" s="9" t="s">
        <v>573</v>
      </c>
      <c r="AM296" s="9" t="s">
        <v>379</v>
      </c>
      <c r="AN296" s="316">
        <v>0.86268919197549288</v>
      </c>
      <c r="AO296" s="101">
        <v>32205634.861848839</v>
      </c>
    </row>
    <row r="297" spans="31:41" ht="16.5" x14ac:dyDescent="0.3">
      <c r="AE297" s="323" t="str">
        <f t="shared" si="23"/>
        <v>3</v>
      </c>
      <c r="AF297" s="323" t="str">
        <f t="shared" si="24"/>
        <v>LLOYD'S SYNDICATE #1884(THE STANDARD SYNDICATE)</v>
      </c>
      <c r="AG297" s="376">
        <f t="shared" si="25"/>
        <v>1453366.351877115</v>
      </c>
      <c r="AH297" s="323">
        <f t="shared" si="26"/>
        <v>0.86268919197549288</v>
      </c>
      <c r="AK297" s="323" t="s">
        <v>885</v>
      </c>
      <c r="AL297" s="9" t="s">
        <v>574</v>
      </c>
      <c r="AM297" s="9" t="s">
        <v>379</v>
      </c>
      <c r="AN297" s="316">
        <v>0.86268919197549288</v>
      </c>
      <c r="AO297" s="101">
        <v>1453366.351877115</v>
      </c>
    </row>
    <row r="298" spans="31:41" ht="16.5" x14ac:dyDescent="0.3">
      <c r="AE298" s="323" t="str">
        <f t="shared" si="23"/>
        <v>3</v>
      </c>
      <c r="AF298" s="323" t="str">
        <f t="shared" si="24"/>
        <v>LLOYD'S SYNDICATE #2786(EVEREST)</v>
      </c>
      <c r="AG298" s="376">
        <f t="shared" si="25"/>
        <v>54961.847503381687</v>
      </c>
      <c r="AH298" s="323">
        <f t="shared" si="26"/>
        <v>1.1978108773787131</v>
      </c>
      <c r="AK298" s="323" t="s">
        <v>892</v>
      </c>
      <c r="AL298" s="9" t="s">
        <v>582</v>
      </c>
      <c r="AM298" s="9" t="s">
        <v>379</v>
      </c>
      <c r="AN298" s="316">
        <v>1.1978108773787131</v>
      </c>
      <c r="AO298" s="101">
        <v>54961.847503381687</v>
      </c>
    </row>
    <row r="299" spans="31:41" ht="16.5" x14ac:dyDescent="0.3">
      <c r="AE299" s="323" t="str">
        <f t="shared" si="23"/>
        <v>3</v>
      </c>
      <c r="AF299" s="323" t="str">
        <f t="shared" si="24"/>
        <v>LLOYD'S SYNDICATE #2357(NEPHILA)</v>
      </c>
      <c r="AG299" s="376">
        <f t="shared" si="25"/>
        <v>139594927.55982131</v>
      </c>
      <c r="AH299" s="323">
        <f t="shared" si="26"/>
        <v>0.72063848034367606</v>
      </c>
      <c r="AK299" s="323" t="s">
        <v>946</v>
      </c>
      <c r="AL299" s="9" t="s">
        <v>665</v>
      </c>
      <c r="AM299" s="9" t="s">
        <v>379</v>
      </c>
      <c r="AN299" s="316">
        <v>0.72063848034367606</v>
      </c>
      <c r="AO299" s="101">
        <v>139594927.55982131</v>
      </c>
    </row>
    <row r="300" spans="31:41" ht="16.5" x14ac:dyDescent="0.3">
      <c r="AE300" s="323" t="str">
        <f t="shared" si="23"/>
        <v>3</v>
      </c>
      <c r="AF300" s="323" t="str">
        <f t="shared" si="24"/>
        <v>LLOYD'S SYNDICATE #3268(AGORA)</v>
      </c>
      <c r="AG300" s="376">
        <f t="shared" si="25"/>
        <v>25380898.3558084</v>
      </c>
      <c r="AH300" s="323">
        <f t="shared" si="26"/>
        <v>0.72063848034367606</v>
      </c>
      <c r="AK300" s="323" t="s">
        <v>947</v>
      </c>
      <c r="AL300" s="9" t="s">
        <v>666</v>
      </c>
      <c r="AM300" s="9" t="s">
        <v>379</v>
      </c>
      <c r="AN300" s="316">
        <v>0.72063848034367606</v>
      </c>
      <c r="AO300" s="101">
        <v>25380898.3558084</v>
      </c>
    </row>
    <row r="301" spans="31:41" ht="16.5" x14ac:dyDescent="0.3">
      <c r="AE301" s="323" t="str">
        <f t="shared" si="23"/>
        <v>3</v>
      </c>
      <c r="AF301" s="323" t="str">
        <f t="shared" si="24"/>
        <v>LLOYD'S SYNDICATE #3623(BEAZLEY)</v>
      </c>
      <c r="AG301" s="376">
        <f t="shared" si="25"/>
        <v>345140.78013656632</v>
      </c>
      <c r="AH301" s="323">
        <f t="shared" si="26"/>
        <v>0.66148944232356888</v>
      </c>
      <c r="AK301" s="323" t="s">
        <v>894</v>
      </c>
      <c r="AL301" s="9" t="s">
        <v>584</v>
      </c>
      <c r="AM301" s="9" t="s">
        <v>379</v>
      </c>
      <c r="AN301" s="316">
        <v>0.66148944232356888</v>
      </c>
      <c r="AO301" s="101">
        <v>345140.78013656632</v>
      </c>
    </row>
    <row r="302" spans="31:41" ht="16.5" x14ac:dyDescent="0.3">
      <c r="AE302" s="323" t="str">
        <f t="shared" si="23"/>
        <v>3</v>
      </c>
      <c r="AF302" s="323" t="str">
        <f t="shared" si="24"/>
        <v>ATRADIUS CREDITO Y CAUCION S.A. DE SEGUROS Y REASEGUROS</v>
      </c>
      <c r="AG302" s="376">
        <f t="shared" si="25"/>
        <v>60944960.841548212</v>
      </c>
      <c r="AH302" s="323">
        <f t="shared" si="26"/>
        <v>0.76840514765712942</v>
      </c>
      <c r="AK302" s="323" t="s">
        <v>901</v>
      </c>
      <c r="AL302" s="9" t="s">
        <v>593</v>
      </c>
      <c r="AM302" s="9" t="s">
        <v>379</v>
      </c>
      <c r="AN302" s="316">
        <v>0.76840514765712942</v>
      </c>
      <c r="AO302" s="101">
        <v>60944960.841548212</v>
      </c>
    </row>
    <row r="303" spans="31:41" ht="16.5" x14ac:dyDescent="0.3">
      <c r="AE303" s="323" t="str">
        <f t="shared" si="23"/>
        <v>3</v>
      </c>
      <c r="AF303" s="323" t="str">
        <f t="shared" si="24"/>
        <v>HDI GLOBAL SE (NORWAY BRANCH, OSLO)</v>
      </c>
      <c r="AG303" s="376">
        <f t="shared" si="25"/>
        <v>13842346.36664702</v>
      </c>
      <c r="AH303" s="323">
        <f t="shared" si="26"/>
        <v>0.86268919197549276</v>
      </c>
      <c r="AK303" s="323" t="s">
        <v>948</v>
      </c>
      <c r="AL303" s="9" t="s">
        <v>668</v>
      </c>
      <c r="AM303" s="9" t="s">
        <v>379</v>
      </c>
      <c r="AN303" s="316">
        <v>0.86268919197549276</v>
      </c>
      <c r="AO303" s="101">
        <v>13842346.36664702</v>
      </c>
    </row>
    <row r="304" spans="31:41" ht="16.5" x14ac:dyDescent="0.3">
      <c r="AE304" s="323" t="str">
        <f t="shared" si="23"/>
        <v>3</v>
      </c>
      <c r="AF304" s="323" t="str">
        <f t="shared" si="24"/>
        <v>HELVETIA SCHWEIZERISCHE VERSICHERUNGSGESELLSCHAFT AG</v>
      </c>
      <c r="AG304" s="376">
        <f t="shared" si="25"/>
        <v>1099418.1963305559</v>
      </c>
      <c r="AH304" s="323">
        <f t="shared" si="26"/>
        <v>0.86268919197549288</v>
      </c>
      <c r="AK304" s="323" t="s">
        <v>908</v>
      </c>
      <c r="AL304" s="9" t="s">
        <v>670</v>
      </c>
      <c r="AM304" s="9" t="s">
        <v>379</v>
      </c>
      <c r="AN304" s="316">
        <v>0.86268919197549288</v>
      </c>
      <c r="AO304" s="101">
        <v>1099418.1963305559</v>
      </c>
    </row>
    <row r="305" spans="31:41" ht="16.5" x14ac:dyDescent="0.3">
      <c r="AE305" s="323" t="str">
        <f t="shared" si="23"/>
        <v>3</v>
      </c>
      <c r="AF305" s="323" t="str">
        <f t="shared" si="24"/>
        <v>ASSICURAZIONI GENERALI S.P.A</v>
      </c>
      <c r="AG305" s="376">
        <f t="shared" si="25"/>
        <v>415118.03647847811</v>
      </c>
      <c r="AH305" s="323">
        <f t="shared" si="26"/>
        <v>0.86267941413488636</v>
      </c>
      <c r="AK305" s="323" t="s">
        <v>911</v>
      </c>
      <c r="AL305" s="9" t="s">
        <v>614</v>
      </c>
      <c r="AM305" s="9" t="s">
        <v>379</v>
      </c>
      <c r="AN305" s="316">
        <v>0.86267941413488636</v>
      </c>
      <c r="AO305" s="101">
        <v>415118.03647847811</v>
      </c>
    </row>
    <row r="306" spans="31:41" ht="16.5" x14ac:dyDescent="0.3">
      <c r="AE306" s="323" t="str">
        <f t="shared" si="23"/>
        <v>3</v>
      </c>
      <c r="AF306" s="323" t="str">
        <f t="shared" si="24"/>
        <v>VIG RE ZAJISTOVNA, A.S.</v>
      </c>
      <c r="AG306" s="376">
        <f t="shared" si="25"/>
        <v>278606912.5576762</v>
      </c>
      <c r="AH306" s="323">
        <f t="shared" si="26"/>
        <v>0.72409932172481806</v>
      </c>
      <c r="AK306" s="323" t="s">
        <v>1032</v>
      </c>
      <c r="AL306" s="9" t="s">
        <v>1008</v>
      </c>
      <c r="AM306" s="9" t="s">
        <v>379</v>
      </c>
      <c r="AN306" s="316">
        <v>0.72409932172481806</v>
      </c>
      <c r="AO306" s="101">
        <v>278606912.5576762</v>
      </c>
    </row>
    <row r="307" spans="31:41" ht="16.5" x14ac:dyDescent="0.3">
      <c r="AE307" s="323" t="str">
        <f t="shared" si="23"/>
        <v>3</v>
      </c>
      <c r="AF307" s="323" t="str">
        <f t="shared" si="24"/>
        <v>TASA_GANSA SP_A-</v>
      </c>
      <c r="AG307" s="376">
        <f t="shared" si="25"/>
        <v>4817714253.8387861</v>
      </c>
      <c r="AH307" s="323">
        <f t="shared" si="26"/>
        <v>0.86268919197549288</v>
      </c>
      <c r="AK307" s="323" t="s">
        <v>950</v>
      </c>
      <c r="AL307" s="9" t="s">
        <v>674</v>
      </c>
      <c r="AM307" s="9" t="s">
        <v>379</v>
      </c>
      <c r="AN307" s="316">
        <v>0.86268919197549288</v>
      </c>
      <c r="AO307" s="101">
        <v>4817714253.8387861</v>
      </c>
    </row>
    <row r="308" spans="31:41" ht="16.5" x14ac:dyDescent="0.3">
      <c r="AE308" s="323" t="str">
        <f t="shared" si="23"/>
        <v>4</v>
      </c>
      <c r="AF308" s="323" t="str">
        <f t="shared" si="24"/>
        <v>GENERAL INSURANCE CORPORATION OF INDIA</v>
      </c>
      <c r="AG308" s="376">
        <f t="shared" si="25"/>
        <v>742746739.45137286</v>
      </c>
      <c r="AH308" s="323">
        <f t="shared" si="26"/>
        <v>0.68997272035721535</v>
      </c>
      <c r="AK308" s="323" t="s">
        <v>951</v>
      </c>
      <c r="AL308" s="9" t="s">
        <v>438</v>
      </c>
      <c r="AM308" s="9" t="s">
        <v>439</v>
      </c>
      <c r="AN308" s="316">
        <v>0.68997272035721535</v>
      </c>
      <c r="AO308" s="101">
        <v>742746739.45137286</v>
      </c>
    </row>
    <row r="309" spans="31:41" ht="16.5" x14ac:dyDescent="0.3">
      <c r="AE309" s="323" t="str">
        <f t="shared" si="23"/>
        <v>4</v>
      </c>
      <c r="AF309" s="323" t="str">
        <f t="shared" si="24"/>
        <v>NEW INDIA ASSURANCE COMPANY LTD</v>
      </c>
      <c r="AG309" s="376">
        <f t="shared" si="25"/>
        <v>2401013086.855485</v>
      </c>
      <c r="AH309" s="323">
        <f t="shared" si="26"/>
        <v>0.69986356269923256</v>
      </c>
      <c r="AK309" s="323" t="s">
        <v>952</v>
      </c>
      <c r="AL309" s="9" t="s">
        <v>440</v>
      </c>
      <c r="AM309" s="9" t="s">
        <v>439</v>
      </c>
      <c r="AN309" s="316">
        <v>0.69986356269923256</v>
      </c>
      <c r="AO309" s="101">
        <v>2401013086.855485</v>
      </c>
    </row>
    <row r="310" spans="31:41" ht="16.5" x14ac:dyDescent="0.3">
      <c r="AE310" s="323" t="str">
        <f t="shared" si="23"/>
        <v>4</v>
      </c>
      <c r="AF310" s="323" t="str">
        <f t="shared" si="24"/>
        <v>NEW INDIA ASSURANCE COMPANY LTD (UK BRANCH, LONDON)</v>
      </c>
      <c r="AG310" s="376">
        <f t="shared" si="25"/>
        <v>4180296020.060638</v>
      </c>
      <c r="AH310" s="323">
        <f t="shared" si="26"/>
        <v>0.48608130983135478</v>
      </c>
      <c r="AK310" s="323" t="s">
        <v>953</v>
      </c>
      <c r="AL310" s="9" t="s">
        <v>516</v>
      </c>
      <c r="AM310" s="9" t="s">
        <v>439</v>
      </c>
      <c r="AN310" s="316">
        <v>0.48608130983135478</v>
      </c>
      <c r="AO310" s="101">
        <v>4180296020.060638</v>
      </c>
    </row>
    <row r="311" spans="31:41" ht="16.5" x14ac:dyDescent="0.3">
      <c r="AE311" s="323" t="str">
        <f t="shared" si="23"/>
        <v>99</v>
      </c>
      <c r="AF311" s="323" t="str">
        <f t="shared" si="24"/>
        <v>AXA CORPORATE SOLUTIONS ASSURANCE (HONG KONG BRANCH)</v>
      </c>
      <c r="AG311" s="376">
        <f t="shared" si="25"/>
        <v>135882811.96571079</v>
      </c>
      <c r="AH311" s="323">
        <f t="shared" si="26"/>
        <v>0.86106981480317291</v>
      </c>
      <c r="AK311" s="323" t="s">
        <v>954</v>
      </c>
      <c r="AL311" s="9" t="s">
        <v>391</v>
      </c>
      <c r="AM311" s="9" t="s">
        <v>392</v>
      </c>
      <c r="AN311" s="316">
        <v>0.86106981480317291</v>
      </c>
      <c r="AO311" s="101">
        <v>135882811.96571079</v>
      </c>
    </row>
    <row r="312" spans="31:41" ht="16.5" x14ac:dyDescent="0.3">
      <c r="AE312" s="323" t="str">
        <f t="shared" si="23"/>
        <v>99</v>
      </c>
      <c r="AF312" s="323" t="str">
        <f t="shared" si="24"/>
        <v>LOTTE INSURANCE COMPANY LTD</v>
      </c>
      <c r="AG312" s="376">
        <f t="shared" si="25"/>
        <v>119879796.52105629</v>
      </c>
      <c r="AH312" s="323">
        <f t="shared" si="26"/>
        <v>0.48508583494030222</v>
      </c>
      <c r="AK312" s="323" t="s">
        <v>955</v>
      </c>
      <c r="AL312" s="9" t="s">
        <v>413</v>
      </c>
      <c r="AM312" s="9" t="s">
        <v>392</v>
      </c>
      <c r="AN312" s="316">
        <v>0.48508583494030222</v>
      </c>
      <c r="AO312" s="101">
        <v>119879796.52105629</v>
      </c>
    </row>
    <row r="313" spans="31:41" ht="16.5" x14ac:dyDescent="0.3">
      <c r="AE313" s="323" t="str">
        <f t="shared" si="23"/>
        <v>99</v>
      </c>
      <c r="AF313" s="323" t="str">
        <f t="shared" si="24"/>
        <v>ASIA CAPITAL REINSURANCE GROUP PTE LTD (KOREA BRANCH)</v>
      </c>
      <c r="AG313" s="376">
        <f t="shared" si="25"/>
        <v>251235641.91233999</v>
      </c>
      <c r="AH313" s="323">
        <f t="shared" si="26"/>
        <v>1.085299414194222</v>
      </c>
      <c r="AK313" s="323" t="s">
        <v>957</v>
      </c>
      <c r="AL313" s="9" t="s">
        <v>431</v>
      </c>
      <c r="AM313" s="9" t="s">
        <v>392</v>
      </c>
      <c r="AN313" s="316">
        <v>1.085299414194222</v>
      </c>
      <c r="AO313" s="101">
        <v>251235641.91233999</v>
      </c>
    </row>
    <row r="314" spans="31:41" ht="16.5" x14ac:dyDescent="0.3">
      <c r="AE314" s="323" t="str">
        <f t="shared" si="23"/>
        <v>99</v>
      </c>
      <c r="AF314" s="323" t="str">
        <f t="shared" si="24"/>
        <v>ASIA CAPITAL REINSURANCE GROUP PTE. LTD</v>
      </c>
      <c r="AG314" s="376">
        <f t="shared" si="25"/>
        <v>193419965.9684023</v>
      </c>
      <c r="AH314" s="323">
        <f t="shared" si="26"/>
        <v>0.86829986845013052</v>
      </c>
      <c r="AK314" s="323" t="s">
        <v>958</v>
      </c>
      <c r="AL314" s="9" t="s">
        <v>459</v>
      </c>
      <c r="AM314" s="9" t="s">
        <v>392</v>
      </c>
      <c r="AN314" s="316">
        <v>0.86829986845013052</v>
      </c>
      <c r="AO314" s="101">
        <v>193419965.9684023</v>
      </c>
    </row>
    <row r="315" spans="31:41" ht="16.5" x14ac:dyDescent="0.3">
      <c r="AE315" s="323" t="str">
        <f t="shared" si="23"/>
        <v>99</v>
      </c>
      <c r="AF315" s="323" t="str">
        <f t="shared" si="24"/>
        <v>AXA CORPORATE SOLUTIONS ASSURANCE (SINGAPORE BRANCH)</v>
      </c>
      <c r="AG315" s="376">
        <f t="shared" si="25"/>
        <v>99246091.915224716</v>
      </c>
      <c r="AH315" s="323">
        <f t="shared" si="26"/>
        <v>1.106774557977261</v>
      </c>
      <c r="AK315" s="323" t="s">
        <v>959</v>
      </c>
      <c r="AL315" s="9" t="s">
        <v>461</v>
      </c>
      <c r="AM315" s="9" t="s">
        <v>392</v>
      </c>
      <c r="AN315" s="316">
        <v>1.106774557977261</v>
      </c>
      <c r="AO315" s="101">
        <v>99246091.915224716</v>
      </c>
    </row>
    <row r="316" spans="31:41" ht="16.5" x14ac:dyDescent="0.3">
      <c r="AE316" s="323" t="str">
        <f t="shared" si="23"/>
        <v>99</v>
      </c>
      <c r="AF316" s="323" t="str">
        <f t="shared" si="24"/>
        <v>SMA S.A.</v>
      </c>
      <c r="AG316" s="376">
        <f t="shared" si="25"/>
        <v>-2678909.36068924</v>
      </c>
      <c r="AH316" s="323">
        <f t="shared" si="26"/>
        <v>0.48539488294466832</v>
      </c>
      <c r="AK316" s="323" t="s">
        <v>1026</v>
      </c>
      <c r="AL316" s="9" t="s">
        <v>1002</v>
      </c>
      <c r="AM316" s="9" t="s">
        <v>392</v>
      </c>
      <c r="AN316" s="316">
        <v>0.48539488294466832</v>
      </c>
      <c r="AO316" s="101">
        <v>-2678909.36068924</v>
      </c>
    </row>
    <row r="317" spans="31:41" ht="16.5" x14ac:dyDescent="0.3">
      <c r="AE317" s="323" t="str">
        <f t="shared" si="23"/>
        <v>99</v>
      </c>
      <c r="AF317" s="323" t="str">
        <f t="shared" si="24"/>
        <v>ARAB INSURANCE GROUP (B.S.C.)</v>
      </c>
      <c r="AG317" s="376">
        <f t="shared" si="25"/>
        <v>367014.87272439123</v>
      </c>
      <c r="AH317" s="323">
        <f t="shared" si="26"/>
        <v>0.66148944232356877</v>
      </c>
      <c r="AK317" s="323" t="s">
        <v>961</v>
      </c>
      <c r="AL317" s="9" t="s">
        <v>633</v>
      </c>
      <c r="AM317" s="9" t="s">
        <v>392</v>
      </c>
      <c r="AN317" s="316">
        <v>0.66148944232356877</v>
      </c>
      <c r="AO317" s="101">
        <v>367014.87272439123</v>
      </c>
    </row>
    <row r="318" spans="31:41" ht="16.5" x14ac:dyDescent="0.3">
      <c r="AE318" s="323" t="str">
        <f t="shared" si="23"/>
        <v>99</v>
      </c>
      <c r="AF318" s="323" t="str">
        <f t="shared" si="24"/>
        <v>FINANCIAL INSURANCE CO LTD</v>
      </c>
      <c r="AG318" s="376">
        <f t="shared" si="25"/>
        <v>5158209.6111677745</v>
      </c>
      <c r="AH318" s="323">
        <f t="shared" si="26"/>
        <v>0.66148944232356888</v>
      </c>
      <c r="AK318" s="323" t="s">
        <v>962</v>
      </c>
      <c r="AL318" s="9" t="s">
        <v>663</v>
      </c>
      <c r="AM318" s="9" t="s">
        <v>392</v>
      </c>
      <c r="AN318" s="316">
        <v>0.66148944232356888</v>
      </c>
      <c r="AO318" s="101">
        <v>5158209.6111677745</v>
      </c>
    </row>
    <row r="319" spans="31:41" ht="16.5" x14ac:dyDescent="0.3">
      <c r="AE319" s="323" t="str">
        <f t="shared" si="23"/>
        <v>99</v>
      </c>
      <c r="AF319" s="323" t="str">
        <f t="shared" si="24"/>
        <v>MARKEL EUROPE PLC</v>
      </c>
      <c r="AG319" s="376">
        <f t="shared" si="25"/>
        <v>62799046.816157699</v>
      </c>
      <c r="AH319" s="323">
        <f t="shared" si="26"/>
        <v>0.86268919197549288</v>
      </c>
      <c r="AK319" s="323" t="s">
        <v>963</v>
      </c>
      <c r="AL319" s="9" t="s">
        <v>667</v>
      </c>
      <c r="AM319" s="9" t="s">
        <v>392</v>
      </c>
      <c r="AN319" s="316">
        <v>0.86268919197549288</v>
      </c>
      <c r="AO319" s="101">
        <v>62799046.816157699</v>
      </c>
    </row>
    <row r="320" spans="31:41" ht="16.5" x14ac:dyDescent="0.3">
      <c r="AE320" s="323" t="str">
        <f t="shared" si="23"/>
        <v>99</v>
      </c>
      <c r="AF320" s="323" t="str">
        <f t="shared" si="24"/>
        <v>AXA CORPORATE SOLUTIONS ASSURANCE</v>
      </c>
      <c r="AG320" s="376">
        <f t="shared" si="25"/>
        <v>9978042.1698800772</v>
      </c>
      <c r="AH320" s="323">
        <f t="shared" si="26"/>
        <v>0.79330978880136571</v>
      </c>
      <c r="AK320" s="323" t="s">
        <v>960</v>
      </c>
      <c r="AL320" s="9" t="s">
        <v>596</v>
      </c>
      <c r="AM320" s="9" t="s">
        <v>392</v>
      </c>
      <c r="AN320" s="316">
        <v>0.79330978880136571</v>
      </c>
      <c r="AO320" s="101">
        <v>9978042.1698800772</v>
      </c>
    </row>
  </sheetData>
  <sortState ref="F37:H103">
    <sortCondition descending="1" ref="G37:G103"/>
  </sortState>
  <mergeCells count="21">
    <mergeCell ref="B37:B270"/>
    <mergeCell ref="AR3:AV3"/>
    <mergeCell ref="AY3:BA3"/>
    <mergeCell ref="X35:Z35"/>
    <mergeCell ref="AA35:AC35"/>
    <mergeCell ref="B35:B36"/>
    <mergeCell ref="C35:E35"/>
    <mergeCell ref="F35:H35"/>
    <mergeCell ref="I35:K35"/>
    <mergeCell ref="L35:N35"/>
    <mergeCell ref="O35:Q35"/>
    <mergeCell ref="R35:T35"/>
    <mergeCell ref="U35:W35"/>
    <mergeCell ref="E13:M13"/>
    <mergeCell ref="E3:M3"/>
    <mergeCell ref="AK3:AO3"/>
    <mergeCell ref="B16:B30"/>
    <mergeCell ref="B13:C14"/>
    <mergeCell ref="D13:D14"/>
    <mergeCell ref="B3:C4"/>
    <mergeCell ref="D3:D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5"/>
  <sheetViews>
    <sheetView zoomScale="85" zoomScaleNormal="85" workbookViewId="0">
      <selection activeCell="H9" sqref="H9"/>
    </sheetView>
  </sheetViews>
  <sheetFormatPr defaultColWidth="20.625" defaultRowHeight="13.5" x14ac:dyDescent="0.3"/>
  <cols>
    <col min="1" max="1" width="2.25" style="92" customWidth="1"/>
    <col min="2" max="2" width="10.375" style="92" customWidth="1"/>
    <col min="3" max="3" width="18.875" style="92" customWidth="1"/>
    <col min="4" max="6" width="16.875" style="281" customWidth="1"/>
    <col min="7" max="7" width="45.5" style="92" customWidth="1"/>
    <col min="8" max="8" width="40.625" style="92" customWidth="1"/>
    <col min="9" max="15" width="7.625" style="92" customWidth="1"/>
    <col min="16" max="16384" width="20.625" style="92"/>
  </cols>
  <sheetData>
    <row r="1" spans="2:6" s="11" customFormat="1" ht="20.100000000000001" customHeight="1" x14ac:dyDescent="0.15">
      <c r="B1" s="12" t="s">
        <v>353</v>
      </c>
      <c r="C1" s="92"/>
      <c r="D1" s="282"/>
      <c r="E1" s="280"/>
      <c r="F1" s="280"/>
    </row>
    <row r="2" spans="2:6" s="11" customFormat="1" x14ac:dyDescent="0.15">
      <c r="B2" s="369" t="s">
        <v>354</v>
      </c>
      <c r="C2" s="370"/>
      <c r="D2" s="284" t="s">
        <v>355</v>
      </c>
      <c r="E2" s="283"/>
      <c r="F2" s="295"/>
    </row>
    <row r="3" spans="2:6" x14ac:dyDescent="0.3">
      <c r="B3" s="371"/>
      <c r="C3" s="372"/>
      <c r="D3" s="286" t="s">
        <v>356</v>
      </c>
      <c r="E3" s="285"/>
      <c r="F3" s="287"/>
    </row>
    <row r="4" spans="2:6" ht="27" x14ac:dyDescent="0.3">
      <c r="B4" s="373"/>
      <c r="C4" s="374"/>
      <c r="D4" s="296" t="s">
        <v>357</v>
      </c>
      <c r="E4" s="288" t="s">
        <v>358</v>
      </c>
      <c r="F4" s="289" t="s">
        <v>359</v>
      </c>
    </row>
    <row r="5" spans="2:6" x14ac:dyDescent="0.3">
      <c r="B5" s="290" t="s">
        <v>287</v>
      </c>
      <c r="C5" s="291"/>
      <c r="D5" s="297"/>
      <c r="E5" s="292"/>
      <c r="F5" s="293"/>
    </row>
    <row r="6" spans="2:6" ht="15.75" customHeight="1" x14ac:dyDescent="0.3">
      <c r="B6" s="11" t="s">
        <v>360</v>
      </c>
      <c r="C6" s="26"/>
      <c r="D6" s="294"/>
      <c r="E6" s="294"/>
      <c r="F6" s="294"/>
    </row>
    <row r="7" spans="2:6" ht="15" customHeight="1" x14ac:dyDescent="0.3">
      <c r="B7" s="64" t="s">
        <v>361</v>
      </c>
    </row>
    <row r="8" spans="2:6" ht="20.100000000000001" customHeight="1" x14ac:dyDescent="0.3"/>
    <row r="9" spans="2:6" ht="20.100000000000001" customHeight="1" x14ac:dyDescent="0.3">
      <c r="D9" s="92"/>
      <c r="E9" s="92"/>
      <c r="F9" s="92"/>
    </row>
    <row r="10" spans="2:6" ht="20.100000000000001" customHeight="1" x14ac:dyDescent="0.3">
      <c r="D10" s="92"/>
      <c r="E10" s="92"/>
      <c r="F10" s="92"/>
    </row>
    <row r="11" spans="2:6" ht="20.100000000000001" customHeight="1" x14ac:dyDescent="0.3">
      <c r="D11" s="92"/>
      <c r="E11" s="92"/>
      <c r="F11" s="92"/>
    </row>
    <row r="12" spans="2:6" ht="20.100000000000001" customHeight="1" x14ac:dyDescent="0.3">
      <c r="D12" s="92"/>
      <c r="E12" s="92"/>
      <c r="F12" s="92"/>
    </row>
    <row r="13" spans="2:6" ht="20.100000000000001" customHeight="1" x14ac:dyDescent="0.3">
      <c r="D13" s="92"/>
      <c r="E13" s="92"/>
      <c r="F13" s="92"/>
    </row>
    <row r="14" spans="2:6" ht="20.100000000000001" customHeight="1" x14ac:dyDescent="0.3">
      <c r="D14" s="92"/>
      <c r="E14" s="92"/>
      <c r="F14" s="92"/>
    </row>
    <row r="15" spans="2:6" ht="20.100000000000001" customHeight="1" x14ac:dyDescent="0.3">
      <c r="D15" s="92"/>
      <c r="E15" s="92"/>
      <c r="F15" s="92"/>
    </row>
    <row r="16" spans="2:6" x14ac:dyDescent="0.3">
      <c r="D16" s="92"/>
      <c r="E16" s="92"/>
      <c r="F16" s="92"/>
    </row>
    <row r="17" spans="4:6" x14ac:dyDescent="0.3">
      <c r="D17" s="92"/>
      <c r="E17" s="92"/>
      <c r="F17" s="92"/>
    </row>
    <row r="18" spans="4:6" x14ac:dyDescent="0.3">
      <c r="D18" s="92"/>
      <c r="E18" s="92"/>
      <c r="F18" s="92"/>
    </row>
    <row r="19" spans="4:6" x14ac:dyDescent="0.3">
      <c r="D19" s="92"/>
      <c r="E19" s="92"/>
      <c r="F19" s="92"/>
    </row>
    <row r="20" spans="4:6" x14ac:dyDescent="0.3">
      <c r="D20" s="92"/>
      <c r="E20" s="92"/>
      <c r="F20" s="92"/>
    </row>
    <row r="21" spans="4:6" x14ac:dyDescent="0.3">
      <c r="D21" s="92"/>
      <c r="E21" s="92"/>
      <c r="F21" s="92"/>
    </row>
    <row r="22" spans="4:6" x14ac:dyDescent="0.3">
      <c r="D22" s="92"/>
      <c r="E22" s="92"/>
      <c r="F22" s="92"/>
    </row>
    <row r="23" spans="4:6" x14ac:dyDescent="0.3">
      <c r="D23" s="92"/>
      <c r="E23" s="92"/>
      <c r="F23" s="92"/>
    </row>
    <row r="24" spans="4:6" x14ac:dyDescent="0.3">
      <c r="D24" s="92"/>
      <c r="E24" s="92"/>
      <c r="F24" s="92"/>
    </row>
    <row r="25" spans="4:6" x14ac:dyDescent="0.3">
      <c r="D25" s="92"/>
      <c r="E25" s="92"/>
      <c r="F25" s="92"/>
    </row>
  </sheetData>
  <mergeCells count="1">
    <mergeCell ref="B2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현행추정부채</vt:lpstr>
      <vt:lpstr>보험가격준비금위험</vt:lpstr>
      <vt:lpstr>보유리스크율_위험계수적용법</vt:lpstr>
      <vt:lpstr>보유리스크율_손해율분포법</vt:lpstr>
      <vt:lpstr>금리위험</vt:lpstr>
      <vt:lpstr>신용위험_재보험계약</vt:lpstr>
      <vt:lpstr>운영위험액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이상진</dc:creator>
  <cp:lastModifiedBy>Windows 사용자</cp:lastModifiedBy>
  <cp:lastPrinted>2021-07-27T01:41:02Z</cp:lastPrinted>
  <dcterms:created xsi:type="dcterms:W3CDTF">2021-06-21T03:50:18Z</dcterms:created>
  <dcterms:modified xsi:type="dcterms:W3CDTF">2021-07-28T09:47:25Z</dcterms:modified>
</cp:coreProperties>
</file>