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570" windowHeight="8040" firstSheet="6" activeTab="8"/>
  </bookViews>
  <sheets>
    <sheet name="캐릭터 레벨업cost" sheetId="2" r:id="rId1"/>
    <sheet name="캐릭터 스테이터스" sheetId="11" r:id="rId2"/>
    <sheet name="캐릭터 DNAcost" sheetId="4" r:id="rId3"/>
    <sheet name="계정 레벨업cost" sheetId="10" r:id="rId4"/>
    <sheet name="훈련cost" sheetId="5" r:id="rId5"/>
    <sheet name="캐릭터 스킬 레벨cost" sheetId="3" r:id="rId6"/>
    <sheet name="스테이지 드랍 골드" sheetId="6" r:id="rId7"/>
    <sheet name="스테이지 드랍 아이템" sheetId="14" r:id="rId8"/>
    <sheet name="스테이지 클리어 보상" sheetId="9" r:id="rId9"/>
    <sheet name="등급" sheetId="18" r:id="rId10"/>
    <sheet name="일반 상점cost" sheetId="16" r:id="rId11"/>
    <sheet name="장비강화cost" sheetId="8" r:id="rId12"/>
    <sheet name="장비 스테이터스" sheetId="13" r:id="rId13"/>
    <sheet name="뽑기확률" sheetId="15" r:id="rId14"/>
    <sheet name="도감효과" sheetId="7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8" l="1"/>
  <c r="AD3" i="18"/>
  <c r="AE3" i="18"/>
  <c r="AF3" i="18"/>
  <c r="AG3" i="18"/>
  <c r="AH3" i="18"/>
  <c r="AI3" i="18"/>
  <c r="AC4" i="18"/>
  <c r="AD4" i="18"/>
  <c r="AE4" i="18"/>
  <c r="AF4" i="18"/>
  <c r="AG4" i="18"/>
  <c r="AH4" i="18"/>
  <c r="AI4" i="18"/>
  <c r="AC5" i="18"/>
  <c r="AD5" i="18"/>
  <c r="AE5" i="18"/>
  <c r="AF5" i="18"/>
  <c r="AG5" i="18"/>
  <c r="AH5" i="18"/>
  <c r="AI5" i="18"/>
  <c r="AC6" i="18"/>
  <c r="AD6" i="18"/>
  <c r="AE6" i="18"/>
  <c r="AF6" i="18"/>
  <c r="AG6" i="18"/>
  <c r="AH6" i="18"/>
  <c r="AI6" i="18"/>
  <c r="AC7" i="18"/>
  <c r="AD7" i="18"/>
  <c r="AE7" i="18"/>
  <c r="AF7" i="18"/>
  <c r="AG7" i="18"/>
  <c r="AH7" i="18"/>
  <c r="AI7" i="18"/>
  <c r="AC8" i="18"/>
  <c r="AD8" i="18"/>
  <c r="AE8" i="18"/>
  <c r="AF8" i="18"/>
  <c r="AG8" i="18"/>
  <c r="AH8" i="18"/>
  <c r="AI8" i="18"/>
  <c r="AC9" i="18"/>
  <c r="AD9" i="18"/>
  <c r="AE9" i="18"/>
  <c r="AF9" i="18"/>
  <c r="AG9" i="18"/>
  <c r="AH9" i="18"/>
  <c r="AI9" i="18"/>
  <c r="AC10" i="18"/>
  <c r="AD10" i="18"/>
  <c r="AE10" i="18"/>
  <c r="AF10" i="18"/>
  <c r="AG10" i="18"/>
  <c r="AH10" i="18"/>
  <c r="AI10" i="18"/>
  <c r="AC11" i="18"/>
  <c r="AD11" i="18"/>
  <c r="AE11" i="18"/>
  <c r="AF11" i="18"/>
  <c r="AG11" i="18"/>
  <c r="AH11" i="18"/>
  <c r="AI11" i="18"/>
  <c r="AC12" i="18"/>
  <c r="AD12" i="18"/>
  <c r="AE12" i="18"/>
  <c r="AF12" i="18"/>
  <c r="AG12" i="18"/>
  <c r="AH12" i="18"/>
  <c r="AI12" i="18"/>
  <c r="AC13" i="18"/>
  <c r="AD13" i="18"/>
  <c r="AE13" i="18"/>
  <c r="AF13" i="18"/>
  <c r="AG13" i="18"/>
  <c r="AH13" i="18"/>
  <c r="AI13" i="18"/>
  <c r="AC14" i="18"/>
  <c r="AD14" i="18"/>
  <c r="AE14" i="18"/>
  <c r="AF14" i="18"/>
  <c r="AG14" i="18"/>
  <c r="AH14" i="18"/>
  <c r="AI14" i="18"/>
  <c r="AC15" i="18"/>
  <c r="AD15" i="18"/>
  <c r="AE15" i="18"/>
  <c r="AF15" i="18"/>
  <c r="AG15" i="18"/>
  <c r="AH15" i="18"/>
  <c r="AI15" i="18"/>
  <c r="AC16" i="18"/>
  <c r="AD16" i="18"/>
  <c r="AE16" i="18"/>
  <c r="AF16" i="18"/>
  <c r="AG16" i="18"/>
  <c r="AH16" i="18"/>
  <c r="AI16" i="18"/>
  <c r="AC17" i="18"/>
  <c r="AD17" i="18"/>
  <c r="AE17" i="18"/>
  <c r="AF17" i="18"/>
  <c r="AG17" i="18"/>
  <c r="AH17" i="18"/>
  <c r="AI17" i="18"/>
  <c r="AC18" i="18"/>
  <c r="AD18" i="18"/>
  <c r="AE18" i="18"/>
  <c r="AF18" i="18"/>
  <c r="AG18" i="18"/>
  <c r="AH18" i="18"/>
  <c r="AI18" i="18"/>
  <c r="AC19" i="18"/>
  <c r="AD19" i="18"/>
  <c r="AE19" i="18"/>
  <c r="AF19" i="18"/>
  <c r="AG19" i="18"/>
  <c r="AH19" i="18"/>
  <c r="AI19" i="18"/>
  <c r="AC20" i="18"/>
  <c r="AD20" i="18"/>
  <c r="AE20" i="18"/>
  <c r="AF20" i="18"/>
  <c r="AG20" i="18"/>
  <c r="AH20" i="18"/>
  <c r="AI20" i="18"/>
  <c r="AC21" i="18"/>
  <c r="AD21" i="18"/>
  <c r="AE21" i="18"/>
  <c r="AF21" i="18"/>
  <c r="AG21" i="18"/>
  <c r="AH21" i="18"/>
  <c r="AI21" i="18"/>
  <c r="AC22" i="18"/>
  <c r="AD22" i="18"/>
  <c r="AE22" i="18"/>
  <c r="AF22" i="18"/>
  <c r="AG22" i="18"/>
  <c r="AH22" i="18"/>
  <c r="AI22" i="18"/>
  <c r="AC23" i="18"/>
  <c r="AD23" i="18"/>
  <c r="AE23" i="18"/>
  <c r="AF23" i="18"/>
  <c r="AG23" i="18"/>
  <c r="AH23" i="18"/>
  <c r="AI23" i="18"/>
  <c r="AC24" i="18"/>
  <c r="AD24" i="18"/>
  <c r="AE24" i="18"/>
  <c r="AF24" i="18"/>
  <c r="AG24" i="18"/>
  <c r="AH24" i="18"/>
  <c r="AI24" i="18"/>
  <c r="AC25" i="18"/>
  <c r="AD25" i="18"/>
  <c r="AE25" i="18"/>
  <c r="AF25" i="18"/>
  <c r="AG25" i="18"/>
  <c r="AH25" i="18"/>
  <c r="AI25" i="18"/>
  <c r="AC26" i="18"/>
  <c r="AD26" i="18"/>
  <c r="AE26" i="18"/>
  <c r="AF26" i="18"/>
  <c r="AG26" i="18"/>
  <c r="AH26" i="18"/>
  <c r="AI26" i="18"/>
  <c r="AC27" i="18"/>
  <c r="AD27" i="18"/>
  <c r="AE27" i="18"/>
  <c r="AF27" i="18"/>
  <c r="AG27" i="18"/>
  <c r="AH27" i="18"/>
  <c r="AI27" i="18"/>
  <c r="AC28" i="18"/>
  <c r="AD28" i="18"/>
  <c r="AE28" i="18"/>
  <c r="AF28" i="18"/>
  <c r="AG28" i="18"/>
  <c r="AH28" i="18"/>
  <c r="AI28" i="18"/>
  <c r="AC29" i="18"/>
  <c r="AD29" i="18"/>
  <c r="AE29" i="18"/>
  <c r="AF29" i="18"/>
  <c r="AG29" i="18"/>
  <c r="AH29" i="18"/>
  <c r="AI29" i="18"/>
  <c r="AC30" i="18"/>
  <c r="AD30" i="18"/>
  <c r="AE30" i="18"/>
  <c r="AF30" i="18"/>
  <c r="AG30" i="18"/>
  <c r="AH30" i="18"/>
  <c r="AI30" i="18"/>
  <c r="AC31" i="18"/>
  <c r="AD31" i="18"/>
  <c r="AE31" i="18"/>
  <c r="AF31" i="18"/>
  <c r="AG31" i="18"/>
  <c r="AH31" i="18"/>
  <c r="AI31" i="18"/>
  <c r="AC32" i="18"/>
  <c r="AD32" i="18"/>
  <c r="AE32" i="18"/>
  <c r="AF32" i="18"/>
  <c r="AG32" i="18"/>
  <c r="AH32" i="18"/>
  <c r="AI32" i="18"/>
  <c r="AC33" i="18"/>
  <c r="AD33" i="18"/>
  <c r="AE33" i="18"/>
  <c r="AF33" i="18"/>
  <c r="AG33" i="18"/>
  <c r="AH33" i="18"/>
  <c r="AI33" i="18"/>
  <c r="AC34" i="18"/>
  <c r="AD34" i="18"/>
  <c r="AE34" i="18"/>
  <c r="AF34" i="18"/>
  <c r="AG34" i="18"/>
  <c r="AH34" i="18"/>
  <c r="AI34" i="18"/>
  <c r="AC35" i="18"/>
  <c r="AD35" i="18"/>
  <c r="AE35" i="18"/>
  <c r="AF35" i="18"/>
  <c r="AG35" i="18"/>
  <c r="AH35" i="18"/>
  <c r="AI35" i="18"/>
  <c r="AC36" i="18"/>
  <c r="AD36" i="18"/>
  <c r="AE36" i="18"/>
  <c r="AF36" i="18"/>
  <c r="AG36" i="18"/>
  <c r="AH36" i="18"/>
  <c r="AI36" i="18"/>
  <c r="AC37" i="18"/>
  <c r="AD37" i="18"/>
  <c r="AE37" i="18"/>
  <c r="AF37" i="18"/>
  <c r="AG37" i="18"/>
  <c r="AH37" i="18"/>
  <c r="AI37" i="18"/>
  <c r="AC38" i="18"/>
  <c r="AD38" i="18"/>
  <c r="AE38" i="18"/>
  <c r="AF38" i="18"/>
  <c r="AG38" i="18"/>
  <c r="AH38" i="18"/>
  <c r="AI38" i="18"/>
  <c r="AC39" i="18"/>
  <c r="AD39" i="18"/>
  <c r="AE39" i="18"/>
  <c r="AF39" i="18"/>
  <c r="AG39" i="18"/>
  <c r="AH39" i="18"/>
  <c r="AI39" i="18"/>
  <c r="AC40" i="18"/>
  <c r="AD40" i="18"/>
  <c r="AE40" i="18"/>
  <c r="AF40" i="18"/>
  <c r="AG40" i="18"/>
  <c r="AH40" i="18"/>
  <c r="AI40" i="18"/>
  <c r="AC41" i="18"/>
  <c r="AD41" i="18"/>
  <c r="AE41" i="18"/>
  <c r="AF41" i="18"/>
  <c r="AG41" i="18"/>
  <c r="AH41" i="18"/>
  <c r="AI41" i="18"/>
  <c r="AC42" i="18"/>
  <c r="AD42" i="18"/>
  <c r="AE42" i="18"/>
  <c r="AF42" i="18"/>
  <c r="AG42" i="18"/>
  <c r="AH42" i="18"/>
  <c r="AI42" i="18"/>
  <c r="AC43" i="18"/>
  <c r="AD43" i="18"/>
  <c r="AE43" i="18"/>
  <c r="AF43" i="18"/>
  <c r="AG43" i="18"/>
  <c r="AH43" i="18"/>
  <c r="AI43" i="18"/>
  <c r="AC44" i="18"/>
  <c r="AD44" i="18"/>
  <c r="AE44" i="18"/>
  <c r="AF44" i="18"/>
  <c r="AG44" i="18"/>
  <c r="AH44" i="18"/>
  <c r="AI44" i="18"/>
  <c r="AC45" i="18"/>
  <c r="AD45" i="18"/>
  <c r="AE45" i="18"/>
  <c r="AF45" i="18"/>
  <c r="AG45" i="18"/>
  <c r="AH45" i="18"/>
  <c r="AI45" i="18"/>
  <c r="AC46" i="18"/>
  <c r="AD46" i="18"/>
  <c r="AE46" i="18"/>
  <c r="AF46" i="18"/>
  <c r="AG46" i="18"/>
  <c r="AH46" i="18"/>
  <c r="AI46" i="18"/>
  <c r="AC47" i="18"/>
  <c r="AD47" i="18"/>
  <c r="AE47" i="18"/>
  <c r="AF47" i="18"/>
  <c r="AG47" i="18"/>
  <c r="AH47" i="18"/>
  <c r="AI47" i="18"/>
  <c r="AC48" i="18"/>
  <c r="AD48" i="18"/>
  <c r="AE48" i="18"/>
  <c r="AF48" i="18"/>
  <c r="AG48" i="18"/>
  <c r="AH48" i="18"/>
  <c r="AI48" i="18"/>
  <c r="AC49" i="18"/>
  <c r="AD49" i="18"/>
  <c r="AE49" i="18"/>
  <c r="AF49" i="18"/>
  <c r="AG49" i="18"/>
  <c r="AH49" i="18"/>
  <c r="AI49" i="18"/>
  <c r="AD2" i="18"/>
  <c r="AE2" i="18"/>
  <c r="AF2" i="18"/>
  <c r="AG2" i="18"/>
  <c r="AH2" i="18"/>
  <c r="AI2" i="18"/>
  <c r="AC2" i="18"/>
  <c r="Z3" i="18"/>
  <c r="AA3" i="18"/>
  <c r="AB3" i="18"/>
  <c r="Z4" i="18"/>
  <c r="AA4" i="18"/>
  <c r="AB4" i="18"/>
  <c r="Z5" i="18"/>
  <c r="AA5" i="18"/>
  <c r="AB5" i="18"/>
  <c r="Z6" i="18"/>
  <c r="AA6" i="18"/>
  <c r="AB6" i="18"/>
  <c r="Z7" i="18"/>
  <c r="AA7" i="18"/>
  <c r="AB7" i="18"/>
  <c r="Z8" i="18"/>
  <c r="AA8" i="18"/>
  <c r="AB8" i="18"/>
  <c r="Z9" i="18"/>
  <c r="AA9" i="18"/>
  <c r="AB9" i="18"/>
  <c r="Z10" i="18"/>
  <c r="AA10" i="18"/>
  <c r="AB10" i="18"/>
  <c r="Z11" i="18"/>
  <c r="AA11" i="18"/>
  <c r="AB11" i="18"/>
  <c r="Z12" i="18"/>
  <c r="AA12" i="18"/>
  <c r="AB12" i="18"/>
  <c r="Z13" i="18"/>
  <c r="AA13" i="18"/>
  <c r="AB13" i="18"/>
  <c r="Z14" i="18"/>
  <c r="AA14" i="18"/>
  <c r="AB14" i="18"/>
  <c r="Z15" i="18"/>
  <c r="AA15" i="18"/>
  <c r="AB15" i="18"/>
  <c r="Z16" i="18"/>
  <c r="AA16" i="18"/>
  <c r="AB16" i="18"/>
  <c r="Z17" i="18"/>
  <c r="AA17" i="18"/>
  <c r="AB17" i="18"/>
  <c r="Z18" i="18"/>
  <c r="AA18" i="18"/>
  <c r="AB18" i="18"/>
  <c r="Z19" i="18"/>
  <c r="AA19" i="18"/>
  <c r="AB19" i="18"/>
  <c r="Z20" i="18"/>
  <c r="AA20" i="18"/>
  <c r="AB20" i="18"/>
  <c r="Z21" i="18"/>
  <c r="AA21" i="18"/>
  <c r="AB21" i="18"/>
  <c r="Z22" i="18"/>
  <c r="AA22" i="18"/>
  <c r="AB22" i="18"/>
  <c r="Z23" i="18"/>
  <c r="AA23" i="18"/>
  <c r="AB23" i="18"/>
  <c r="Z24" i="18"/>
  <c r="AA24" i="18"/>
  <c r="AB24" i="18"/>
  <c r="Z25" i="18"/>
  <c r="AA25" i="18"/>
  <c r="AB25" i="18"/>
  <c r="Z26" i="18"/>
  <c r="AA26" i="18"/>
  <c r="AB26" i="18"/>
  <c r="Z27" i="18"/>
  <c r="AA27" i="18"/>
  <c r="AB27" i="18"/>
  <c r="Z28" i="18"/>
  <c r="AA28" i="18"/>
  <c r="AB28" i="18"/>
  <c r="Z29" i="18"/>
  <c r="AA29" i="18"/>
  <c r="AB29" i="18"/>
  <c r="Z30" i="18"/>
  <c r="AA30" i="18"/>
  <c r="AB30" i="18"/>
  <c r="Z31" i="18"/>
  <c r="AA31" i="18"/>
  <c r="AB31" i="18"/>
  <c r="Z32" i="18"/>
  <c r="AA32" i="18"/>
  <c r="AB32" i="18"/>
  <c r="Z33" i="18"/>
  <c r="AA33" i="18"/>
  <c r="AB33" i="18"/>
  <c r="Z34" i="18"/>
  <c r="AA34" i="18"/>
  <c r="AB34" i="18"/>
  <c r="Z35" i="18"/>
  <c r="AA35" i="18"/>
  <c r="AB35" i="18"/>
  <c r="Z36" i="18"/>
  <c r="AA36" i="18"/>
  <c r="AB36" i="18"/>
  <c r="Z37" i="18"/>
  <c r="AA37" i="18"/>
  <c r="AB37" i="18"/>
  <c r="Z38" i="18"/>
  <c r="AA38" i="18"/>
  <c r="AB38" i="18"/>
  <c r="Z39" i="18"/>
  <c r="AA39" i="18"/>
  <c r="AB39" i="18"/>
  <c r="Z40" i="18"/>
  <c r="AA40" i="18"/>
  <c r="AB40" i="18"/>
  <c r="Z41" i="18"/>
  <c r="AA41" i="18"/>
  <c r="AB41" i="18"/>
  <c r="Z42" i="18"/>
  <c r="AA42" i="18"/>
  <c r="AB42" i="18"/>
  <c r="Z43" i="18"/>
  <c r="AA43" i="18"/>
  <c r="AB43" i="18"/>
  <c r="Z44" i="18"/>
  <c r="AA44" i="18"/>
  <c r="AB44" i="18"/>
  <c r="Z45" i="18"/>
  <c r="AA45" i="18"/>
  <c r="AB45" i="18"/>
  <c r="Z46" i="18"/>
  <c r="AA46" i="18"/>
  <c r="AB46" i="18"/>
  <c r="Z47" i="18"/>
  <c r="AA47" i="18"/>
  <c r="AB47" i="18"/>
  <c r="Z48" i="18"/>
  <c r="AA48" i="18"/>
  <c r="AB48" i="18"/>
  <c r="Z49" i="18"/>
  <c r="AA49" i="18"/>
  <c r="AB49" i="18"/>
  <c r="AA2" i="18"/>
  <c r="AB2" i="18"/>
  <c r="Z2" i="18"/>
  <c r="R2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U2" i="18"/>
  <c r="V2" i="18"/>
  <c r="W2" i="18"/>
  <c r="X2" i="18"/>
  <c r="U3" i="18"/>
  <c r="V3" i="18"/>
  <c r="W3" i="18"/>
  <c r="X3" i="18"/>
  <c r="U4" i="18"/>
  <c r="V4" i="18"/>
  <c r="W4" i="18"/>
  <c r="X4" i="18"/>
  <c r="U5" i="18"/>
  <c r="V5" i="18"/>
  <c r="W5" i="18"/>
  <c r="X5" i="18"/>
  <c r="U6" i="18"/>
  <c r="V6" i="18"/>
  <c r="W6" i="18"/>
  <c r="X6" i="18"/>
  <c r="U7" i="18"/>
  <c r="V7" i="18"/>
  <c r="W7" i="18"/>
  <c r="X7" i="18"/>
  <c r="U8" i="18"/>
  <c r="V8" i="18"/>
  <c r="W8" i="18"/>
  <c r="X8" i="18"/>
  <c r="U9" i="18"/>
  <c r="V9" i="18"/>
  <c r="W9" i="18"/>
  <c r="X9" i="18"/>
  <c r="U10" i="18"/>
  <c r="V10" i="18"/>
  <c r="W10" i="18"/>
  <c r="X10" i="18"/>
  <c r="U11" i="18"/>
  <c r="V11" i="18"/>
  <c r="W11" i="18"/>
  <c r="X11" i="18"/>
  <c r="U12" i="18"/>
  <c r="V12" i="18"/>
  <c r="W12" i="18"/>
  <c r="X12" i="18"/>
  <c r="U13" i="18"/>
  <c r="V13" i="18"/>
  <c r="W13" i="18"/>
  <c r="X13" i="18"/>
  <c r="U14" i="18"/>
  <c r="V14" i="18"/>
  <c r="W14" i="18"/>
  <c r="X14" i="18"/>
  <c r="U15" i="18"/>
  <c r="V15" i="18"/>
  <c r="W15" i="18"/>
  <c r="X15" i="18"/>
  <c r="U16" i="18"/>
  <c r="V16" i="18"/>
  <c r="W16" i="18"/>
  <c r="X16" i="18"/>
  <c r="U17" i="18"/>
  <c r="V17" i="18"/>
  <c r="W17" i="18"/>
  <c r="X17" i="18"/>
  <c r="U18" i="18"/>
  <c r="V18" i="18"/>
  <c r="W18" i="18"/>
  <c r="X18" i="18"/>
  <c r="U19" i="18"/>
  <c r="V19" i="18"/>
  <c r="W19" i="18"/>
  <c r="X19" i="18"/>
  <c r="U20" i="18"/>
  <c r="V20" i="18"/>
  <c r="W20" i="18"/>
  <c r="X20" i="18"/>
  <c r="U21" i="18"/>
  <c r="V21" i="18"/>
  <c r="W21" i="18"/>
  <c r="X21" i="18"/>
  <c r="U22" i="18"/>
  <c r="V22" i="18"/>
  <c r="W22" i="18"/>
  <c r="X22" i="18"/>
  <c r="U23" i="18"/>
  <c r="V23" i="18"/>
  <c r="W23" i="18"/>
  <c r="X23" i="18"/>
  <c r="U24" i="18"/>
  <c r="V24" i="18"/>
  <c r="W24" i="18"/>
  <c r="X24" i="18"/>
  <c r="U25" i="18"/>
  <c r="V25" i="18"/>
  <c r="W25" i="18"/>
  <c r="X25" i="18"/>
  <c r="U26" i="18"/>
  <c r="V26" i="18"/>
  <c r="W26" i="18"/>
  <c r="X26" i="18"/>
  <c r="U27" i="18"/>
  <c r="V27" i="18"/>
  <c r="W27" i="18"/>
  <c r="X27" i="18"/>
  <c r="U28" i="18"/>
  <c r="V28" i="18"/>
  <c r="W28" i="18"/>
  <c r="X28" i="18"/>
  <c r="U29" i="18"/>
  <c r="V29" i="18"/>
  <c r="W29" i="18"/>
  <c r="X29" i="18"/>
  <c r="U30" i="18"/>
  <c r="V30" i="18"/>
  <c r="W30" i="18"/>
  <c r="X30" i="18"/>
  <c r="U31" i="18"/>
  <c r="V31" i="18"/>
  <c r="W31" i="18"/>
  <c r="X31" i="18"/>
  <c r="U32" i="18"/>
  <c r="V32" i="18"/>
  <c r="W32" i="18"/>
  <c r="X32" i="18"/>
  <c r="U33" i="18"/>
  <c r="V33" i="18"/>
  <c r="W33" i="18"/>
  <c r="X33" i="18"/>
  <c r="U34" i="18"/>
  <c r="V34" i="18"/>
  <c r="W34" i="18"/>
  <c r="X34" i="18"/>
  <c r="U35" i="18"/>
  <c r="V35" i="18"/>
  <c r="W35" i="18"/>
  <c r="X35" i="18"/>
  <c r="U36" i="18"/>
  <c r="V36" i="18"/>
  <c r="W36" i="18"/>
  <c r="X36" i="18"/>
  <c r="U37" i="18"/>
  <c r="V37" i="18"/>
  <c r="W37" i="18"/>
  <c r="X37" i="18"/>
  <c r="U38" i="18"/>
  <c r="V38" i="18"/>
  <c r="W38" i="18"/>
  <c r="X38" i="18"/>
  <c r="U39" i="18"/>
  <c r="V39" i="18"/>
  <c r="W39" i="18"/>
  <c r="X39" i="18"/>
  <c r="U40" i="18"/>
  <c r="V40" i="18"/>
  <c r="W40" i="18"/>
  <c r="X40" i="18"/>
  <c r="U41" i="18"/>
  <c r="V41" i="18"/>
  <c r="W41" i="18"/>
  <c r="X41" i="18"/>
  <c r="U42" i="18"/>
  <c r="V42" i="18"/>
  <c r="W42" i="18"/>
  <c r="X42" i="18"/>
  <c r="U43" i="18"/>
  <c r="V43" i="18"/>
  <c r="W43" i="18"/>
  <c r="X43" i="18"/>
  <c r="U44" i="18"/>
  <c r="V44" i="18"/>
  <c r="W44" i="18"/>
  <c r="X44" i="18"/>
  <c r="U45" i="18"/>
  <c r="V45" i="18"/>
  <c r="W45" i="18"/>
  <c r="X45" i="18"/>
  <c r="U46" i="18"/>
  <c r="V46" i="18"/>
  <c r="W46" i="18"/>
  <c r="X46" i="18"/>
  <c r="U47" i="18"/>
  <c r="V47" i="18"/>
  <c r="W47" i="18"/>
  <c r="X47" i="18"/>
  <c r="U48" i="18"/>
  <c r="V48" i="18"/>
  <c r="W48" i="18"/>
  <c r="X48" i="18"/>
  <c r="U49" i="18"/>
  <c r="V49" i="18"/>
  <c r="W49" i="18"/>
  <c r="X49" i="18"/>
  <c r="S3" i="18"/>
  <c r="T3" i="18"/>
  <c r="S4" i="18"/>
  <c r="T4" i="18"/>
  <c r="S5" i="18"/>
  <c r="T5" i="18"/>
  <c r="S6" i="18"/>
  <c r="T6" i="18"/>
  <c r="S7" i="18"/>
  <c r="T7" i="18"/>
  <c r="S8" i="18"/>
  <c r="T8" i="18"/>
  <c r="S9" i="18"/>
  <c r="T9" i="18"/>
  <c r="S10" i="18"/>
  <c r="T10" i="18"/>
  <c r="S11" i="18"/>
  <c r="T11" i="18"/>
  <c r="S12" i="18"/>
  <c r="T12" i="18"/>
  <c r="S13" i="18"/>
  <c r="T13" i="18"/>
  <c r="S14" i="18"/>
  <c r="T14" i="18"/>
  <c r="S15" i="18"/>
  <c r="T15" i="18"/>
  <c r="S16" i="18"/>
  <c r="T16" i="18"/>
  <c r="S17" i="18"/>
  <c r="T17" i="18"/>
  <c r="S18" i="18"/>
  <c r="T18" i="18"/>
  <c r="S19" i="18"/>
  <c r="T19" i="18"/>
  <c r="S20" i="18"/>
  <c r="T20" i="18"/>
  <c r="S21" i="18"/>
  <c r="T21" i="18"/>
  <c r="S22" i="18"/>
  <c r="T22" i="18"/>
  <c r="S23" i="18"/>
  <c r="T23" i="18"/>
  <c r="S24" i="18"/>
  <c r="T24" i="18"/>
  <c r="S25" i="18"/>
  <c r="T25" i="18"/>
  <c r="S26" i="18"/>
  <c r="T26" i="18"/>
  <c r="S27" i="18"/>
  <c r="T27" i="18"/>
  <c r="S28" i="18"/>
  <c r="T28" i="18"/>
  <c r="S29" i="18"/>
  <c r="T29" i="18"/>
  <c r="S30" i="18"/>
  <c r="T30" i="18"/>
  <c r="S31" i="18"/>
  <c r="T31" i="18"/>
  <c r="S32" i="18"/>
  <c r="T32" i="18"/>
  <c r="S33" i="18"/>
  <c r="T33" i="18"/>
  <c r="S34" i="18"/>
  <c r="T34" i="18"/>
  <c r="S35" i="18"/>
  <c r="T35" i="18"/>
  <c r="S36" i="18"/>
  <c r="T36" i="18"/>
  <c r="S37" i="18"/>
  <c r="T37" i="18"/>
  <c r="S38" i="18"/>
  <c r="T38" i="18"/>
  <c r="S39" i="18"/>
  <c r="T39" i="18"/>
  <c r="S40" i="18"/>
  <c r="T40" i="18"/>
  <c r="S41" i="18"/>
  <c r="T41" i="18"/>
  <c r="S42" i="18"/>
  <c r="T42" i="18"/>
  <c r="S43" i="18"/>
  <c r="T43" i="18"/>
  <c r="S44" i="18"/>
  <c r="T44" i="18"/>
  <c r="S45" i="18"/>
  <c r="T45" i="18"/>
  <c r="S46" i="18"/>
  <c r="T46" i="18"/>
  <c r="S47" i="18"/>
  <c r="T47" i="18"/>
  <c r="S48" i="18"/>
  <c r="T48" i="18"/>
  <c r="S49" i="18"/>
  <c r="T49" i="18"/>
  <c r="T2" i="18"/>
  <c r="S2" i="18"/>
  <c r="O3" i="18"/>
  <c r="P3" i="18"/>
  <c r="Q3" i="18"/>
  <c r="O4" i="18"/>
  <c r="P4" i="18"/>
  <c r="Q4" i="18"/>
  <c r="O5" i="18"/>
  <c r="P5" i="18"/>
  <c r="Q5" i="18"/>
  <c r="O6" i="18"/>
  <c r="P6" i="18"/>
  <c r="Q6" i="18"/>
  <c r="O7" i="18"/>
  <c r="P7" i="18"/>
  <c r="Q7" i="18"/>
  <c r="O8" i="18"/>
  <c r="P8" i="18"/>
  <c r="Q8" i="18"/>
  <c r="O9" i="18"/>
  <c r="P9" i="18"/>
  <c r="Q9" i="18"/>
  <c r="O10" i="18"/>
  <c r="P10" i="18"/>
  <c r="Q10" i="18"/>
  <c r="O11" i="18"/>
  <c r="P11" i="18"/>
  <c r="Q11" i="18"/>
  <c r="O12" i="18"/>
  <c r="P12" i="18"/>
  <c r="Q12" i="18"/>
  <c r="O13" i="18"/>
  <c r="P13" i="18"/>
  <c r="Q13" i="18"/>
  <c r="O14" i="18"/>
  <c r="P14" i="18"/>
  <c r="Q14" i="18"/>
  <c r="O15" i="18"/>
  <c r="P15" i="18"/>
  <c r="Q15" i="18"/>
  <c r="O16" i="18"/>
  <c r="P16" i="18"/>
  <c r="Q16" i="18"/>
  <c r="O17" i="18"/>
  <c r="P17" i="18"/>
  <c r="Q17" i="18"/>
  <c r="O18" i="18"/>
  <c r="P18" i="18"/>
  <c r="Q18" i="18"/>
  <c r="O19" i="18"/>
  <c r="P19" i="18"/>
  <c r="Q19" i="18"/>
  <c r="O20" i="18"/>
  <c r="P20" i="18"/>
  <c r="Q20" i="18"/>
  <c r="O21" i="18"/>
  <c r="P21" i="18"/>
  <c r="Q21" i="18"/>
  <c r="O22" i="18"/>
  <c r="P22" i="18"/>
  <c r="Q22" i="18"/>
  <c r="O23" i="18"/>
  <c r="P23" i="18"/>
  <c r="Q23" i="18"/>
  <c r="O24" i="18"/>
  <c r="P24" i="18"/>
  <c r="Q24" i="18"/>
  <c r="O25" i="18"/>
  <c r="P25" i="18"/>
  <c r="Q25" i="18"/>
  <c r="O26" i="18"/>
  <c r="P26" i="18"/>
  <c r="Q26" i="18"/>
  <c r="O27" i="18"/>
  <c r="P27" i="18"/>
  <c r="Q27" i="18"/>
  <c r="O28" i="18"/>
  <c r="P28" i="18"/>
  <c r="Q28" i="18"/>
  <c r="O29" i="18"/>
  <c r="P29" i="18"/>
  <c r="Q29" i="18"/>
  <c r="O30" i="18"/>
  <c r="P30" i="18"/>
  <c r="Q30" i="18"/>
  <c r="O31" i="18"/>
  <c r="P31" i="18"/>
  <c r="Q31" i="18"/>
  <c r="O32" i="18"/>
  <c r="P32" i="18"/>
  <c r="Q32" i="18"/>
  <c r="O33" i="18"/>
  <c r="P33" i="18"/>
  <c r="Q33" i="18"/>
  <c r="O34" i="18"/>
  <c r="P34" i="18"/>
  <c r="Q34" i="18"/>
  <c r="O35" i="18"/>
  <c r="P35" i="18"/>
  <c r="Q35" i="18"/>
  <c r="O36" i="18"/>
  <c r="P36" i="18"/>
  <c r="Q36" i="18"/>
  <c r="O37" i="18"/>
  <c r="P37" i="18"/>
  <c r="Q37" i="18"/>
  <c r="O38" i="18"/>
  <c r="P38" i="18"/>
  <c r="Q38" i="18"/>
  <c r="O39" i="18"/>
  <c r="P39" i="18"/>
  <c r="Q39" i="18"/>
  <c r="O40" i="18"/>
  <c r="P40" i="18"/>
  <c r="Q40" i="18"/>
  <c r="O41" i="18"/>
  <c r="P41" i="18"/>
  <c r="Q41" i="18"/>
  <c r="O42" i="18"/>
  <c r="P42" i="18"/>
  <c r="Q42" i="18"/>
  <c r="O43" i="18"/>
  <c r="P43" i="18"/>
  <c r="Q43" i="18"/>
  <c r="O44" i="18"/>
  <c r="P44" i="18"/>
  <c r="Q44" i="18"/>
  <c r="O45" i="18"/>
  <c r="P45" i="18"/>
  <c r="Q45" i="18"/>
  <c r="O46" i="18"/>
  <c r="P46" i="18"/>
  <c r="Q46" i="18"/>
  <c r="O47" i="18"/>
  <c r="P47" i="18"/>
  <c r="Q47" i="18"/>
  <c r="O48" i="18"/>
  <c r="P48" i="18"/>
  <c r="Q48" i="18"/>
  <c r="O49" i="18"/>
  <c r="P49" i="18"/>
  <c r="Q49" i="18"/>
  <c r="P2" i="18"/>
  <c r="Q2" i="18"/>
  <c r="O2" i="18"/>
  <c r="L3" i="9" l="1"/>
  <c r="G2" i="9"/>
  <c r="H2" i="9"/>
  <c r="I2" i="9"/>
  <c r="G3" i="9"/>
  <c r="H3" i="9"/>
  <c r="I3" i="9"/>
  <c r="G4" i="9"/>
  <c r="H4" i="9"/>
  <c r="I4" i="9"/>
  <c r="G5" i="9"/>
  <c r="H5" i="9"/>
  <c r="I5" i="9"/>
  <c r="G6" i="9"/>
  <c r="H6" i="9"/>
  <c r="I6" i="9"/>
  <c r="G7" i="9"/>
  <c r="H7" i="9"/>
  <c r="I7" i="9"/>
  <c r="G8" i="9"/>
  <c r="H8" i="9"/>
  <c r="I8" i="9"/>
  <c r="G9" i="9"/>
  <c r="H9" i="9"/>
  <c r="I9" i="9"/>
  <c r="G10" i="9"/>
  <c r="H10" i="9"/>
  <c r="I10" i="9"/>
  <c r="G11" i="9"/>
  <c r="H11" i="9"/>
  <c r="I11" i="9"/>
  <c r="G12" i="9"/>
  <c r="H12" i="9"/>
  <c r="I12" i="9"/>
  <c r="G13" i="9"/>
  <c r="H13" i="9"/>
  <c r="I13" i="9"/>
  <c r="G14" i="9"/>
  <c r="H14" i="9"/>
  <c r="I14" i="9"/>
  <c r="G15" i="9"/>
  <c r="H15" i="9"/>
  <c r="I15" i="9"/>
  <c r="G16" i="9"/>
  <c r="H16" i="9"/>
  <c r="I16" i="9"/>
  <c r="G17" i="9"/>
  <c r="H17" i="9"/>
  <c r="I17" i="9"/>
  <c r="G18" i="9"/>
  <c r="H18" i="9"/>
  <c r="I18" i="9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G19" i="9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H19" i="9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N4" i="9" l="1"/>
  <c r="N3" i="9"/>
  <c r="M3" i="9"/>
  <c r="L4" i="9" l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N5" i="9" l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M4" i="9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2" i="9"/>
  <c r="N2" i="9"/>
  <c r="L2" i="9"/>
  <c r="C38" i="16" l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2" i="16"/>
  <c r="Z75" i="6" l="1"/>
  <c r="X74" i="6"/>
  <c r="W74" i="6"/>
  <c r="Z70" i="6"/>
  <c r="AC70" i="6"/>
  <c r="W70" i="6"/>
  <c r="AC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AC32" i="6"/>
  <c r="AC44" i="6"/>
  <c r="AC56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22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AB65" i="6"/>
  <c r="AA65" i="6"/>
  <c r="AC65" i="6" s="1"/>
  <c r="AB64" i="6"/>
  <c r="AA64" i="6"/>
  <c r="AC64" i="6" s="1"/>
  <c r="AB63" i="6"/>
  <c r="AA63" i="6"/>
  <c r="AC63" i="6" s="1"/>
  <c r="AB62" i="6"/>
  <c r="AA62" i="6"/>
  <c r="AC62" i="6" s="1"/>
  <c r="AB61" i="6"/>
  <c r="AA61" i="6"/>
  <c r="AC61" i="6" s="1"/>
  <c r="AB60" i="6"/>
  <c r="AA60" i="6"/>
  <c r="AC60" i="6" s="1"/>
  <c r="AB59" i="6"/>
  <c r="AA59" i="6"/>
  <c r="AC59" i="6" s="1"/>
  <c r="AB58" i="6"/>
  <c r="AA58" i="6"/>
  <c r="AC58" i="6" s="1"/>
  <c r="AB57" i="6"/>
  <c r="AA57" i="6"/>
  <c r="AC57" i="6" s="1"/>
  <c r="AB56" i="6"/>
  <c r="AA56" i="6"/>
  <c r="AB55" i="6"/>
  <c r="AA55" i="6"/>
  <c r="AC55" i="6" s="1"/>
  <c r="AB54" i="6"/>
  <c r="AA54" i="6"/>
  <c r="AC54" i="6" s="1"/>
  <c r="AB53" i="6"/>
  <c r="AA53" i="6"/>
  <c r="AC53" i="6" s="1"/>
  <c r="AB52" i="6"/>
  <c r="AA52" i="6"/>
  <c r="AC52" i="6" s="1"/>
  <c r="AB51" i="6"/>
  <c r="AA51" i="6"/>
  <c r="AC51" i="6" s="1"/>
  <c r="AB50" i="6"/>
  <c r="AA50" i="6"/>
  <c r="AC50" i="6" s="1"/>
  <c r="AB49" i="6"/>
  <c r="AA49" i="6"/>
  <c r="AC49" i="6" s="1"/>
  <c r="AB48" i="6"/>
  <c r="AA48" i="6"/>
  <c r="AC48" i="6" s="1"/>
  <c r="AB47" i="6"/>
  <c r="AA47" i="6"/>
  <c r="AC47" i="6" s="1"/>
  <c r="AB46" i="6"/>
  <c r="AA46" i="6"/>
  <c r="AC46" i="6" s="1"/>
  <c r="AB45" i="6"/>
  <c r="AA45" i="6"/>
  <c r="AC45" i="6" s="1"/>
  <c r="AB44" i="6"/>
  <c r="AA44" i="6"/>
  <c r="AB43" i="6"/>
  <c r="AA43" i="6"/>
  <c r="AC43" i="6" s="1"/>
  <c r="AB42" i="6"/>
  <c r="AA42" i="6"/>
  <c r="AC42" i="6" s="1"/>
  <c r="AB41" i="6"/>
  <c r="AA41" i="6"/>
  <c r="AC41" i="6" s="1"/>
  <c r="AB40" i="6"/>
  <c r="AA40" i="6"/>
  <c r="AC40" i="6" s="1"/>
  <c r="AB39" i="6"/>
  <c r="AA39" i="6"/>
  <c r="AC39" i="6" s="1"/>
  <c r="AB38" i="6"/>
  <c r="AA38" i="6"/>
  <c r="AC38" i="6" s="1"/>
  <c r="AB37" i="6"/>
  <c r="AA37" i="6"/>
  <c r="AC37" i="6" s="1"/>
  <c r="AB36" i="6"/>
  <c r="AA36" i="6"/>
  <c r="AC36" i="6" s="1"/>
  <c r="AB35" i="6"/>
  <c r="AA35" i="6"/>
  <c r="AC35" i="6" s="1"/>
  <c r="AB34" i="6"/>
  <c r="AA34" i="6"/>
  <c r="AC34" i="6" s="1"/>
  <c r="AB33" i="6"/>
  <c r="AA33" i="6"/>
  <c r="AC33" i="6" s="1"/>
  <c r="AB32" i="6"/>
  <c r="AA32" i="6"/>
  <c r="AB31" i="6"/>
  <c r="AA31" i="6"/>
  <c r="AC31" i="6" s="1"/>
  <c r="AB30" i="6"/>
  <c r="AA30" i="6"/>
  <c r="AC30" i="6" s="1"/>
  <c r="AB29" i="6"/>
  <c r="AA29" i="6"/>
  <c r="AC29" i="6" s="1"/>
  <c r="AB28" i="6"/>
  <c r="AA28" i="6"/>
  <c r="AC28" i="6" s="1"/>
  <c r="AB27" i="6"/>
  <c r="AA27" i="6"/>
  <c r="AC27" i="6" s="1"/>
  <c r="AB26" i="6"/>
  <c r="AA26" i="6"/>
  <c r="AC26" i="6" s="1"/>
  <c r="AB25" i="6"/>
  <c r="AA25" i="6"/>
  <c r="AC25" i="6" s="1"/>
  <c r="AB24" i="6"/>
  <c r="AA24" i="6"/>
  <c r="AC24" i="6" s="1"/>
  <c r="AB23" i="6"/>
  <c r="AA23" i="6"/>
  <c r="AC23" i="6" s="1"/>
  <c r="AB22" i="6"/>
  <c r="AA22" i="6"/>
  <c r="AC22" i="6" s="1"/>
  <c r="AB21" i="6"/>
  <c r="AA21" i="6"/>
  <c r="AB20" i="6"/>
  <c r="AA20" i="6"/>
  <c r="AB19" i="6"/>
  <c r="AA19" i="6"/>
  <c r="AB18" i="6"/>
  <c r="AA18" i="6"/>
  <c r="AB17" i="6"/>
  <c r="AA17" i="6"/>
  <c r="AB16" i="6"/>
  <c r="AA16" i="6"/>
  <c r="AB15" i="6"/>
  <c r="AA15" i="6"/>
  <c r="AB14" i="6"/>
  <c r="AA14" i="6"/>
  <c r="AB13" i="6"/>
  <c r="AA13" i="6"/>
  <c r="AB12" i="6"/>
  <c r="AA12" i="6"/>
  <c r="AB11" i="6"/>
  <c r="AA11" i="6"/>
  <c r="AB10" i="6"/>
  <c r="AA10" i="6"/>
  <c r="AB9" i="6"/>
  <c r="AA9" i="6"/>
  <c r="AB8" i="6"/>
  <c r="AA8" i="6"/>
  <c r="AB7" i="6"/>
  <c r="AA7" i="6"/>
  <c r="AB6" i="6"/>
  <c r="AA6" i="6"/>
  <c r="AB5" i="6"/>
  <c r="AA5" i="6"/>
  <c r="AB4" i="6"/>
  <c r="AA4" i="6"/>
  <c r="AB3" i="6"/>
  <c r="AA3" i="6"/>
  <c r="AB2" i="6"/>
  <c r="AA2" i="6"/>
  <c r="R97" i="15" l="1"/>
  <c r="Q104" i="15"/>
  <c r="Q97" i="15" l="1"/>
  <c r="R98" i="15"/>
  <c r="R96" i="15"/>
  <c r="R95" i="15"/>
  <c r="Q96" i="15"/>
  <c r="Q98" i="15"/>
  <c r="Q95" i="15"/>
  <c r="M95" i="15"/>
  <c r="L110" i="15"/>
  <c r="K42" i="15"/>
  <c r="U38" i="15"/>
  <c r="U37" i="15"/>
  <c r="U36" i="15"/>
  <c r="U35" i="15"/>
  <c r="P35" i="15"/>
  <c r="O10" i="15"/>
  <c r="O9" i="15"/>
  <c r="O8" i="15"/>
  <c r="O7" i="15"/>
  <c r="R52" i="10" l="1"/>
  <c r="R53" i="10" s="1"/>
  <c r="R54" i="10" s="1"/>
  <c r="R55" i="10" s="1"/>
  <c r="R56" i="10" s="1"/>
  <c r="R57" i="10" s="1"/>
  <c r="R58" i="10" s="1"/>
  <c r="R59" i="10" s="1"/>
  <c r="R60" i="10" s="1"/>
  <c r="R44" i="10"/>
  <c r="R45" i="10" s="1"/>
  <c r="R46" i="10" s="1"/>
  <c r="R47" i="10" s="1"/>
  <c r="R48" i="10" s="1"/>
  <c r="R49" i="10" s="1"/>
  <c r="R50" i="10" s="1"/>
  <c r="R51" i="10" s="1"/>
  <c r="R41" i="10"/>
  <c r="R42" i="10" s="1"/>
  <c r="R43" i="10" s="1"/>
  <c r="R40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E15" i="8"/>
  <c r="R61" i="10" l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U82" i="10" s="1"/>
  <c r="U39" i="10"/>
  <c r="U41" i="10"/>
  <c r="U40" i="10"/>
  <c r="M11" i="8"/>
  <c r="N21" i="8"/>
  <c r="N20" i="8"/>
  <c r="N19" i="8"/>
  <c r="N13" i="8"/>
  <c r="N12" i="8"/>
  <c r="N4" i="8"/>
  <c r="J15" i="8"/>
  <c r="J13" i="8"/>
  <c r="J12" i="8"/>
  <c r="J4" i="8"/>
  <c r="U51" i="10" l="1"/>
  <c r="R84" i="10"/>
  <c r="U83" i="10" s="1"/>
  <c r="U66" i="10"/>
  <c r="U52" i="10"/>
  <c r="U42" i="10"/>
  <c r="L14" i="15"/>
  <c r="R85" i="10" l="1"/>
  <c r="R86" i="10"/>
  <c r="U84" i="10"/>
  <c r="U67" i="10"/>
  <c r="U53" i="10"/>
  <c r="U43" i="10"/>
  <c r="S26" i="3"/>
  <c r="R26" i="3"/>
  <c r="R27" i="3"/>
  <c r="S27" i="3"/>
  <c r="S25" i="3"/>
  <c r="R25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16" i="3"/>
  <c r="X15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" i="3"/>
  <c r="W1" i="3"/>
  <c r="U20" i="3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19" i="3"/>
  <c r="U13" i="3"/>
  <c r="U14" i="3" s="1"/>
  <c r="U15" i="3" s="1"/>
  <c r="U16" i="3" s="1"/>
  <c r="U17" i="3" s="1"/>
  <c r="U18" i="3" s="1"/>
  <c r="S23" i="3"/>
  <c r="S21" i="3"/>
  <c r="S19" i="3"/>
  <c r="W2" i="3"/>
  <c r="W3" i="3"/>
  <c r="W4" i="3"/>
  <c r="W5" i="3"/>
  <c r="W6" i="3"/>
  <c r="W7" i="3"/>
  <c r="W8" i="3"/>
  <c r="W9" i="3"/>
  <c r="W10" i="3"/>
  <c r="W11" i="3"/>
  <c r="W12" i="3"/>
  <c r="Q13" i="3"/>
  <c r="Q12" i="3"/>
  <c r="U3" i="3"/>
  <c r="U85" i="10" l="1"/>
  <c r="R87" i="10"/>
  <c r="R88" i="10" s="1"/>
  <c r="U68" i="10"/>
  <c r="U54" i="10"/>
  <c r="U44" i="10"/>
  <c r="S22" i="3"/>
  <c r="S24" i="3"/>
  <c r="S20" i="3"/>
  <c r="W13" i="3"/>
  <c r="W14" i="3"/>
  <c r="U4" i="3"/>
  <c r="U5" i="3" s="1"/>
  <c r="U6" i="3" s="1"/>
  <c r="U7" i="3" s="1"/>
  <c r="U8" i="3" s="1"/>
  <c r="U9" i="3" s="1"/>
  <c r="U10" i="3" s="1"/>
  <c r="U11" i="3" s="1"/>
  <c r="U12" i="3" s="1"/>
  <c r="N3" i="8"/>
  <c r="N5" i="8" s="1"/>
  <c r="N6" i="8" s="1"/>
  <c r="N7" i="8" s="1"/>
  <c r="N8" i="8" s="1"/>
  <c r="N9" i="8" s="1"/>
  <c r="N10" i="8" s="1"/>
  <c r="N11" i="8" s="1"/>
  <c r="N14" i="8" s="1"/>
  <c r="N15" i="8" s="1"/>
  <c r="N16" i="8" s="1"/>
  <c r="N17" i="8" s="1"/>
  <c r="N18" i="8" s="1"/>
  <c r="R89" i="10" l="1"/>
  <c r="U87" i="10"/>
  <c r="U69" i="10"/>
  <c r="U55" i="10"/>
  <c r="U45" i="10"/>
  <c r="W15" i="3"/>
  <c r="R20" i="3"/>
  <c r="R19" i="3"/>
  <c r="X2" i="2"/>
  <c r="X4" i="2"/>
  <c r="X5" i="2"/>
  <c r="X6" i="2"/>
  <c r="X7" i="2"/>
  <c r="X8" i="2"/>
  <c r="X9" i="2"/>
  <c r="X10" i="2"/>
  <c r="X3" i="2"/>
  <c r="W11" i="2"/>
  <c r="W12" i="2" s="1"/>
  <c r="R90" i="10" l="1"/>
  <c r="U88" i="10"/>
  <c r="U70" i="10"/>
  <c r="U56" i="10"/>
  <c r="U46" i="10"/>
  <c r="W16" i="3"/>
  <c r="W13" i="2"/>
  <c r="X12" i="2"/>
  <c r="X11" i="2"/>
  <c r="P12" i="3"/>
  <c r="O12" i="3"/>
  <c r="R91" i="10" l="1"/>
  <c r="U89" i="10"/>
  <c r="U71" i="10"/>
  <c r="U57" i="10"/>
  <c r="U47" i="10"/>
  <c r="W17" i="3"/>
  <c r="W14" i="2"/>
  <c r="X13" i="2"/>
  <c r="AS9" i="9"/>
  <c r="AS6" i="9"/>
  <c r="AS5" i="9"/>
  <c r="AR6" i="9"/>
  <c r="AR5" i="9"/>
  <c r="AR3" i="9"/>
  <c r="AR2" i="9"/>
  <c r="AR1" i="9"/>
  <c r="R92" i="10" l="1"/>
  <c r="U90" i="10"/>
  <c r="U72" i="10"/>
  <c r="U58" i="10"/>
  <c r="U48" i="10"/>
  <c r="W18" i="3"/>
  <c r="W15" i="2"/>
  <c r="X14" i="2"/>
  <c r="L11" i="7"/>
  <c r="M11" i="7"/>
  <c r="N11" i="7"/>
  <c r="L12" i="7"/>
  <c r="M12" i="7"/>
  <c r="N12" i="7"/>
  <c r="L14" i="7"/>
  <c r="M14" i="7"/>
  <c r="N14" i="7"/>
  <c r="L16" i="7"/>
  <c r="M16" i="7"/>
  <c r="N16" i="7"/>
  <c r="R93" i="10" l="1"/>
  <c r="U91" i="10"/>
  <c r="U73" i="10"/>
  <c r="U59" i="10"/>
  <c r="U49" i="10"/>
  <c r="U50" i="10"/>
  <c r="W19" i="3"/>
  <c r="W16" i="2"/>
  <c r="X15" i="2"/>
  <c r="AM3" i="9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M2" i="9"/>
  <c r="R94" i="10" l="1"/>
  <c r="U92" i="10"/>
  <c r="U74" i="10"/>
  <c r="U60" i="10"/>
  <c r="W20" i="3"/>
  <c r="W17" i="2"/>
  <c r="X16" i="2"/>
  <c r="W21" i="10"/>
  <c r="U2" i="10"/>
  <c r="T2" i="10" s="1"/>
  <c r="T3" i="10" s="1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L24" i="10"/>
  <c r="O22" i="10"/>
  <c r="N24" i="10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23" i="10"/>
  <c r="N22" i="10"/>
  <c r="M22" i="10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L54" i="9"/>
  <c r="AL55" i="9"/>
  <c r="AL56" i="9"/>
  <c r="AL57" i="9"/>
  <c r="AL58" i="9"/>
  <c r="AL59" i="9"/>
  <c r="AL60" i="9"/>
  <c r="AL61" i="9"/>
  <c r="AL62" i="9"/>
  <c r="AL63" i="9"/>
  <c r="AL64" i="9"/>
  <c r="AL2" i="9"/>
  <c r="R95" i="10" l="1"/>
  <c r="U93" i="10"/>
  <c r="U75" i="10"/>
  <c r="U61" i="10"/>
  <c r="W21" i="3"/>
  <c r="W18" i="2"/>
  <c r="X17" i="2"/>
  <c r="R96" i="10" l="1"/>
  <c r="U94" i="10"/>
  <c r="U76" i="10"/>
  <c r="U62" i="10"/>
  <c r="W22" i="3"/>
  <c r="W19" i="2"/>
  <c r="X18" i="2"/>
  <c r="F11" i="8"/>
  <c r="R97" i="10" l="1"/>
  <c r="U95" i="10"/>
  <c r="U77" i="10"/>
  <c r="U63" i="10"/>
  <c r="W23" i="3"/>
  <c r="W20" i="2"/>
  <c r="X19" i="2"/>
  <c r="J2" i="11"/>
  <c r="I2" i="11"/>
  <c r="H2" i="11"/>
  <c r="L3" i="8"/>
  <c r="L2" i="8"/>
  <c r="R98" i="10" l="1"/>
  <c r="U96" i="10"/>
  <c r="U78" i="10"/>
  <c r="U65" i="10"/>
  <c r="U64" i="10"/>
  <c r="W24" i="3"/>
  <c r="W21" i="2"/>
  <c r="X20" i="2"/>
  <c r="J5" i="8"/>
  <c r="J6" i="8" s="1"/>
  <c r="J7" i="8" s="1"/>
  <c r="J8" i="8" s="1"/>
  <c r="J9" i="8" s="1"/>
  <c r="J10" i="8" s="1"/>
  <c r="J11" i="8" s="1"/>
  <c r="J14" i="8" s="1"/>
  <c r="J16" i="8" s="1"/>
  <c r="J17" i="8" s="1"/>
  <c r="J3" i="8"/>
  <c r="K3" i="8"/>
  <c r="I21" i="2"/>
  <c r="I20" i="2"/>
  <c r="I19" i="2"/>
  <c r="I18" i="2"/>
  <c r="I17" i="2"/>
  <c r="J21" i="2"/>
  <c r="J20" i="2"/>
  <c r="J19" i="2"/>
  <c r="J18" i="2"/>
  <c r="J17" i="2"/>
  <c r="J16" i="2"/>
  <c r="I16" i="2"/>
  <c r="H21" i="2"/>
  <c r="H20" i="2"/>
  <c r="H19" i="2"/>
  <c r="H18" i="2"/>
  <c r="H17" i="2"/>
  <c r="H16" i="2"/>
  <c r="T60" i="2"/>
  <c r="T59" i="2"/>
  <c r="T58" i="2"/>
  <c r="T57" i="2"/>
  <c r="T56" i="2"/>
  <c r="T46" i="2"/>
  <c r="T43" i="2"/>
  <c r="T44" i="2" s="1"/>
  <c r="T45" i="2" s="1"/>
  <c r="T42" i="2"/>
  <c r="T41" i="2"/>
  <c r="T40" i="2"/>
  <c r="T39" i="2"/>
  <c r="T38" i="2"/>
  <c r="T35" i="2"/>
  <c r="T36" i="2" s="1"/>
  <c r="T37" i="2" s="1"/>
  <c r="T34" i="2"/>
  <c r="T31" i="2"/>
  <c r="T32" i="2" s="1"/>
  <c r="T33" i="2" s="1"/>
  <c r="T30" i="2"/>
  <c r="T29" i="2"/>
  <c r="T28" i="2"/>
  <c r="U3" i="2"/>
  <c r="U4" i="2"/>
  <c r="U5" i="2"/>
  <c r="U6" i="2"/>
  <c r="U7" i="2"/>
  <c r="V8" i="2" s="1"/>
  <c r="U8" i="2"/>
  <c r="U9" i="2"/>
  <c r="U10" i="2"/>
  <c r="U11" i="2"/>
  <c r="U12" i="2"/>
  <c r="V12" i="2" s="1"/>
  <c r="U13" i="2"/>
  <c r="V13" i="2" s="1"/>
  <c r="U14" i="2"/>
  <c r="V15" i="2" s="1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" i="2"/>
  <c r="V3" i="2" s="1"/>
  <c r="T20" i="2"/>
  <c r="T19" i="2"/>
  <c r="V4" i="2"/>
  <c r="V5" i="2"/>
  <c r="V6" i="2"/>
  <c r="V7" i="2"/>
  <c r="V9" i="2"/>
  <c r="V10" i="2"/>
  <c r="V11" i="2"/>
  <c r="V16" i="2"/>
  <c r="V17" i="2"/>
  <c r="V2" i="2"/>
  <c r="T11" i="2"/>
  <c r="T17" i="2"/>
  <c r="T18" i="2" s="1"/>
  <c r="T16" i="2"/>
  <c r="T12" i="2"/>
  <c r="T13" i="2" s="1"/>
  <c r="T14" i="2" s="1"/>
  <c r="T15" i="2" s="1"/>
  <c r="M18" i="2"/>
  <c r="K22" i="10"/>
  <c r="K23" i="10"/>
  <c r="K21" i="10"/>
  <c r="R99" i="10" l="1"/>
  <c r="U97" i="10"/>
  <c r="U79" i="10"/>
  <c r="W25" i="3"/>
  <c r="W22" i="2"/>
  <c r="X21" i="2"/>
  <c r="J18" i="8"/>
  <c r="J19" i="8" s="1"/>
  <c r="J20" i="8" s="1"/>
  <c r="J21" i="8" s="1"/>
  <c r="K21" i="8" s="1"/>
  <c r="L21" i="8" s="1"/>
  <c r="K4" i="8"/>
  <c r="L4" i="8" s="1"/>
  <c r="V14" i="2"/>
  <c r="T21" i="2"/>
  <c r="T22" i="2" s="1"/>
  <c r="T23" i="2" s="1"/>
  <c r="T24" i="2" s="1"/>
  <c r="T25" i="2" s="1"/>
  <c r="T26" i="2" s="1"/>
  <c r="T27" i="2" s="1"/>
  <c r="D3" i="8"/>
  <c r="D4" i="8"/>
  <c r="D5" i="8"/>
  <c r="D6" i="8"/>
  <c r="D7" i="8"/>
  <c r="D8" i="8"/>
  <c r="D9" i="8"/>
  <c r="D10" i="8"/>
  <c r="D11" i="8"/>
  <c r="D2" i="8"/>
  <c r="C4" i="8"/>
  <c r="C5" i="8"/>
  <c r="C6" i="8"/>
  <c r="C7" i="8"/>
  <c r="C8" i="8"/>
  <c r="C9" i="8"/>
  <c r="C10" i="8"/>
  <c r="C11" i="8"/>
  <c r="C3" i="8"/>
  <c r="H11" i="2"/>
  <c r="H10" i="2"/>
  <c r="H7" i="2"/>
  <c r="H6" i="2"/>
  <c r="H5" i="2"/>
  <c r="H4" i="2"/>
  <c r="H3" i="2"/>
  <c r="H2" i="2"/>
  <c r="L5" i="2"/>
  <c r="R100" i="10" l="1"/>
  <c r="U99" i="10" s="1"/>
  <c r="U98" i="10"/>
  <c r="U80" i="10"/>
  <c r="F12" i="8"/>
  <c r="W26" i="3"/>
  <c r="W23" i="2"/>
  <c r="X22" i="2"/>
  <c r="K13" i="8"/>
  <c r="L13" i="8" s="1"/>
  <c r="K14" i="8"/>
  <c r="L14" i="8" s="1"/>
  <c r="K8" i="8"/>
  <c r="L8" i="8" s="1"/>
  <c r="K9" i="8"/>
  <c r="L9" i="8" s="1"/>
  <c r="U29" i="2"/>
  <c r="K15" i="10"/>
  <c r="L15" i="10"/>
  <c r="M15" i="10"/>
  <c r="K8" i="10"/>
  <c r="L8" i="10"/>
  <c r="M8" i="10"/>
  <c r="K9" i="10"/>
  <c r="L9" i="10"/>
  <c r="M9" i="10"/>
  <c r="K10" i="10"/>
  <c r="L10" i="10"/>
  <c r="M10" i="10"/>
  <c r="K11" i="10"/>
  <c r="L11" i="10"/>
  <c r="M11" i="10"/>
  <c r="K12" i="10"/>
  <c r="L12" i="10"/>
  <c r="M12" i="10"/>
  <c r="J15" i="10"/>
  <c r="J12" i="10"/>
  <c r="J11" i="10"/>
  <c r="J10" i="10"/>
  <c r="J9" i="10"/>
  <c r="J8" i="10"/>
  <c r="K7" i="10"/>
  <c r="L7" i="10"/>
  <c r="M7" i="10"/>
  <c r="J7" i="10"/>
  <c r="M17" i="2"/>
  <c r="M19" i="2"/>
  <c r="M16" i="2"/>
  <c r="U81" i="10" l="1"/>
  <c r="W27" i="3"/>
  <c r="W24" i="2"/>
  <c r="X23" i="2"/>
  <c r="K15" i="8"/>
  <c r="L15" i="8" s="1"/>
  <c r="K10" i="8"/>
  <c r="L10" i="8" s="1"/>
  <c r="U30" i="2"/>
  <c r="N18" i="2" s="1"/>
  <c r="V21" i="2"/>
  <c r="N17" i="2"/>
  <c r="N16" i="2"/>
  <c r="B12" i="8"/>
  <c r="U86" i="10" l="1"/>
  <c r="W28" i="3"/>
  <c r="W25" i="2"/>
  <c r="X24" i="2"/>
  <c r="K16" i="8"/>
  <c r="L16" i="8" s="1"/>
  <c r="K12" i="8"/>
  <c r="L12" i="8" s="1"/>
  <c r="K11" i="8"/>
  <c r="L11" i="8" s="1"/>
  <c r="K5" i="8"/>
  <c r="L5" i="8" s="1"/>
  <c r="U31" i="2"/>
  <c r="V22" i="2"/>
  <c r="W29" i="3" l="1"/>
  <c r="W26" i="2"/>
  <c r="X25" i="2"/>
  <c r="K17" i="8"/>
  <c r="L17" i="8" s="1"/>
  <c r="K6" i="8"/>
  <c r="L6" i="8" s="1"/>
  <c r="K7" i="8"/>
  <c r="L7" i="8" s="1"/>
  <c r="U32" i="2"/>
  <c r="V23" i="2"/>
  <c r="M10" i="4"/>
  <c r="L10" i="4"/>
  <c r="H8" i="5"/>
  <c r="J11" i="2"/>
  <c r="J3" i="2"/>
  <c r="J4" i="2"/>
  <c r="J5" i="2"/>
  <c r="J6" i="2"/>
  <c r="J7" i="2"/>
  <c r="J10" i="2"/>
  <c r="J2" i="2"/>
  <c r="I10" i="2"/>
  <c r="I11" i="2"/>
  <c r="I3" i="2"/>
  <c r="I4" i="2"/>
  <c r="I5" i="2"/>
  <c r="I6" i="2"/>
  <c r="I7" i="2"/>
  <c r="I2" i="2"/>
  <c r="W30" i="3" l="1"/>
  <c r="R23" i="3"/>
  <c r="R21" i="3"/>
  <c r="W27" i="2"/>
  <c r="X26" i="2"/>
  <c r="K18" i="8"/>
  <c r="L18" i="8" s="1"/>
  <c r="U33" i="2"/>
  <c r="V24" i="2"/>
  <c r="G11" i="7"/>
  <c r="G12" i="7" s="1"/>
  <c r="G14" i="7" s="1"/>
  <c r="G16" i="7" s="1"/>
  <c r="H11" i="7"/>
  <c r="H12" i="7" s="1"/>
  <c r="H14" i="7" s="1"/>
  <c r="H16" i="7" s="1"/>
  <c r="F11" i="7"/>
  <c r="F12" i="7" s="1"/>
  <c r="F14" i="7" s="1"/>
  <c r="F16" i="7" s="1"/>
  <c r="R22" i="3" l="1"/>
  <c r="R24" i="3"/>
  <c r="W28" i="2"/>
  <c r="X27" i="2"/>
  <c r="K19" i="8"/>
  <c r="L19" i="8" s="1"/>
  <c r="U34" i="2"/>
  <c r="V25" i="2"/>
  <c r="V18" i="2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M10" i="6"/>
  <c r="Q10" i="6" s="1"/>
  <c r="M11" i="6"/>
  <c r="Q11" i="6" s="1"/>
  <c r="M12" i="6"/>
  <c r="Q12" i="6" s="1"/>
  <c r="M13" i="6"/>
  <c r="Q13" i="6" s="1"/>
  <c r="M14" i="6"/>
  <c r="Q14" i="6" s="1"/>
  <c r="M15" i="6"/>
  <c r="Q15" i="6" s="1"/>
  <c r="M16" i="6"/>
  <c r="Q16" i="6" s="1"/>
  <c r="M17" i="6"/>
  <c r="Q17" i="6" s="1"/>
  <c r="M18" i="6"/>
  <c r="Q18" i="6" s="1"/>
  <c r="M19" i="6"/>
  <c r="Q19" i="6" s="1"/>
  <c r="M20" i="6"/>
  <c r="Q20" i="6" s="1"/>
  <c r="M21" i="6"/>
  <c r="Q21" i="6" s="1"/>
  <c r="M22" i="6"/>
  <c r="Q22" i="6" s="1"/>
  <c r="M23" i="6"/>
  <c r="Q23" i="6" s="1"/>
  <c r="M24" i="6"/>
  <c r="Q24" i="6" s="1"/>
  <c r="M25" i="6"/>
  <c r="Q25" i="6" s="1"/>
  <c r="M26" i="6"/>
  <c r="Q26" i="6" s="1"/>
  <c r="M27" i="6"/>
  <c r="Q27" i="6" s="1"/>
  <c r="M28" i="6"/>
  <c r="Q28" i="6" s="1"/>
  <c r="M29" i="6"/>
  <c r="Q29" i="6" s="1"/>
  <c r="M30" i="6"/>
  <c r="Q30" i="6" s="1"/>
  <c r="M31" i="6"/>
  <c r="Q31" i="6" s="1"/>
  <c r="M32" i="6"/>
  <c r="Q32" i="6" s="1"/>
  <c r="M33" i="6"/>
  <c r="Q33" i="6" s="1"/>
  <c r="M34" i="6"/>
  <c r="Q34" i="6" s="1"/>
  <c r="M35" i="6"/>
  <c r="Q35" i="6" s="1"/>
  <c r="M36" i="6"/>
  <c r="Q36" i="6" s="1"/>
  <c r="M37" i="6"/>
  <c r="Q37" i="6" s="1"/>
  <c r="M38" i="6"/>
  <c r="Q38" i="6" s="1"/>
  <c r="M39" i="6"/>
  <c r="Q39" i="6" s="1"/>
  <c r="M40" i="6"/>
  <c r="Q40" i="6" s="1"/>
  <c r="M41" i="6"/>
  <c r="Q41" i="6" s="1"/>
  <c r="M42" i="6"/>
  <c r="Q42" i="6" s="1"/>
  <c r="M43" i="6"/>
  <c r="Q43" i="6" s="1"/>
  <c r="M44" i="6"/>
  <c r="Q44" i="6" s="1"/>
  <c r="M45" i="6"/>
  <c r="Q45" i="6" s="1"/>
  <c r="M46" i="6"/>
  <c r="Q46" i="6" s="1"/>
  <c r="M47" i="6"/>
  <c r="Q47" i="6" s="1"/>
  <c r="M48" i="6"/>
  <c r="Q48" i="6" s="1"/>
  <c r="M49" i="6"/>
  <c r="Q49" i="6" s="1"/>
  <c r="M50" i="6"/>
  <c r="Q50" i="6" s="1"/>
  <c r="M51" i="6"/>
  <c r="Q51" i="6" s="1"/>
  <c r="M52" i="6"/>
  <c r="Q52" i="6" s="1"/>
  <c r="M53" i="6"/>
  <c r="Q53" i="6" s="1"/>
  <c r="M54" i="6"/>
  <c r="Q54" i="6" s="1"/>
  <c r="M55" i="6"/>
  <c r="Q55" i="6" s="1"/>
  <c r="M56" i="6"/>
  <c r="Q56" i="6" s="1"/>
  <c r="M57" i="6"/>
  <c r="Q57" i="6" s="1"/>
  <c r="M58" i="6"/>
  <c r="Q58" i="6" s="1"/>
  <c r="M59" i="6"/>
  <c r="Q59" i="6" s="1"/>
  <c r="M60" i="6"/>
  <c r="Q60" i="6" s="1"/>
  <c r="M61" i="6"/>
  <c r="Q61" i="6" s="1"/>
  <c r="M62" i="6"/>
  <c r="Q62" i="6" s="1"/>
  <c r="M63" i="6"/>
  <c r="Q63" i="6" s="1"/>
  <c r="M64" i="6"/>
  <c r="Q64" i="6" s="1"/>
  <c r="M65" i="6"/>
  <c r="Q65" i="6" s="1"/>
  <c r="M67" i="6"/>
  <c r="Q67" i="6" s="1"/>
  <c r="M68" i="6"/>
  <c r="Q68" i="6" s="1"/>
  <c r="M69" i="6"/>
  <c r="Q69" i="6" s="1"/>
  <c r="M70" i="6"/>
  <c r="Q70" i="6" s="1"/>
  <c r="M71" i="6"/>
  <c r="Q71" i="6" s="1"/>
  <c r="M72" i="6"/>
  <c r="Q72" i="6" s="1"/>
  <c r="M73" i="6"/>
  <c r="Q73" i="6" s="1"/>
  <c r="M74" i="6"/>
  <c r="Q74" i="6" s="1"/>
  <c r="M75" i="6"/>
  <c r="Q75" i="6" s="1"/>
  <c r="M76" i="6"/>
  <c r="Q76" i="6" s="1"/>
  <c r="M77" i="6"/>
  <c r="Q77" i="6" s="1"/>
  <c r="M78" i="6"/>
  <c r="Q78" i="6" s="1"/>
  <c r="M79" i="6"/>
  <c r="Q79" i="6" s="1"/>
  <c r="M80" i="6"/>
  <c r="Q80" i="6" s="1"/>
  <c r="M81" i="6"/>
  <c r="Q81" i="6" s="1"/>
  <c r="M82" i="6"/>
  <c r="Q82" i="6" s="1"/>
  <c r="M83" i="6"/>
  <c r="Q83" i="6" s="1"/>
  <c r="M84" i="6"/>
  <c r="Q84" i="6" s="1"/>
  <c r="M85" i="6"/>
  <c r="Q85" i="6" s="1"/>
  <c r="M86" i="6"/>
  <c r="Q86" i="6" s="1"/>
  <c r="M87" i="6"/>
  <c r="Q87" i="6" s="1"/>
  <c r="M88" i="6"/>
  <c r="Q88" i="6" s="1"/>
  <c r="M89" i="6"/>
  <c r="Q89" i="6" s="1"/>
  <c r="M90" i="6"/>
  <c r="Q90" i="6" s="1"/>
  <c r="M91" i="6"/>
  <c r="Q91" i="6" s="1"/>
  <c r="M92" i="6"/>
  <c r="Q92" i="6" s="1"/>
  <c r="M93" i="6"/>
  <c r="Q93" i="6" s="1"/>
  <c r="M94" i="6"/>
  <c r="Q94" i="6" s="1"/>
  <c r="M95" i="6"/>
  <c r="Q95" i="6" s="1"/>
  <c r="M96" i="6"/>
  <c r="Q96" i="6" s="1"/>
  <c r="M97" i="6"/>
  <c r="Q97" i="6" s="1"/>
  <c r="M98" i="6"/>
  <c r="Q98" i="6" s="1"/>
  <c r="M99" i="6"/>
  <c r="Q99" i="6" s="1"/>
  <c r="M100" i="6"/>
  <c r="Q100" i="6" s="1"/>
  <c r="M101" i="6"/>
  <c r="Q101" i="6" s="1"/>
  <c r="M102" i="6"/>
  <c r="Q102" i="6" s="1"/>
  <c r="M103" i="6"/>
  <c r="Q103" i="6" s="1"/>
  <c r="M104" i="6"/>
  <c r="Q104" i="6" s="1"/>
  <c r="M105" i="6"/>
  <c r="Q105" i="6" s="1"/>
  <c r="M106" i="6"/>
  <c r="Q106" i="6" s="1"/>
  <c r="M107" i="6"/>
  <c r="Q107" i="6" s="1"/>
  <c r="M108" i="6"/>
  <c r="Q108" i="6" s="1"/>
  <c r="M109" i="6"/>
  <c r="Q109" i="6" s="1"/>
  <c r="M110" i="6"/>
  <c r="Q110" i="6" s="1"/>
  <c r="M111" i="6"/>
  <c r="Q111" i="6" s="1"/>
  <c r="M112" i="6"/>
  <c r="Q112" i="6" s="1"/>
  <c r="M113" i="6"/>
  <c r="Q113" i="6" s="1"/>
  <c r="M114" i="6"/>
  <c r="Q114" i="6" s="1"/>
  <c r="M115" i="6"/>
  <c r="Q115" i="6" s="1"/>
  <c r="M116" i="6"/>
  <c r="Q116" i="6" s="1"/>
  <c r="M117" i="6"/>
  <c r="Q117" i="6" s="1"/>
  <c r="M118" i="6"/>
  <c r="Q118" i="6" s="1"/>
  <c r="M119" i="6"/>
  <c r="Q119" i="6" s="1"/>
  <c r="M120" i="6"/>
  <c r="Q120" i="6" s="1"/>
  <c r="M121" i="6"/>
  <c r="Q121" i="6" s="1"/>
  <c r="M122" i="6"/>
  <c r="Q122" i="6" s="1"/>
  <c r="M123" i="6"/>
  <c r="Q123" i="6" s="1"/>
  <c r="M124" i="6"/>
  <c r="Q124" i="6" s="1"/>
  <c r="M125" i="6"/>
  <c r="Q125" i="6" s="1"/>
  <c r="M126" i="6"/>
  <c r="Q126" i="6" s="1"/>
  <c r="M127" i="6"/>
  <c r="Q127" i="6" s="1"/>
  <c r="M128" i="6"/>
  <c r="Q128" i="6" s="1"/>
  <c r="M129" i="6"/>
  <c r="Q129" i="6" s="1"/>
  <c r="M130" i="6"/>
  <c r="Q130" i="6" s="1"/>
  <c r="M132" i="6"/>
  <c r="Q132" i="6" s="1"/>
  <c r="M133" i="6"/>
  <c r="Q133" i="6" s="1"/>
  <c r="M134" i="6"/>
  <c r="Q134" i="6" s="1"/>
  <c r="M135" i="6"/>
  <c r="Q135" i="6" s="1"/>
  <c r="M136" i="6"/>
  <c r="Q136" i="6" s="1"/>
  <c r="M137" i="6"/>
  <c r="Q137" i="6" s="1"/>
  <c r="M138" i="6"/>
  <c r="Q138" i="6" s="1"/>
  <c r="M139" i="6"/>
  <c r="Q139" i="6" s="1"/>
  <c r="M140" i="6"/>
  <c r="Q140" i="6" s="1"/>
  <c r="M141" i="6"/>
  <c r="Q141" i="6" s="1"/>
  <c r="M142" i="6"/>
  <c r="Q142" i="6" s="1"/>
  <c r="M143" i="6"/>
  <c r="Q143" i="6" s="1"/>
  <c r="M144" i="6"/>
  <c r="Q144" i="6" s="1"/>
  <c r="M145" i="6"/>
  <c r="Q145" i="6" s="1"/>
  <c r="M146" i="6"/>
  <c r="Q146" i="6" s="1"/>
  <c r="M147" i="6"/>
  <c r="Q147" i="6" s="1"/>
  <c r="M148" i="6"/>
  <c r="Q148" i="6" s="1"/>
  <c r="M149" i="6"/>
  <c r="Q149" i="6" s="1"/>
  <c r="M150" i="6"/>
  <c r="Q150" i="6" s="1"/>
  <c r="M151" i="6"/>
  <c r="Q151" i="6" s="1"/>
  <c r="M152" i="6"/>
  <c r="Q152" i="6" s="1"/>
  <c r="M153" i="6"/>
  <c r="Q153" i="6" s="1"/>
  <c r="M154" i="6"/>
  <c r="Q154" i="6" s="1"/>
  <c r="M155" i="6"/>
  <c r="Q155" i="6" s="1"/>
  <c r="M156" i="6"/>
  <c r="Q156" i="6" s="1"/>
  <c r="M157" i="6"/>
  <c r="Q157" i="6" s="1"/>
  <c r="M158" i="6"/>
  <c r="Q158" i="6" s="1"/>
  <c r="M159" i="6"/>
  <c r="Q159" i="6" s="1"/>
  <c r="M160" i="6"/>
  <c r="Q160" i="6" s="1"/>
  <c r="M161" i="6"/>
  <c r="Q161" i="6" s="1"/>
  <c r="M162" i="6"/>
  <c r="Q162" i="6" s="1"/>
  <c r="M163" i="6"/>
  <c r="Q163" i="6" s="1"/>
  <c r="M164" i="6"/>
  <c r="Q164" i="6" s="1"/>
  <c r="M165" i="6"/>
  <c r="Q165" i="6" s="1"/>
  <c r="M166" i="6"/>
  <c r="Q166" i="6" s="1"/>
  <c r="M167" i="6"/>
  <c r="Q167" i="6" s="1"/>
  <c r="M168" i="6"/>
  <c r="Q168" i="6" s="1"/>
  <c r="M169" i="6"/>
  <c r="Q169" i="6" s="1"/>
  <c r="M170" i="6"/>
  <c r="Q170" i="6" s="1"/>
  <c r="M171" i="6"/>
  <c r="Q171" i="6" s="1"/>
  <c r="M172" i="6"/>
  <c r="Q172" i="6" s="1"/>
  <c r="M173" i="6"/>
  <c r="Q173" i="6" s="1"/>
  <c r="M174" i="6"/>
  <c r="Q174" i="6" s="1"/>
  <c r="M175" i="6"/>
  <c r="Q175" i="6" s="1"/>
  <c r="M176" i="6"/>
  <c r="Q176" i="6" s="1"/>
  <c r="M177" i="6"/>
  <c r="Q177" i="6" s="1"/>
  <c r="M178" i="6"/>
  <c r="Q178" i="6" s="1"/>
  <c r="M179" i="6"/>
  <c r="Q179" i="6" s="1"/>
  <c r="M180" i="6"/>
  <c r="Q180" i="6" s="1"/>
  <c r="M181" i="6"/>
  <c r="Q181" i="6" s="1"/>
  <c r="M182" i="6"/>
  <c r="Q182" i="6" s="1"/>
  <c r="M183" i="6"/>
  <c r="Q183" i="6" s="1"/>
  <c r="M184" i="6"/>
  <c r="Q184" i="6" s="1"/>
  <c r="M185" i="6"/>
  <c r="Q185" i="6" s="1"/>
  <c r="M186" i="6"/>
  <c r="Q186" i="6" s="1"/>
  <c r="M187" i="6"/>
  <c r="Q187" i="6" s="1"/>
  <c r="M188" i="6"/>
  <c r="Q188" i="6" s="1"/>
  <c r="M189" i="6"/>
  <c r="Q189" i="6" s="1"/>
  <c r="M190" i="6"/>
  <c r="Q190" i="6" s="1"/>
  <c r="M191" i="6"/>
  <c r="Q191" i="6" s="1"/>
  <c r="M192" i="6"/>
  <c r="Q192" i="6" s="1"/>
  <c r="M193" i="6"/>
  <c r="Q193" i="6" s="1"/>
  <c r="M194" i="6"/>
  <c r="Q194" i="6" s="1"/>
  <c r="M195" i="6"/>
  <c r="Q195" i="6" s="1"/>
  <c r="Q9" i="6"/>
  <c r="P3" i="6"/>
  <c r="P4" i="6"/>
  <c r="P5" i="6"/>
  <c r="P6" i="6"/>
  <c r="P7" i="6"/>
  <c r="P8" i="6"/>
  <c r="P9" i="6"/>
  <c r="O3" i="6"/>
  <c r="O4" i="6"/>
  <c r="O5" i="6"/>
  <c r="O6" i="6"/>
  <c r="O7" i="6"/>
  <c r="Q7" i="6" s="1"/>
  <c r="O8" i="6"/>
  <c r="Q8" i="6" s="1"/>
  <c r="O9" i="6"/>
  <c r="N3" i="6"/>
  <c r="N4" i="6"/>
  <c r="N5" i="6"/>
  <c r="N6" i="6"/>
  <c r="N7" i="6"/>
  <c r="N8" i="6"/>
  <c r="N9" i="6"/>
  <c r="M3" i="6"/>
  <c r="Q3" i="6" s="1"/>
  <c r="M4" i="6"/>
  <c r="Q4" i="6" s="1"/>
  <c r="M5" i="6"/>
  <c r="Q5" i="6" s="1"/>
  <c r="M6" i="6"/>
  <c r="Q6" i="6" s="1"/>
  <c r="M7" i="6"/>
  <c r="M8" i="6"/>
  <c r="M9" i="6"/>
  <c r="P2" i="6"/>
  <c r="O2" i="6"/>
  <c r="N2" i="6"/>
  <c r="M2" i="6"/>
  <c r="Q2" i="6" l="1"/>
  <c r="W29" i="2"/>
  <c r="X28" i="2"/>
  <c r="K20" i="8"/>
  <c r="L20" i="8" s="1"/>
  <c r="U35" i="2"/>
  <c r="V19" i="2"/>
  <c r="V20" i="2"/>
  <c r="V26" i="2"/>
  <c r="H9" i="2"/>
  <c r="H7" i="5"/>
  <c r="H5" i="5"/>
  <c r="H4" i="5"/>
  <c r="H3" i="5"/>
  <c r="H2" i="5"/>
  <c r="M7" i="4"/>
  <c r="M6" i="4"/>
  <c r="M5" i="4"/>
  <c r="M4" i="4"/>
  <c r="M3" i="4"/>
  <c r="M2" i="4"/>
  <c r="M9" i="4"/>
  <c r="L9" i="4"/>
  <c r="L7" i="4"/>
  <c r="L6" i="4"/>
  <c r="L5" i="4"/>
  <c r="L4" i="4"/>
  <c r="L3" i="4"/>
  <c r="L2" i="4"/>
  <c r="W30" i="2" l="1"/>
  <c r="X29" i="2"/>
  <c r="U36" i="2"/>
  <c r="V27" i="2"/>
  <c r="I9" i="2"/>
  <c r="J9" i="2"/>
  <c r="Q9" i="3"/>
  <c r="P9" i="3"/>
  <c r="M9" i="3"/>
  <c r="M10" i="3" s="1"/>
  <c r="L9" i="3"/>
  <c r="L10" i="3" s="1"/>
  <c r="M7" i="3"/>
  <c r="M6" i="3"/>
  <c r="M5" i="3"/>
  <c r="M4" i="3"/>
  <c r="M3" i="3"/>
  <c r="M2" i="3"/>
  <c r="L7" i="3"/>
  <c r="P7" i="3" s="1"/>
  <c r="L6" i="3"/>
  <c r="P6" i="3" s="1"/>
  <c r="L5" i="3"/>
  <c r="P5" i="3" s="1"/>
  <c r="L4" i="3"/>
  <c r="P4" i="3" s="1"/>
  <c r="L3" i="3"/>
  <c r="P3" i="3" s="1"/>
  <c r="L2" i="3"/>
  <c r="P2" i="3" s="1"/>
  <c r="W31" i="2" l="1"/>
  <c r="X30" i="2"/>
  <c r="T47" i="2"/>
  <c r="U37" i="2"/>
  <c r="V28" i="2"/>
  <c r="I23" i="2"/>
  <c r="H23" i="2"/>
  <c r="W32" i="2" l="1"/>
  <c r="X31" i="2"/>
  <c r="T48" i="2"/>
  <c r="T49" i="2" s="1"/>
  <c r="T50" i="2" s="1"/>
  <c r="T51" i="2" s="1"/>
  <c r="T52" i="2" s="1"/>
  <c r="T53" i="2" s="1"/>
  <c r="T54" i="2" s="1"/>
  <c r="T55" i="2" s="1"/>
  <c r="U38" i="2"/>
  <c r="V29" i="2"/>
  <c r="W33" i="2" l="1"/>
  <c r="X32" i="2"/>
  <c r="U39" i="2"/>
  <c r="V30" i="2"/>
  <c r="W34" i="2" l="1"/>
  <c r="X33" i="2"/>
  <c r="U41" i="2"/>
  <c r="U40" i="2"/>
  <c r="V31" i="2"/>
  <c r="W35" i="2" l="1"/>
  <c r="X34" i="2"/>
  <c r="N19" i="2"/>
  <c r="V32" i="2"/>
  <c r="W36" i="2" l="1"/>
  <c r="X35" i="2"/>
  <c r="V33" i="2"/>
  <c r="W37" i="2" l="1"/>
  <c r="X36" i="2"/>
  <c r="V34" i="2"/>
  <c r="W38" i="2" l="1"/>
  <c r="X37" i="2"/>
  <c r="V35" i="2"/>
  <c r="W39" i="2" l="1"/>
  <c r="X38" i="2"/>
  <c r="V36" i="2"/>
  <c r="W40" i="2" l="1"/>
  <c r="X39" i="2"/>
  <c r="V37" i="2"/>
  <c r="W41" i="2" l="1"/>
  <c r="X40" i="2"/>
  <c r="V38" i="2"/>
  <c r="W42" i="2" l="1"/>
  <c r="X41" i="2"/>
  <c r="V39" i="2"/>
  <c r="W43" i="2" l="1"/>
  <c r="X42" i="2"/>
  <c r="U42" i="2"/>
  <c r="V40" i="2"/>
  <c r="W44" i="2" l="1"/>
  <c r="X43" i="2"/>
  <c r="U43" i="2"/>
  <c r="V41" i="2"/>
  <c r="W45" i="2" l="1"/>
  <c r="X44" i="2"/>
  <c r="U44" i="2"/>
  <c r="V42" i="2"/>
  <c r="W46" i="2" l="1"/>
  <c r="X45" i="2"/>
  <c r="U45" i="2"/>
  <c r="V43" i="2"/>
  <c r="W47" i="2" l="1"/>
  <c r="X46" i="2"/>
  <c r="U46" i="2"/>
  <c r="V44" i="2"/>
  <c r="W48" i="2" l="1"/>
  <c r="X47" i="2"/>
  <c r="U47" i="2"/>
  <c r="V45" i="2"/>
  <c r="W49" i="2" l="1"/>
  <c r="X48" i="2"/>
  <c r="U48" i="2"/>
  <c r="V46" i="2"/>
  <c r="W50" i="2" l="1"/>
  <c r="X49" i="2"/>
  <c r="U49" i="2"/>
  <c r="V47" i="2"/>
  <c r="W51" i="2" l="1"/>
  <c r="X50" i="2"/>
  <c r="U50" i="2"/>
  <c r="V48" i="2"/>
  <c r="W52" i="2" l="1"/>
  <c r="X51" i="2"/>
  <c r="N20" i="2"/>
  <c r="U51" i="2"/>
  <c r="V49" i="2"/>
  <c r="W53" i="2" l="1"/>
  <c r="X52" i="2"/>
  <c r="U52" i="2"/>
  <c r="V50" i="2"/>
  <c r="W54" i="2" l="1"/>
  <c r="X53" i="2"/>
  <c r="U53" i="2"/>
  <c r="V51" i="2"/>
  <c r="W55" i="2" l="1"/>
  <c r="X54" i="2"/>
  <c r="U54" i="2"/>
  <c r="V52" i="2"/>
  <c r="W56" i="2" l="1"/>
  <c r="X55" i="2"/>
  <c r="U55" i="2"/>
  <c r="V53" i="2"/>
  <c r="W57" i="2" l="1"/>
  <c r="X56" i="2"/>
  <c r="U56" i="2"/>
  <c r="V54" i="2"/>
  <c r="W58" i="2" l="1"/>
  <c r="X57" i="2"/>
  <c r="U57" i="2"/>
  <c r="V55" i="2"/>
  <c r="W59" i="2" l="1"/>
  <c r="X58" i="2"/>
  <c r="U58" i="2"/>
  <c r="V56" i="2"/>
  <c r="W60" i="2" l="1"/>
  <c r="X60" i="2" s="1"/>
  <c r="X59" i="2"/>
  <c r="U59" i="2"/>
  <c r="V57" i="2"/>
  <c r="U60" i="2" l="1"/>
  <c r="V58" i="2"/>
  <c r="N21" i="2" l="1"/>
  <c r="J23" i="2"/>
  <c r="V59" i="2"/>
  <c r="V60" i="2"/>
  <c r="N23" i="2" l="1"/>
  <c r="K23" i="2"/>
</calcChain>
</file>

<file path=xl/comments1.xml><?xml version="1.0" encoding="utf-8"?>
<comments xmlns="http://schemas.openxmlformats.org/spreadsheetml/2006/main">
  <authors>
    <author>Owner</author>
  </authors>
  <commentList>
    <comment ref="A1" authorId="0">
      <text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
Item
Actor
Money
Cash</t>
        </r>
      </text>
    </comment>
  </commentList>
</comments>
</file>

<file path=xl/sharedStrings.xml><?xml version="1.0" encoding="utf-8"?>
<sst xmlns="http://schemas.openxmlformats.org/spreadsheetml/2006/main" count="5069" uniqueCount="1873">
  <si>
    <t>TRAINING_LV2</t>
  </si>
  <si>
    <t>훈련 2 레벨</t>
  </si>
  <si>
    <t>DEFAULT</t>
    <phoneticPr fontId="2" type="noConversion"/>
  </si>
  <si>
    <t>TRAINING_LV3</t>
  </si>
  <si>
    <t>훈련 3 레벨</t>
  </si>
  <si>
    <t>TRAINING_LV4</t>
  </si>
  <si>
    <t>훈련 4 레벨</t>
  </si>
  <si>
    <t>TRAINING_LV5</t>
  </si>
  <si>
    <t>훈련 5 레벨</t>
  </si>
  <si>
    <t>TRAINING_LV6</t>
  </si>
  <si>
    <t>훈련 6 레벨</t>
  </si>
  <si>
    <t>TRAINING_LV7</t>
  </si>
  <si>
    <t>훈련 7 레벨</t>
  </si>
  <si>
    <t>TRAINING_LV8</t>
  </si>
  <si>
    <t>훈련 8 레벨</t>
  </si>
  <si>
    <t>TRAINING_LV9</t>
  </si>
  <si>
    <t>훈련 9 레벨</t>
  </si>
  <si>
    <t>TRAINING_LV10</t>
  </si>
  <si>
    <t>훈련 10 레벨</t>
  </si>
  <si>
    <t>TRAINING_LV11</t>
  </si>
  <si>
    <t>훈련 11 레벨</t>
  </si>
  <si>
    <t>TRAINING_LV12</t>
  </si>
  <si>
    <t>훈련 12 레벨</t>
  </si>
  <si>
    <t>TRAINING_LV13</t>
  </si>
  <si>
    <t>훈련 13 레벨</t>
  </si>
  <si>
    <t>TRAINING_LV14</t>
  </si>
  <si>
    <t>훈련 14 레벨</t>
  </si>
  <si>
    <t>TRAINING_LV15</t>
  </si>
  <si>
    <t>훈련 15 레벨</t>
  </si>
  <si>
    <t>TRAINING_LV16</t>
  </si>
  <si>
    <t>훈련 16 레벨</t>
  </si>
  <si>
    <t>TRAINING_LV17</t>
  </si>
  <si>
    <t>훈련 17 레벨</t>
  </si>
  <si>
    <t>TRAINING_LV18</t>
  </si>
  <si>
    <t>훈련 18 레벨</t>
  </si>
  <si>
    <t>TRAINING_LV19</t>
  </si>
  <si>
    <t>훈련 19 레벨</t>
  </si>
  <si>
    <t>TRAINING_LV20</t>
  </si>
  <si>
    <t>훈련 20 레벨</t>
  </si>
  <si>
    <t>TRAINING_LV21</t>
  </si>
  <si>
    <t>훈련 21 레벨</t>
  </si>
  <si>
    <t>TRAINING_LV22</t>
  </si>
  <si>
    <t>훈련 22 레벨</t>
  </si>
  <si>
    <t>TRAINING_LV23</t>
  </si>
  <si>
    <t>훈련 23 레벨</t>
  </si>
  <si>
    <t>TRAINING_LV24</t>
  </si>
  <si>
    <t>훈련 24 레벨</t>
  </si>
  <si>
    <t>TRAINING_LV25</t>
  </si>
  <si>
    <t>훈련 25 레벨</t>
  </si>
  <si>
    <t>TRAINING_LV26</t>
  </si>
  <si>
    <t>훈련 26 레벨</t>
  </si>
  <si>
    <t>TRAINING_LV27</t>
  </si>
  <si>
    <t>훈련 27 레벨</t>
  </si>
  <si>
    <t>TRAINING_LV28</t>
  </si>
  <si>
    <t>훈련 28 레벨</t>
  </si>
  <si>
    <t>TRAINING_LV29</t>
  </si>
  <si>
    <t>훈련 29 레벨</t>
  </si>
  <si>
    <t>TRAINING_LV30</t>
  </si>
  <si>
    <t>훈련 30 레벨</t>
  </si>
  <si>
    <t>TRAINING_LV31</t>
  </si>
  <si>
    <t>훈련 31 레벨</t>
  </si>
  <si>
    <t>TRAINING_LV32</t>
  </si>
  <si>
    <t>훈련 32 레벨</t>
  </si>
  <si>
    <t>TRAINING_LV33</t>
  </si>
  <si>
    <t>훈련 33 레벨</t>
  </si>
  <si>
    <t>TRAINING_LV34</t>
  </si>
  <si>
    <t>훈련 34 레벨</t>
  </si>
  <si>
    <t>TRAINING_LV35</t>
  </si>
  <si>
    <t>훈련 35 레벨</t>
  </si>
  <si>
    <t>TRAINING_LV36</t>
  </si>
  <si>
    <t>훈련 36 레벨</t>
  </si>
  <si>
    <t>TRAINING_LV37</t>
  </si>
  <si>
    <t>훈련 37 레벨</t>
  </si>
  <si>
    <t>TRAINING_LV38</t>
  </si>
  <si>
    <t>훈련 38 레벨</t>
  </si>
  <si>
    <t>TRAINING_LV39</t>
  </si>
  <si>
    <t>훈련 39 레벨</t>
  </si>
  <si>
    <t>TRAINING_LV40</t>
  </si>
  <si>
    <t>훈련 40 레벨</t>
  </si>
  <si>
    <t>1~10</t>
    <phoneticPr fontId="2" type="noConversion"/>
  </si>
  <si>
    <t>11~20</t>
    <phoneticPr fontId="2" type="noConversion"/>
  </si>
  <si>
    <t>21~30</t>
    <phoneticPr fontId="2" type="noConversion"/>
  </si>
  <si>
    <t>31~40</t>
    <phoneticPr fontId="2" type="noConversion"/>
  </si>
  <si>
    <t>Character_LV2</t>
  </si>
  <si>
    <t>Character_LV3</t>
  </si>
  <si>
    <t>캐릭터 3레벨</t>
  </si>
  <si>
    <t>Character_LV4</t>
  </si>
  <si>
    <t>캐릭터 4레벨</t>
  </si>
  <si>
    <t>Character_LV5</t>
  </si>
  <si>
    <t>캐릭터 5레벨</t>
  </si>
  <si>
    <t>Character_LV6</t>
  </si>
  <si>
    <t>캐릭터 6레벨</t>
  </si>
  <si>
    <t>Character_LV7</t>
  </si>
  <si>
    <t>캐릭터 7레벨</t>
  </si>
  <si>
    <t>Character_LV8</t>
  </si>
  <si>
    <t>캐릭터 8레벨</t>
  </si>
  <si>
    <t>Character_LV9</t>
  </si>
  <si>
    <t>캐릭터 9레벨</t>
  </si>
  <si>
    <t>Character_LV10</t>
  </si>
  <si>
    <t>캐릭터 10레벨</t>
  </si>
  <si>
    <t>Character_LV11</t>
  </si>
  <si>
    <t>캐릭터 11레벨</t>
  </si>
  <si>
    <t>Character_LV12</t>
  </si>
  <si>
    <t>캐릭터 12레벨</t>
  </si>
  <si>
    <t>Character_LV13</t>
  </si>
  <si>
    <t>캐릭터 13레벨</t>
  </si>
  <si>
    <t>Character_LV14</t>
  </si>
  <si>
    <t>캐릭터 14레벨</t>
  </si>
  <si>
    <t>Character_LV15</t>
  </si>
  <si>
    <t>캐릭터 15레벨</t>
  </si>
  <si>
    <t>Character_LV16</t>
  </si>
  <si>
    <t>캐릭터 16레벨</t>
  </si>
  <si>
    <t>Character_LV17</t>
  </si>
  <si>
    <t>캐릭터 17레벨</t>
  </si>
  <si>
    <t>Character_LV18</t>
  </si>
  <si>
    <t>캐릭터 18레벨</t>
  </si>
  <si>
    <t>Character_LV19</t>
  </si>
  <si>
    <t>캐릭터 19레벨</t>
  </si>
  <si>
    <t>Character_LV20</t>
  </si>
  <si>
    <t>캐릭터 20레벨</t>
  </si>
  <si>
    <t>Character_LV21</t>
  </si>
  <si>
    <t>캐릭터 21레벨</t>
  </si>
  <si>
    <t>Character_LV22</t>
  </si>
  <si>
    <t>캐릭터 22레벨</t>
  </si>
  <si>
    <t>Character_LV23</t>
  </si>
  <si>
    <t>캐릭터 23레벨</t>
  </si>
  <si>
    <t>Character_LV24</t>
  </si>
  <si>
    <t>캐릭터 24레벨</t>
  </si>
  <si>
    <t>Character_LV25</t>
  </si>
  <si>
    <t>캐릭터 25레벨</t>
  </si>
  <si>
    <t>Character_LV26</t>
  </si>
  <si>
    <t>캐릭터 26레벨</t>
  </si>
  <si>
    <t>Character_LV27</t>
  </si>
  <si>
    <t>캐릭터 27레벨</t>
  </si>
  <si>
    <t>Character_LV28</t>
  </si>
  <si>
    <t>캐릭터 28레벨</t>
  </si>
  <si>
    <t>Character_LV29</t>
  </si>
  <si>
    <t>캐릭터 29레벨</t>
  </si>
  <si>
    <t>Character_LV30</t>
  </si>
  <si>
    <t>캐릭터 30레벨</t>
  </si>
  <si>
    <t>Character_LV31</t>
  </si>
  <si>
    <t>캐릭터 31레벨</t>
  </si>
  <si>
    <t>Character_LV32</t>
  </si>
  <si>
    <t>캐릭터 32레벨</t>
  </si>
  <si>
    <t>Character_LV33</t>
  </si>
  <si>
    <t>캐릭터 33레벨</t>
  </si>
  <si>
    <t>Character_LV34</t>
  </si>
  <si>
    <t>캐릭터 34레벨</t>
  </si>
  <si>
    <t>Character_LV35</t>
  </si>
  <si>
    <t>캐릭터 35레벨</t>
  </si>
  <si>
    <t>Character_LV36</t>
  </si>
  <si>
    <t>캐릭터 36레벨</t>
  </si>
  <si>
    <t>Character_LV37</t>
  </si>
  <si>
    <t>캐릭터 37레벨</t>
  </si>
  <si>
    <t>Character_LV38</t>
  </si>
  <si>
    <t>캐릭터 38레벨</t>
  </si>
  <si>
    <t>Character_LV39</t>
  </si>
  <si>
    <t>캐릭터 39레벨</t>
  </si>
  <si>
    <t>Character_LV40</t>
  </si>
  <si>
    <t>캐릭터 40레벨</t>
  </si>
  <si>
    <t>Character_LV41</t>
  </si>
  <si>
    <t>캐릭터 41레벨</t>
  </si>
  <si>
    <t>Character_LV42</t>
  </si>
  <si>
    <t>캐릭터 42레벨</t>
  </si>
  <si>
    <t>Character_LV43</t>
  </si>
  <si>
    <t>캐릭터 43레벨</t>
  </si>
  <si>
    <t>Character_LV44</t>
  </si>
  <si>
    <t>캐릭터 44레벨</t>
  </si>
  <si>
    <t>Character_LV45</t>
  </si>
  <si>
    <t>캐릭터 45레벨</t>
  </si>
  <si>
    <t>Character_LV46</t>
  </si>
  <si>
    <t>캐릭터 46레벨</t>
  </si>
  <si>
    <t>Character_LV47</t>
  </si>
  <si>
    <t>캐릭터 47레벨</t>
  </si>
  <si>
    <t>Character_LV48</t>
  </si>
  <si>
    <t>캐릭터 48레벨</t>
  </si>
  <si>
    <t>Character_LV49</t>
  </si>
  <si>
    <t>캐릭터 49레벨</t>
  </si>
  <si>
    <t>Character_LV50</t>
  </si>
  <si>
    <t>캐릭터 50레벨</t>
  </si>
  <si>
    <t>Character_LV51</t>
  </si>
  <si>
    <t>캐릭터 51레벨</t>
  </si>
  <si>
    <t>Character_LV52</t>
  </si>
  <si>
    <t>캐릭터 52레벨</t>
  </si>
  <si>
    <t>Character_LV53</t>
  </si>
  <si>
    <t>캐릭터 53레벨</t>
  </si>
  <si>
    <t>Character_LV54</t>
  </si>
  <si>
    <t>캐릭터 54레벨</t>
  </si>
  <si>
    <t>Character_LV55</t>
  </si>
  <si>
    <t>캐릭터 55레벨</t>
  </si>
  <si>
    <t>Character_LV56</t>
  </si>
  <si>
    <t>캐릭터 56레벨</t>
  </si>
  <si>
    <t>Character_LV57</t>
  </si>
  <si>
    <t>캐릭터 57레벨</t>
  </si>
  <si>
    <t>Character_LV58</t>
  </si>
  <si>
    <t>캐릭터 58레벨</t>
  </si>
  <si>
    <t>Character_LV59</t>
  </si>
  <si>
    <t>캐릭터 59레벨</t>
  </si>
  <si>
    <t>Character_LV60</t>
  </si>
  <si>
    <t>Character_LV61</t>
  </si>
  <si>
    <t>캐릭터 61레벨</t>
  </si>
  <si>
    <t>Character_LV62</t>
  </si>
  <si>
    <t>캐릭터 62레벨</t>
  </si>
  <si>
    <t>Character_LV63</t>
  </si>
  <si>
    <t>캐릭터 63레벨</t>
  </si>
  <si>
    <t>Character_LV64</t>
  </si>
  <si>
    <t>캐릭터 64레벨</t>
  </si>
  <si>
    <t>Character_LV65</t>
  </si>
  <si>
    <t>캐릭터 65레벨</t>
  </si>
  <si>
    <t>Character_LV66</t>
  </si>
  <si>
    <t>캐릭터 66레벨</t>
  </si>
  <si>
    <t>Character_LV67</t>
  </si>
  <si>
    <t>캐릭터 67레벨</t>
  </si>
  <si>
    <t>Character_LV68</t>
  </si>
  <si>
    <t>캐릭터 68레벨</t>
  </si>
  <si>
    <t>Character_LV69</t>
  </si>
  <si>
    <t>캐릭터 69레벨</t>
  </si>
  <si>
    <t>Character_LV70</t>
  </si>
  <si>
    <t>캐릭터 70레벨</t>
  </si>
  <si>
    <t>Character_LV71</t>
  </si>
  <si>
    <t>캐릭터 71레벨</t>
  </si>
  <si>
    <t>Character_LV72</t>
  </si>
  <si>
    <t>캐릭터 72레벨</t>
  </si>
  <si>
    <t>Character_LV73</t>
  </si>
  <si>
    <t>캐릭터 73레벨</t>
  </si>
  <si>
    <t>Character_LV74</t>
  </si>
  <si>
    <t>캐릭터 74레벨</t>
  </si>
  <si>
    <t>Character_LV75</t>
  </si>
  <si>
    <t>캐릭터 75레벨</t>
  </si>
  <si>
    <t>Character_LV76</t>
  </si>
  <si>
    <t>캐릭터 76레벨</t>
  </si>
  <si>
    <t>Character_LV77</t>
  </si>
  <si>
    <t>캐릭터 77레벨</t>
  </si>
  <si>
    <t>Character_LV78</t>
  </si>
  <si>
    <t>캐릭터 78레벨</t>
  </si>
  <si>
    <t>Character_LV79</t>
  </si>
  <si>
    <t>캐릭터 79레벨</t>
  </si>
  <si>
    <t>Character_LV80</t>
  </si>
  <si>
    <t>캐릭터 80레벨</t>
  </si>
  <si>
    <t>Character_LV81</t>
  </si>
  <si>
    <t>캐릭터 81레벨</t>
  </si>
  <si>
    <t>Character_LV82</t>
  </si>
  <si>
    <t>캐릭터 82레벨</t>
  </si>
  <si>
    <t>Character_LV83</t>
  </si>
  <si>
    <t>캐릭터 83레벨</t>
  </si>
  <si>
    <t>Character_LV84</t>
  </si>
  <si>
    <t>캐릭터 84레벨</t>
  </si>
  <si>
    <t>Character_LV85</t>
  </si>
  <si>
    <t>캐릭터 85레벨</t>
  </si>
  <si>
    <t>Tid</t>
    <phoneticPr fontId="2" type="noConversion"/>
  </si>
  <si>
    <t>Description</t>
    <phoneticPr fontId="2" type="noConversion"/>
  </si>
  <si>
    <t>EXP</t>
    <phoneticPr fontId="2" type="noConversion"/>
  </si>
  <si>
    <t>GetEXP</t>
    <phoneticPr fontId="2" type="noConversion"/>
  </si>
  <si>
    <t>EXPCost</t>
    <phoneticPr fontId="2" type="noConversion"/>
  </si>
  <si>
    <t>TrainingPoint</t>
    <phoneticPr fontId="2" type="noConversion"/>
  </si>
  <si>
    <t>Character_LV1</t>
    <phoneticPr fontId="2" type="noConversion"/>
  </si>
  <si>
    <t>캐릭터 1레벨</t>
    <phoneticPr fontId="2" type="noConversion"/>
  </si>
  <si>
    <t>캐릭터 2레벨</t>
    <phoneticPr fontId="2" type="noConversion"/>
  </si>
  <si>
    <t>캐릭터 60레벨</t>
    <phoneticPr fontId="2" type="noConversion"/>
  </si>
  <si>
    <t>21~30</t>
    <phoneticPr fontId="2" type="noConversion"/>
  </si>
  <si>
    <t>31~40</t>
    <phoneticPr fontId="2" type="noConversion"/>
  </si>
  <si>
    <t>41~50</t>
    <phoneticPr fontId="2" type="noConversion"/>
  </si>
  <si>
    <t>51~60</t>
    <phoneticPr fontId="2" type="noConversion"/>
  </si>
  <si>
    <t>골드</t>
    <phoneticPr fontId="2" type="noConversion"/>
  </si>
  <si>
    <t>필요 경험치</t>
    <phoneticPr fontId="2" type="noConversion"/>
  </si>
  <si>
    <t>1~60</t>
    <phoneticPr fontId="2" type="noConversion"/>
  </si>
  <si>
    <t>Skill_01_Lv_001</t>
    <phoneticPr fontId="2" type="noConversion"/>
  </si>
  <si>
    <t>1번 스킬</t>
    <phoneticPr fontId="2" type="noConversion"/>
  </si>
  <si>
    <t>레벨 1</t>
  </si>
  <si>
    <t>ACTIVE_1</t>
    <phoneticPr fontId="2" type="noConversion"/>
  </si>
  <si>
    <t>Default</t>
    <phoneticPr fontId="2" type="noConversion"/>
  </si>
  <si>
    <t>Item_Mater_Crystal</t>
    <phoneticPr fontId="2" type="noConversion"/>
  </si>
  <si>
    <t>Skill_01_Lv_002</t>
  </si>
  <si>
    <t>레벨 2</t>
  </si>
  <si>
    <t>ACTIVE_1</t>
    <phoneticPr fontId="2" type="noConversion"/>
  </si>
  <si>
    <t>Default</t>
    <phoneticPr fontId="2" type="noConversion"/>
  </si>
  <si>
    <t>Skill_01_Lv_003</t>
  </si>
  <si>
    <t>레벨 3</t>
  </si>
  <si>
    <t>Skill_01_Lv_004</t>
  </si>
  <si>
    <t>레벨 4</t>
  </si>
  <si>
    <t>Skill_01_Lv_005</t>
  </si>
  <si>
    <t>레벨 5</t>
  </si>
  <si>
    <t>Skill_01_Lv_006</t>
  </si>
  <si>
    <t>1번 스킬</t>
    <phoneticPr fontId="2" type="noConversion"/>
  </si>
  <si>
    <t>레벨 6</t>
  </si>
  <si>
    <t>Skill_01_Lv_007</t>
  </si>
  <si>
    <t>레벨 7</t>
  </si>
  <si>
    <t>Skill_01_Lv_008</t>
  </si>
  <si>
    <t>레벨 8</t>
  </si>
  <si>
    <t>Item_Mater_Crystal</t>
    <phoneticPr fontId="2" type="noConversion"/>
  </si>
  <si>
    <t>Skill_01_Lv_009</t>
  </si>
  <si>
    <t>레벨 9</t>
  </si>
  <si>
    <t>Skill_01_Lv_010</t>
  </si>
  <si>
    <t>레벨 10</t>
  </si>
  <si>
    <t>Skill_01_Lv_011</t>
  </si>
  <si>
    <t>레벨 11</t>
  </si>
  <si>
    <t>Skill_01_Lv_012</t>
  </si>
  <si>
    <t>레벨 12</t>
  </si>
  <si>
    <t>Skill_01_Lv_013</t>
  </si>
  <si>
    <t>레벨 13</t>
  </si>
  <si>
    <t>Skill_01_Lv_014</t>
  </si>
  <si>
    <t>레벨 14</t>
  </si>
  <si>
    <t>Skill_01_Lv_015</t>
  </si>
  <si>
    <t>레벨 15</t>
  </si>
  <si>
    <t>Skill_01_Lv_016</t>
  </si>
  <si>
    <t>레벨 16</t>
  </si>
  <si>
    <t>Skill_01_Lv_017</t>
  </si>
  <si>
    <t>레벨 17</t>
  </si>
  <si>
    <t>Skill_01_Lv_018</t>
  </si>
  <si>
    <t>레벨 18</t>
  </si>
  <si>
    <t>Skill_01_Lv_019</t>
  </si>
  <si>
    <t>레벨 19</t>
  </si>
  <si>
    <t>Skill_01_Lv_020</t>
  </si>
  <si>
    <t>레벨 20</t>
  </si>
  <si>
    <t>Skill_01_Lv_021</t>
  </si>
  <si>
    <t>레벨 21</t>
  </si>
  <si>
    <t>Skill_01_Lv_022</t>
  </si>
  <si>
    <t>레벨 22</t>
  </si>
  <si>
    <t>Skill_01_Lv_023</t>
  </si>
  <si>
    <t>레벨 23</t>
  </si>
  <si>
    <t>Skill_01_Lv_024</t>
  </si>
  <si>
    <t>레벨 24</t>
  </si>
  <si>
    <t>Skill_01_Lv_025</t>
  </si>
  <si>
    <t>레벨 25</t>
  </si>
  <si>
    <t>Skill_01_Lv_026</t>
  </si>
  <si>
    <t>레벨 26</t>
  </si>
  <si>
    <t>Skill_01_Lv_027</t>
  </si>
  <si>
    <t>레벨 27</t>
  </si>
  <si>
    <t>Skill_01_Lv_028</t>
  </si>
  <si>
    <t>레벨 28</t>
  </si>
  <si>
    <t>Skill_01_Lv_029</t>
  </si>
  <si>
    <t>레벨 29</t>
  </si>
  <si>
    <t>Skill_01_Lv_030</t>
  </si>
  <si>
    <t>레벨 30</t>
  </si>
  <si>
    <t>Skill_02_Lv_001</t>
    <phoneticPr fontId="2" type="noConversion"/>
  </si>
  <si>
    <t>2번 스킬</t>
    <phoneticPr fontId="2" type="noConversion"/>
  </si>
  <si>
    <t>ACTIVE_2</t>
    <phoneticPr fontId="2" type="noConversion"/>
  </si>
  <si>
    <t>Skill_02_Lv_002</t>
  </si>
  <si>
    <t>Skill_02_Lv_003</t>
  </si>
  <si>
    <t>Skill_02_Lv_004</t>
  </si>
  <si>
    <t>2번 스킬</t>
    <phoneticPr fontId="2" type="noConversion"/>
  </si>
  <si>
    <t>Skill_02_Lv_005</t>
  </si>
  <si>
    <t>Skill_02_Lv_006</t>
  </si>
  <si>
    <t>ACTIVE_2</t>
    <phoneticPr fontId="2" type="noConversion"/>
  </si>
  <si>
    <t>Skill_02_Lv_007</t>
  </si>
  <si>
    <t>Skill_02_Lv_008</t>
  </si>
  <si>
    <t>Skill_02_Lv_009</t>
  </si>
  <si>
    <t>Skill_02_Lv_010</t>
  </si>
  <si>
    <t>Skill_02_Lv_011</t>
  </si>
  <si>
    <t>Skill_02_Lv_012</t>
  </si>
  <si>
    <t>Skill_02_Lv_013</t>
  </si>
  <si>
    <t>Skill_02_Lv_014</t>
  </si>
  <si>
    <t>Skill_02_Lv_015</t>
  </si>
  <si>
    <t>Skill_02_Lv_016</t>
  </si>
  <si>
    <t>Skill_02_Lv_017</t>
  </si>
  <si>
    <t>Skill_02_Lv_018</t>
  </si>
  <si>
    <t>Skill_02_Lv_019</t>
  </si>
  <si>
    <t>Skill_02_Lv_020</t>
  </si>
  <si>
    <t>Skill_02_Lv_021</t>
  </si>
  <si>
    <t>Skill_02_Lv_022</t>
  </si>
  <si>
    <t>Skill_02_Lv_023</t>
  </si>
  <si>
    <t>Skill_02_Lv_024</t>
  </si>
  <si>
    <t>Skill_02_Lv_025</t>
  </si>
  <si>
    <t>Skill_02_Lv_026</t>
  </si>
  <si>
    <t>Skill_02_Lv_027</t>
  </si>
  <si>
    <t>Skill_02_Lv_028</t>
  </si>
  <si>
    <t>Skill_02_Lv_029</t>
  </si>
  <si>
    <t>Skill_02_Lv_030</t>
  </si>
  <si>
    <t>Skill_03_Lv_001</t>
    <phoneticPr fontId="2" type="noConversion"/>
  </si>
  <si>
    <t>3번 스킬</t>
    <phoneticPr fontId="2" type="noConversion"/>
  </si>
  <si>
    <t>ACTIVE_3</t>
    <phoneticPr fontId="2" type="noConversion"/>
  </si>
  <si>
    <t>Skill_03_Lv_002</t>
  </si>
  <si>
    <t>Skill_03_Lv_003</t>
  </si>
  <si>
    <t>ACTIVE_3</t>
    <phoneticPr fontId="2" type="noConversion"/>
  </si>
  <si>
    <t>Skill_03_Lv_004</t>
  </si>
  <si>
    <t>Skill_03_Lv_005</t>
  </si>
  <si>
    <t>Skill_03_Lv_006</t>
  </si>
  <si>
    <t>Skill_03_Lv_007</t>
  </si>
  <si>
    <t>Skill_03_Lv_008</t>
  </si>
  <si>
    <t>Skill_03_Lv_009</t>
  </si>
  <si>
    <t>Skill_03_Lv_010</t>
  </si>
  <si>
    <t>Skill_03_Lv_011</t>
  </si>
  <si>
    <t>Skill_03_Lv_012</t>
  </si>
  <si>
    <t>Skill_03_Lv_013</t>
  </si>
  <si>
    <t>Skill_03_Lv_014</t>
  </si>
  <si>
    <t>Skill_03_Lv_015</t>
  </si>
  <si>
    <t>Skill_03_Lv_016</t>
  </si>
  <si>
    <t>Skill_03_Lv_017</t>
  </si>
  <si>
    <t>Skill_03_Lv_018</t>
  </si>
  <si>
    <t>Skill_03_Lv_019</t>
  </si>
  <si>
    <t>3번 스킬</t>
    <phoneticPr fontId="2" type="noConversion"/>
  </si>
  <si>
    <t>Skill_03_Lv_020</t>
  </si>
  <si>
    <t>Skill_03_Lv_021</t>
  </si>
  <si>
    <t>Skill_03_Lv_022</t>
  </si>
  <si>
    <t>Skill_03_Lv_023</t>
  </si>
  <si>
    <t>Skill_03_Lv_024</t>
  </si>
  <si>
    <t>Skill_03_Lv_025</t>
  </si>
  <si>
    <t>Skill_03_Lv_026</t>
  </si>
  <si>
    <t>Skill_03_Lv_027</t>
  </si>
  <si>
    <t>Skill_03_Lv_028</t>
  </si>
  <si>
    <t>Skill_03_Lv_029</t>
  </si>
  <si>
    <t>Skill_03_Lv_030</t>
  </si>
  <si>
    <t>Skill_04_Lv_001</t>
    <phoneticPr fontId="2" type="noConversion"/>
  </si>
  <si>
    <t>4번 스페셜 스킬</t>
    <phoneticPr fontId="2" type="noConversion"/>
  </si>
  <si>
    <t>레벨 1</t>
    <phoneticPr fontId="2" type="noConversion"/>
  </si>
  <si>
    <t>ACTIVE_4</t>
    <phoneticPr fontId="2" type="noConversion"/>
  </si>
  <si>
    <t>Skill_04_Lv_002</t>
  </si>
  <si>
    <t>ACTIVE_4</t>
    <phoneticPr fontId="2" type="noConversion"/>
  </si>
  <si>
    <t>Skill_04_Lv_003</t>
  </si>
  <si>
    <t>Skill_04_Lv_004</t>
  </si>
  <si>
    <t>4번 스페셜 스킬</t>
    <phoneticPr fontId="2" type="noConversion"/>
  </si>
  <si>
    <t>Skill_04_Lv_005</t>
  </si>
  <si>
    <t>Skill_04_Lv_006</t>
  </si>
  <si>
    <t>Skill_04_Lv_007</t>
  </si>
  <si>
    <t>Skill_04_Lv_008</t>
  </si>
  <si>
    <t>Skill_04_Lv_009</t>
  </si>
  <si>
    <t>Skill_04_Lv_010</t>
  </si>
  <si>
    <t>Skill_04_Lv_011</t>
  </si>
  <si>
    <t>Skill_04_Lv_012</t>
  </si>
  <si>
    <t>Skill_04_Lv_013</t>
  </si>
  <si>
    <t>Skill_04_Lv_014</t>
  </si>
  <si>
    <t>Skill_04_Lv_015</t>
  </si>
  <si>
    <t>Skill_04_Lv_016</t>
  </si>
  <si>
    <t>Skill_04_Lv_017</t>
  </si>
  <si>
    <t>Skill_04_Lv_018</t>
  </si>
  <si>
    <t>Skill_04_Lv_019</t>
  </si>
  <si>
    <t>Skill_04_Lv_020</t>
  </si>
  <si>
    <t>Skill_04_Lv_021</t>
  </si>
  <si>
    <t>Skill_04_Lv_022</t>
  </si>
  <si>
    <t>Skill_04_Lv_023</t>
  </si>
  <si>
    <t>Skill_04_Lv_024</t>
  </si>
  <si>
    <t>Skill_04_Lv_025</t>
  </si>
  <si>
    <t>Skill_04_Lv_026</t>
  </si>
  <si>
    <t>Skill_04_Lv_027</t>
  </si>
  <si>
    <t>Skill_04_Lv_028</t>
  </si>
  <si>
    <t>Skill_04_Lv_029</t>
  </si>
  <si>
    <t>Skill_04_Lv_030</t>
  </si>
  <si>
    <t>필요골드</t>
    <phoneticPr fontId="2" type="noConversion"/>
  </si>
  <si>
    <t>필요결정</t>
    <phoneticPr fontId="2" type="noConversion"/>
  </si>
  <si>
    <t>11~20</t>
    <phoneticPr fontId="2" type="noConversion"/>
  </si>
  <si>
    <t>1~5</t>
    <phoneticPr fontId="2" type="noConversion"/>
  </si>
  <si>
    <t>6~10</t>
    <phoneticPr fontId="2" type="noConversion"/>
  </si>
  <si>
    <t>11~15</t>
    <phoneticPr fontId="2" type="noConversion"/>
  </si>
  <si>
    <t>16~20</t>
    <phoneticPr fontId="2" type="noConversion"/>
  </si>
  <si>
    <t>21~25</t>
    <phoneticPr fontId="2" type="noConversion"/>
  </si>
  <si>
    <t>26~30</t>
    <phoneticPr fontId="2" type="noConversion"/>
  </si>
  <si>
    <t>1~30</t>
    <phoneticPr fontId="2" type="noConversion"/>
  </si>
  <si>
    <t>평스킬</t>
    <phoneticPr fontId="2" type="noConversion"/>
  </si>
  <si>
    <t>스페셜</t>
    <phoneticPr fontId="2" type="noConversion"/>
  </si>
  <si>
    <t>모든스킬</t>
    <phoneticPr fontId="2" type="noConversion"/>
  </si>
  <si>
    <t>30lv</t>
    <phoneticPr fontId="2" type="noConversion"/>
  </si>
  <si>
    <t>Level1</t>
    <phoneticPr fontId="6" type="noConversion"/>
  </si>
  <si>
    <t>DEFAULT</t>
  </si>
  <si>
    <t>Item_Mater_DNA_D</t>
  </si>
  <si>
    <t>Item_Mater_DNA_N</t>
  </si>
  <si>
    <t>Item_Mater_DNA_A</t>
  </si>
  <si>
    <t>Level2</t>
  </si>
  <si>
    <t>Level3</t>
  </si>
  <si>
    <t>Level4</t>
  </si>
  <si>
    <t>Level5</t>
  </si>
  <si>
    <t>Level6</t>
  </si>
  <si>
    <t>Level7</t>
  </si>
  <si>
    <t>Level8</t>
  </si>
  <si>
    <t>Level9</t>
  </si>
  <si>
    <t>Level10</t>
  </si>
  <si>
    <t>Level11</t>
  </si>
  <si>
    <t>Level12</t>
  </si>
  <si>
    <t>Level13</t>
  </si>
  <si>
    <t>Level14</t>
  </si>
  <si>
    <t>Level15</t>
  </si>
  <si>
    <t>Level16</t>
  </si>
  <si>
    <t>Level17</t>
  </si>
  <si>
    <t>Level18</t>
  </si>
  <si>
    <t>Level19</t>
  </si>
  <si>
    <t>Level20</t>
  </si>
  <si>
    <t>Level21</t>
  </si>
  <si>
    <t>Level22</t>
  </si>
  <si>
    <t>Level23</t>
  </si>
  <si>
    <t>Level24</t>
  </si>
  <si>
    <t>Level25</t>
  </si>
  <si>
    <t>Level26</t>
  </si>
  <si>
    <t>Level27</t>
  </si>
  <si>
    <t>Level28</t>
  </si>
  <si>
    <t>Level29</t>
  </si>
  <si>
    <t>Level30</t>
  </si>
  <si>
    <t>Level31</t>
  </si>
  <si>
    <t>Level32</t>
  </si>
  <si>
    <t>Level33</t>
  </si>
  <si>
    <t>Level34</t>
  </si>
  <si>
    <t>Level35</t>
  </si>
  <si>
    <t>Level36</t>
  </si>
  <si>
    <t>Level37</t>
  </si>
  <si>
    <t>Level38</t>
  </si>
  <si>
    <t>Level39</t>
  </si>
  <si>
    <t>Level40</t>
  </si>
  <si>
    <t>Level41</t>
  </si>
  <si>
    <t>Level42</t>
  </si>
  <si>
    <t>Level43</t>
  </si>
  <si>
    <t>Level44</t>
  </si>
  <si>
    <t>Level45</t>
  </si>
  <si>
    <t>Level46</t>
  </si>
  <si>
    <t>Level47</t>
  </si>
  <si>
    <t>Level48</t>
  </si>
  <si>
    <t>Level49</t>
  </si>
  <si>
    <t>Level50</t>
  </si>
  <si>
    <t>Level51</t>
  </si>
  <si>
    <t>Level52</t>
  </si>
  <si>
    <t>Level53</t>
  </si>
  <si>
    <t>Level54</t>
  </si>
  <si>
    <t>Level55</t>
  </si>
  <si>
    <t>Level56</t>
  </si>
  <si>
    <t>Level57</t>
  </si>
  <si>
    <t>Level58</t>
  </si>
  <si>
    <t>Level59</t>
  </si>
  <si>
    <t>Level60</t>
  </si>
  <si>
    <t>1~60</t>
    <phoneticPr fontId="2" type="noConversion"/>
  </si>
  <si>
    <t>31~40</t>
    <phoneticPr fontId="2" type="noConversion"/>
  </si>
  <si>
    <t>41~50</t>
    <phoneticPr fontId="2" type="noConversion"/>
  </si>
  <si>
    <t>TRAINING_LV1</t>
    <phoneticPr fontId="2" type="noConversion"/>
  </si>
  <si>
    <t>훈련 1 레벨</t>
    <phoneticPr fontId="2" type="noConversion"/>
  </si>
  <si>
    <t>1~40</t>
    <phoneticPr fontId="2" type="noConversion"/>
  </si>
  <si>
    <t>경캐</t>
    <phoneticPr fontId="2" type="noConversion"/>
  </si>
  <si>
    <t>하</t>
    <phoneticPr fontId="2" type="noConversion"/>
  </si>
  <si>
    <t>상</t>
    <phoneticPr fontId="2" type="noConversion"/>
  </si>
  <si>
    <t>중</t>
    <phoneticPr fontId="2" type="noConversion"/>
  </si>
  <si>
    <t>Tid</t>
  </si>
  <si>
    <t>StageGroup</t>
  </si>
  <si>
    <t>Round</t>
  </si>
  <si>
    <t>SCENARIO_STAGE01_01</t>
    <phoneticPr fontId="2" type="noConversion"/>
  </si>
  <si>
    <t>SCENARIO_STAGE01_02</t>
    <phoneticPr fontId="2" type="noConversion"/>
  </si>
  <si>
    <t>SCENARIO_STAGE01_03</t>
    <phoneticPr fontId="2" type="noConversion"/>
  </si>
  <si>
    <t>SCENARIO_STAGE01_04</t>
  </si>
  <si>
    <t>SCENARIO_STAGE01_05</t>
  </si>
  <si>
    <t>SCENARIO_STAGE01_06</t>
  </si>
  <si>
    <t>SCENARIO_STAGE01_07</t>
  </si>
  <si>
    <t>SCENARIO_STAGE01_08</t>
  </si>
  <si>
    <t>SCENARIO_STAGE02_01</t>
    <phoneticPr fontId="2" type="noConversion"/>
  </si>
  <si>
    <t>SCENARIO_STAGE02_02</t>
  </si>
  <si>
    <t>SCENARIO_STAGE02_03</t>
  </si>
  <si>
    <t>SCENARIO_STAGE02_04</t>
  </si>
  <si>
    <t>SCENARIO_STAGE02_05</t>
  </si>
  <si>
    <t>SCENARIO_STAGE02_06</t>
  </si>
  <si>
    <t>SCENARIO_STAGE02_07</t>
  </si>
  <si>
    <t>SCENARIO_STAGE02_08</t>
  </si>
  <si>
    <t>SCENARIO_STAGE03_01</t>
    <phoneticPr fontId="2" type="noConversion"/>
  </si>
  <si>
    <t>SCENARIO_STAGE03_02</t>
  </si>
  <si>
    <t>SCENARIO_STAGE03_03</t>
  </si>
  <si>
    <t>SCENARIO_STAGE03_04</t>
  </si>
  <si>
    <t>SCENARIO_STAGE03_05</t>
  </si>
  <si>
    <t>SCENARIO_STAGE03_06</t>
  </si>
  <si>
    <t>SCENARIO_STAGE03_07</t>
  </si>
  <si>
    <t>SCENARIO_STAGE03_08</t>
  </si>
  <si>
    <t>SCENARIO_STAGE04_01</t>
    <phoneticPr fontId="2" type="noConversion"/>
  </si>
  <si>
    <t>SCENARIO_STAGE04_02</t>
  </si>
  <si>
    <t>SCENARIO_STAGE04_03</t>
  </si>
  <si>
    <t>SCENARIO_STAGE04_04</t>
  </si>
  <si>
    <t>SCENARIO_STAGE04_05</t>
  </si>
  <si>
    <t>SCENARIO_STAGE04_06</t>
  </si>
  <si>
    <t>SCENARIO_STAGE04_07</t>
  </si>
  <si>
    <t>SCENARIO_STAGE04_08</t>
  </si>
  <si>
    <t>SCENARIO_STAGE05_01</t>
  </si>
  <si>
    <t>SCENARIO_STAGE05_02</t>
  </si>
  <si>
    <t>SCENARIO_STAGE05_03</t>
  </si>
  <si>
    <t>SCENARIO_STAGE05_04</t>
  </si>
  <si>
    <t>SCENARIO_STAGE05_05</t>
  </si>
  <si>
    <t>SCENARIO_STAGE05_06</t>
  </si>
  <si>
    <t>SCENARIO_STAGE05_07</t>
  </si>
  <si>
    <t>SCENARIO_STAGE05_08</t>
  </si>
  <si>
    <t>SCENARIO_STAGE06_01</t>
    <phoneticPr fontId="2" type="noConversion"/>
  </si>
  <si>
    <t>SCENARIO_STAGE06_02</t>
  </si>
  <si>
    <t>SCENARIO_STAGE06_03</t>
  </si>
  <si>
    <t>SCENARIO_STAGE06_04</t>
  </si>
  <si>
    <t>SCENARIO_STAGE06_05</t>
  </si>
  <si>
    <t>SCENARIO_STAGE06_06</t>
  </si>
  <si>
    <t>SCENARIO_STAGE06_07</t>
  </si>
  <si>
    <t>SCENARIO_STAGE06_08</t>
  </si>
  <si>
    <t>SCENARIO_STAGE07_01</t>
    <phoneticPr fontId="2" type="noConversion"/>
  </si>
  <si>
    <t>SCENARIO_STAGE07_02</t>
  </si>
  <si>
    <t>SCENARIO_STAGE07_03</t>
  </si>
  <si>
    <t>SCENARIO_STAGE07_04</t>
  </si>
  <si>
    <t>SCENARIO_STAGE07_05</t>
  </si>
  <si>
    <t>SCENARIO_STAGE07_06</t>
  </si>
  <si>
    <t>SCENARIO_STAGE07_07</t>
  </si>
  <si>
    <t>SCENARIO_STAGE07_08</t>
    <phoneticPr fontId="2" type="noConversion"/>
  </si>
  <si>
    <t>SCENARIO_STAGE08_01</t>
    <phoneticPr fontId="2" type="noConversion"/>
  </si>
  <si>
    <t>SCENARIO_STAGE08_02</t>
  </si>
  <si>
    <t>SCENARIO_STAGE08_03</t>
  </si>
  <si>
    <t>SCENARIO_STAGE08_04</t>
  </si>
  <si>
    <t>SCENARIO_STAGE08_05</t>
  </si>
  <si>
    <t>SCENARIO_STAGE08_06</t>
  </si>
  <si>
    <t>SCENARIO_STAGE08_07</t>
  </si>
  <si>
    <t>SCENARIO_STAGE08_08</t>
  </si>
  <si>
    <t>goldDropEnpcMin</t>
    <phoneticPr fontId="2" type="noConversion"/>
  </si>
  <si>
    <t>goldDropEnpcMax</t>
    <phoneticPr fontId="2" type="noConversion"/>
  </si>
  <si>
    <t>goldDropEnpcHeavyMin</t>
    <phoneticPr fontId="2" type="noConversion"/>
  </si>
  <si>
    <t>goldDropEnpcHeavyMax</t>
    <phoneticPr fontId="2" type="noConversion"/>
  </si>
  <si>
    <t>goldDropEnpcBossMin</t>
    <phoneticPr fontId="2" type="noConversion"/>
  </si>
  <si>
    <t>goldDropEnpcBossMax</t>
    <phoneticPr fontId="2" type="noConversion"/>
  </si>
  <si>
    <t>goldDropEnpcBoxMin</t>
    <phoneticPr fontId="2" type="noConversion"/>
  </si>
  <si>
    <t>goldDropEnpcBoxMax</t>
    <phoneticPr fontId="2" type="noConversion"/>
  </si>
  <si>
    <t>goldDropEnpcBossMin</t>
    <phoneticPr fontId="2" type="noConversion"/>
  </si>
  <si>
    <t>HARD_STAGE01_01</t>
  </si>
  <si>
    <t>HARD_STAGE01_02</t>
  </si>
  <si>
    <t>HARD_STAGE01_03</t>
  </si>
  <si>
    <t>HARD_STAGE01_04</t>
  </si>
  <si>
    <t>HARD_STAGE01_05</t>
  </si>
  <si>
    <t>HARD_STAGE01_06</t>
  </si>
  <si>
    <t>HARD_STAGE01_07</t>
  </si>
  <si>
    <t>HARD_STAGE01_08</t>
  </si>
  <si>
    <t>HARD_STAGE02_01</t>
  </si>
  <si>
    <t>HARD_STAGE02_02</t>
  </si>
  <si>
    <t>HARD_STAGE02_03</t>
  </si>
  <si>
    <t>HARD_STAGE02_04</t>
  </si>
  <si>
    <t>HARD_STAGE02_05</t>
  </si>
  <si>
    <t>HARD_STAGE02_06</t>
  </si>
  <si>
    <t>HARD_STAGE02_07</t>
  </si>
  <si>
    <t>HARD_STAGE02_08</t>
  </si>
  <si>
    <t>HARD_STAGE03_01</t>
  </si>
  <si>
    <t>HARD_STAGE03_02</t>
  </si>
  <si>
    <t>HARD_STAGE03_03</t>
  </si>
  <si>
    <t>HARD_STAGE03_04</t>
  </si>
  <si>
    <t>HARD_STAGE03_05</t>
  </si>
  <si>
    <t>HARD_STAGE03_06</t>
  </si>
  <si>
    <t>HARD_STAGE03_07</t>
  </si>
  <si>
    <t>HARD_STAGE03_08</t>
  </si>
  <si>
    <t>HARD_STAGE04_01</t>
  </si>
  <si>
    <t>HARD_STAGE04_02</t>
  </si>
  <si>
    <t>HARD_STAGE04_03</t>
  </si>
  <si>
    <t>HARD_STAGE04_04</t>
  </si>
  <si>
    <t>HARD_STAGE04_05</t>
  </si>
  <si>
    <t>HARD_STAGE04_06</t>
  </si>
  <si>
    <t>HARD_STAGE04_07</t>
  </si>
  <si>
    <t>HARD_STAGE04_08</t>
  </si>
  <si>
    <t>HARD_STAGE05_01</t>
  </si>
  <si>
    <t>HARD_STAGE05_02</t>
  </si>
  <si>
    <t>HARD_STAGE05_03</t>
  </si>
  <si>
    <t>HARD_STAGE05_04</t>
  </si>
  <si>
    <t>HARD_STAGE05_05</t>
  </si>
  <si>
    <t>HARD_STAGE05_06</t>
  </si>
  <si>
    <t>HARD_STAGE05_07</t>
  </si>
  <si>
    <t>HARD_STAGE05_08</t>
  </si>
  <si>
    <t>HARD_STAGE06_01</t>
  </si>
  <si>
    <t>HARD_STAGE06_02</t>
  </si>
  <si>
    <t>HARD_STAGE06_03</t>
  </si>
  <si>
    <t>HARD_STAGE06_04</t>
  </si>
  <si>
    <t>HARD_STAGE06_05</t>
  </si>
  <si>
    <t>HARD_STAGE06_06</t>
  </si>
  <si>
    <t>HARD_STAGE06_07</t>
  </si>
  <si>
    <t>HARD_STAGE06_08</t>
  </si>
  <si>
    <t>HARD_STAGE07_01</t>
    <phoneticPr fontId="2" type="noConversion"/>
  </si>
  <si>
    <t>HARD_STAGE07_02</t>
  </si>
  <si>
    <t>HARD_STAGE07_03</t>
  </si>
  <si>
    <t>HARD_STAGE07_04</t>
  </si>
  <si>
    <t>HARD_STAGE07_05</t>
  </si>
  <si>
    <t>HARD_STAGE07_06</t>
  </si>
  <si>
    <t>HARD_STAGE07_07</t>
  </si>
  <si>
    <t>HARD_STAGE07_08</t>
    <phoneticPr fontId="2" type="noConversion"/>
  </si>
  <si>
    <t>HARD_STAGE08_01</t>
  </si>
  <si>
    <t>HARD_STAGE08_02</t>
  </si>
  <si>
    <t>HARD_STAGE08_03</t>
  </si>
  <si>
    <t>HARD_STAGE08_04</t>
  </si>
  <si>
    <t>HARD_STAGE08_05</t>
  </si>
  <si>
    <t>HARD_STAGE08_06</t>
  </si>
  <si>
    <t>HARD_STAGE08_07</t>
  </si>
  <si>
    <t>HARD_STAGE08_08</t>
  </si>
  <si>
    <t>HELL_STAGE01_01</t>
  </si>
  <si>
    <t>HELL_STAGE01_02</t>
  </si>
  <si>
    <t>HELL_STAGE01_03</t>
  </si>
  <si>
    <t>HELL_STAGE01_04</t>
  </si>
  <si>
    <t>HELL_STAGE01_05</t>
  </si>
  <si>
    <t>HELL_STAGE01_06</t>
  </si>
  <si>
    <t>HELL_STAGE01_07</t>
  </si>
  <si>
    <t>HELL_STAGE01_08</t>
  </si>
  <si>
    <t>HELL_STAGE02_01</t>
  </si>
  <si>
    <t>HELL_STAGE02_02</t>
  </si>
  <si>
    <t>HELL_STAGE02_03</t>
  </si>
  <si>
    <t>HELL_STAGE02_04</t>
  </si>
  <si>
    <t>HELL_STAGE02_05</t>
  </si>
  <si>
    <t>HELL_STAGE02_06</t>
  </si>
  <si>
    <t>HELL_STAGE02_07</t>
  </si>
  <si>
    <t>HELL_STAGE02_08</t>
  </si>
  <si>
    <t>HELL_STAGE03_01</t>
  </si>
  <si>
    <t>HELL_STAGE03_02</t>
  </si>
  <si>
    <t>HELL_STAGE03_03</t>
  </si>
  <si>
    <t>HELL_STAGE03_04</t>
  </si>
  <si>
    <t>HELL_STAGE03_05</t>
  </si>
  <si>
    <t>HELL_STAGE03_06</t>
  </si>
  <si>
    <t>HELL_STAGE03_07</t>
  </si>
  <si>
    <t>HELL_STAGE03_08</t>
  </si>
  <si>
    <t>HELL_STAGE04_01</t>
  </si>
  <si>
    <t>HELL_STAGE04_02</t>
  </si>
  <si>
    <t>HELL_STAGE04_03</t>
  </si>
  <si>
    <t>HELL_STAGE04_04</t>
  </si>
  <si>
    <t>HELL_STAGE04_05</t>
  </si>
  <si>
    <t>HELL_STAGE04_06</t>
  </si>
  <si>
    <t>HELL_STAGE04_07</t>
  </si>
  <si>
    <t>HELL_STAGE04_08</t>
  </si>
  <si>
    <t>HELL_STAGE05_01</t>
  </si>
  <si>
    <t>HELL_STAGE05_02</t>
  </si>
  <si>
    <t>HELL_STAGE05_03</t>
  </si>
  <si>
    <t>HELL_STAGE05_04</t>
  </si>
  <si>
    <t>HELL_STAGE05_05</t>
  </si>
  <si>
    <t>HELL_STAGE05_06</t>
  </si>
  <si>
    <t>HELL_STAGE05_07</t>
  </si>
  <si>
    <t>HELL_STAGE05_08</t>
  </si>
  <si>
    <t>HELL_STAGE06_01</t>
  </si>
  <si>
    <t>HELL_STAGE06_02</t>
  </si>
  <si>
    <t>HELL_STAGE06_03</t>
  </si>
  <si>
    <t>HELL_STAGE06_04</t>
  </si>
  <si>
    <t>HELL_STAGE06_05</t>
  </si>
  <si>
    <t>HELL_STAGE06_06</t>
  </si>
  <si>
    <t>HELL_STAGE06_07</t>
  </si>
  <si>
    <t>HELL_STAGE06_08</t>
  </si>
  <si>
    <t>HELL_STAGE07_01</t>
    <phoneticPr fontId="2" type="noConversion"/>
  </si>
  <si>
    <t>HELL_STAGE07_02</t>
  </si>
  <si>
    <t>HELL_STAGE07_03</t>
    <phoneticPr fontId="2" type="noConversion"/>
  </si>
  <si>
    <t>HELL_STAGE07_04</t>
    <phoneticPr fontId="2" type="noConversion"/>
  </si>
  <si>
    <t>HELL_STAGE07_05</t>
    <phoneticPr fontId="2" type="noConversion"/>
  </si>
  <si>
    <t>HELL_STAGE07_06</t>
    <phoneticPr fontId="2" type="noConversion"/>
  </si>
  <si>
    <t>HELL_STAGE07_07</t>
    <phoneticPr fontId="2" type="noConversion"/>
  </si>
  <si>
    <t>HELL_STAGE07_08</t>
    <phoneticPr fontId="2" type="noConversion"/>
  </si>
  <si>
    <t>HELL_STAGE08_01</t>
  </si>
  <si>
    <t>HELL_STAGE08_02</t>
  </si>
  <si>
    <t>HELL_STAGE08_03</t>
  </si>
  <si>
    <t>HELL_STAGE08_04</t>
  </si>
  <si>
    <t>HELL_STAGE08_05</t>
  </si>
  <si>
    <t>HELL_STAGE08_06</t>
  </si>
  <si>
    <t>HELL_STAGE08_07</t>
  </si>
  <si>
    <t>HELL_STAGE08_08</t>
  </si>
  <si>
    <t>평균합산</t>
    <phoneticPr fontId="2" type="noConversion"/>
  </si>
  <si>
    <t>D, N, A 각개</t>
    <phoneticPr fontId="2" type="noConversion"/>
  </si>
  <si>
    <t>1~70</t>
    <phoneticPr fontId="2" type="noConversion"/>
  </si>
  <si>
    <t>1~85</t>
    <phoneticPr fontId="2" type="noConversion"/>
  </si>
  <si>
    <t>필요 상급 캐릭터 경험치(x1.5)</t>
    <phoneticPr fontId="2" type="noConversion"/>
  </si>
  <si>
    <t>상(동일속성)</t>
    <phoneticPr fontId="2" type="noConversion"/>
  </si>
  <si>
    <t>개선 하</t>
    <phoneticPr fontId="2" type="noConversion"/>
  </si>
  <si>
    <t>현재</t>
    <phoneticPr fontId="2" type="noConversion"/>
  </si>
  <si>
    <t>레벨</t>
    <phoneticPr fontId="2" type="noConversion"/>
  </si>
  <si>
    <t>획득</t>
    <phoneticPr fontId="2" type="noConversion"/>
  </si>
  <si>
    <t>공격력</t>
    <phoneticPr fontId="2" type="noConversion"/>
  </si>
  <si>
    <t>방어력</t>
    <phoneticPr fontId="2" type="noConversion"/>
  </si>
  <si>
    <t>체력</t>
    <phoneticPr fontId="2" type="noConversion"/>
  </si>
  <si>
    <t>비고</t>
    <phoneticPr fontId="2" type="noConversion"/>
  </si>
  <si>
    <t>※희귀도와 캐릭터에 상관없이 
일정하게 능력치 증가</t>
    <phoneticPr fontId="2" type="noConversion"/>
  </si>
  <si>
    <t>오픈 당시 모든 
캐릭터 획득 시</t>
    <phoneticPr fontId="2" type="noConversion"/>
  </si>
  <si>
    <t>모든 캐릭터 
레벨 20</t>
    <phoneticPr fontId="2" type="noConversion"/>
  </si>
  <si>
    <t>모든 캐릭터 
레벨 40</t>
    <phoneticPr fontId="2" type="noConversion"/>
  </si>
  <si>
    <t>모든 캐릭터 
레벨 60</t>
    <phoneticPr fontId="2" type="noConversion"/>
  </si>
  <si>
    <t>※방어력 체력이 지나치게 오르고 
증가되는 능력치가 단조로움</t>
    <phoneticPr fontId="2" type="noConversion"/>
  </si>
  <si>
    <t>SR</t>
    <phoneticPr fontId="2" type="noConversion"/>
  </si>
  <si>
    <t>SSR</t>
    <phoneticPr fontId="2" type="noConversion"/>
  </si>
  <si>
    <t>DeckBuffTable - FieldGuideBonusStat</t>
    <phoneticPr fontId="2" type="noConversion"/>
  </si>
  <si>
    <t>필요 개선 상급 캐릭터 경험치</t>
    <phoneticPr fontId="2" type="noConversion"/>
  </si>
  <si>
    <t>x3</t>
    <phoneticPr fontId="2" type="noConversion"/>
  </si>
  <si>
    <t>x3</t>
    <phoneticPr fontId="2" type="noConversion"/>
  </si>
  <si>
    <t>EXP</t>
    <phoneticPr fontId="2" type="noConversion"/>
  </si>
  <si>
    <t>Equip_LV1</t>
    <phoneticPr fontId="2" type="noConversion"/>
  </si>
  <si>
    <t>Equip_LV2</t>
  </si>
  <si>
    <t>Equip_LV3</t>
  </si>
  <si>
    <t>Equip_LV4</t>
  </si>
  <si>
    <t>Equip_LV5</t>
  </si>
  <si>
    <t>Equip_LV6</t>
  </si>
  <si>
    <t>Equip_LV7</t>
  </si>
  <si>
    <t>Equip_LV8</t>
  </si>
  <si>
    <t>Equip_LV9</t>
  </si>
  <si>
    <t>Equip_LV10</t>
  </si>
  <si>
    <t>Equip_LV11</t>
  </si>
  <si>
    <t>Equip_LV12</t>
  </si>
  <si>
    <t>Equip_LV13</t>
  </si>
  <si>
    <t>Equip_LV14</t>
  </si>
  <si>
    <t>Equip_LV15</t>
  </si>
  <si>
    <t>Equip_LV16</t>
  </si>
  <si>
    <t>Equip_LV17</t>
  </si>
  <si>
    <t>Equip_LV18</t>
  </si>
  <si>
    <t>Equip_LV19</t>
  </si>
  <si>
    <t>Equip_LV20</t>
  </si>
  <si>
    <t>장비경험치</t>
    <phoneticPr fontId="2" type="noConversion"/>
  </si>
  <si>
    <t>하</t>
    <phoneticPr fontId="2" type="noConversion"/>
  </si>
  <si>
    <t>중</t>
    <phoneticPr fontId="2" type="noConversion"/>
  </si>
  <si>
    <t>상</t>
    <phoneticPr fontId="2" type="noConversion"/>
  </si>
  <si>
    <t>획득 경험치</t>
    <phoneticPr fontId="2" type="noConversion"/>
  </si>
  <si>
    <t>개선 장비경험치</t>
    <phoneticPr fontId="2" type="noConversion"/>
  </si>
  <si>
    <t>최상</t>
    <phoneticPr fontId="2" type="noConversion"/>
  </si>
  <si>
    <t>x1.5</t>
    <phoneticPr fontId="2" type="noConversion"/>
  </si>
  <si>
    <t>ExpReward</t>
    <phoneticPr fontId="2" type="noConversion"/>
  </si>
  <si>
    <t>Tid</t>
    <phoneticPr fontId="2" type="noConversion"/>
  </si>
  <si>
    <t>Description</t>
    <phoneticPr fontId="2" type="noConversion"/>
  </si>
  <si>
    <t>INVEN_VALUE</t>
    <phoneticPr fontId="2" type="noConversion"/>
  </si>
  <si>
    <t>CHARACTER_VALUE</t>
    <phoneticPr fontId="2" type="noConversion"/>
  </si>
  <si>
    <t>FRIENDS_VALUE</t>
    <phoneticPr fontId="2" type="noConversion"/>
  </si>
  <si>
    <t>FOOD_VALUE</t>
    <phoneticPr fontId="2" type="noConversion"/>
  </si>
  <si>
    <t>Account_LV1</t>
  </si>
  <si>
    <t>계정 레벨1</t>
    <phoneticPr fontId="2" type="noConversion"/>
  </si>
  <si>
    <t>Account_LV2</t>
  </si>
  <si>
    <t>계정 레벨2</t>
  </si>
  <si>
    <t>Account_LV3</t>
  </si>
  <si>
    <t>계정 레벨3</t>
  </si>
  <si>
    <t>Account_LV4</t>
  </si>
  <si>
    <t>계정 레벨4</t>
  </si>
  <si>
    <t>Account_LV5</t>
  </si>
  <si>
    <t>계정 레벨5</t>
  </si>
  <si>
    <t>Account_LV6</t>
  </si>
  <si>
    <t>계정 레벨6</t>
  </si>
  <si>
    <t>Account_LV7</t>
  </si>
  <si>
    <t>계정 레벨7</t>
  </si>
  <si>
    <t>Account_LV8</t>
  </si>
  <si>
    <t>계정 레벨8</t>
  </si>
  <si>
    <t>Account_LV9</t>
  </si>
  <si>
    <t>계정 레벨9</t>
  </si>
  <si>
    <t>Account_LV10</t>
  </si>
  <si>
    <t>계정 레벨10</t>
  </si>
  <si>
    <t>Account_LV11</t>
  </si>
  <si>
    <t>계정 레벨11</t>
  </si>
  <si>
    <t>Account_LV12</t>
  </si>
  <si>
    <t>계정 레벨12</t>
  </si>
  <si>
    <t>Account_LV13</t>
  </si>
  <si>
    <t>계정 레벨13</t>
  </si>
  <si>
    <t>Account_LV14</t>
  </si>
  <si>
    <t>계정 레벨14</t>
  </si>
  <si>
    <t>Account_LV15</t>
  </si>
  <si>
    <t>계정 레벨15</t>
  </si>
  <si>
    <t>Account_LV16</t>
  </si>
  <si>
    <t>계정 레벨16</t>
  </si>
  <si>
    <t>Account_LV17</t>
  </si>
  <si>
    <t>계정 레벨17</t>
  </si>
  <si>
    <t>Account_LV18</t>
  </si>
  <si>
    <t>계정 레벨18</t>
  </si>
  <si>
    <t>Account_LV19</t>
  </si>
  <si>
    <t>계정 레벨19</t>
  </si>
  <si>
    <t>Account_LV20</t>
  </si>
  <si>
    <t>계정 레벨20</t>
  </si>
  <si>
    <t>Account_LV21</t>
  </si>
  <si>
    <t>계정 레벨21</t>
  </si>
  <si>
    <t>Account_LV22</t>
  </si>
  <si>
    <t>계정 레벨22</t>
  </si>
  <si>
    <t>Account_LV23</t>
  </si>
  <si>
    <t>계정 레벨23</t>
  </si>
  <si>
    <t>Account_LV24</t>
  </si>
  <si>
    <t>계정 레벨24</t>
  </si>
  <si>
    <t>Account_LV25</t>
  </si>
  <si>
    <t>계정 레벨25</t>
  </si>
  <si>
    <t>Account_LV26</t>
  </si>
  <si>
    <t>계정 레벨26</t>
  </si>
  <si>
    <t>Account_LV27</t>
  </si>
  <si>
    <t>계정 레벨27</t>
  </si>
  <si>
    <t>Account_LV28</t>
  </si>
  <si>
    <t>계정 레벨28</t>
  </si>
  <si>
    <t>Account_LV29</t>
  </si>
  <si>
    <t>계정 레벨29</t>
  </si>
  <si>
    <t>Account_LV30</t>
  </si>
  <si>
    <t>계정 레벨30</t>
  </si>
  <si>
    <t>Account_LV31</t>
  </si>
  <si>
    <t>계정 레벨31</t>
  </si>
  <si>
    <t>Account_LV32</t>
  </si>
  <si>
    <t>계정 레벨32</t>
  </si>
  <si>
    <t>Account_LV33</t>
  </si>
  <si>
    <t>계정 레벨33</t>
  </si>
  <si>
    <t>Account_LV34</t>
  </si>
  <si>
    <t>계정 레벨34</t>
  </si>
  <si>
    <t>Account_LV35</t>
  </si>
  <si>
    <t>계정 레벨35</t>
  </si>
  <si>
    <t>Account_LV36</t>
  </si>
  <si>
    <t>계정 레벨36</t>
  </si>
  <si>
    <t>Account_LV37</t>
  </si>
  <si>
    <t>계정 레벨37</t>
  </si>
  <si>
    <t>Account_LV38</t>
  </si>
  <si>
    <t>계정 레벨38</t>
  </si>
  <si>
    <t>Account_LV39</t>
  </si>
  <si>
    <t>계정 레벨39</t>
  </si>
  <si>
    <t>Account_LV40</t>
  </si>
  <si>
    <t>계정 레벨40</t>
  </si>
  <si>
    <t>Account_LV41</t>
  </si>
  <si>
    <t>계정 레벨41</t>
  </si>
  <si>
    <t>Account_LV42</t>
  </si>
  <si>
    <t>계정 레벨42</t>
  </si>
  <si>
    <t>Account_LV43</t>
  </si>
  <si>
    <t>계정 레벨43</t>
  </si>
  <si>
    <t>Account_LV44</t>
  </si>
  <si>
    <t>계정 레벨44</t>
  </si>
  <si>
    <t>Account_LV45</t>
  </si>
  <si>
    <t>계정 레벨45</t>
  </si>
  <si>
    <t>Account_LV46</t>
  </si>
  <si>
    <t>계정 레벨46</t>
  </si>
  <si>
    <t>Account_LV47</t>
  </si>
  <si>
    <t>계정 레벨47</t>
  </si>
  <si>
    <t>Account_LV48</t>
  </si>
  <si>
    <t>계정 레벨48</t>
  </si>
  <si>
    <t>Account_LV49</t>
  </si>
  <si>
    <t>계정 레벨49</t>
  </si>
  <si>
    <t>Account_LV50</t>
  </si>
  <si>
    <t>계정 레벨50</t>
  </si>
  <si>
    <t>Account_LV51</t>
  </si>
  <si>
    <t>계정 레벨51</t>
  </si>
  <si>
    <t>Account_LV52</t>
  </si>
  <si>
    <t>계정 레벨52</t>
  </si>
  <si>
    <t>Account_LV53</t>
  </si>
  <si>
    <t>계정 레벨53</t>
  </si>
  <si>
    <t>Account_LV54</t>
  </si>
  <si>
    <t>계정 레벨54</t>
  </si>
  <si>
    <t>Account_LV55</t>
  </si>
  <si>
    <t>계정 레벨55</t>
  </si>
  <si>
    <t>Account_LV56</t>
  </si>
  <si>
    <t>계정 레벨56</t>
  </si>
  <si>
    <t>Account_LV57</t>
  </si>
  <si>
    <t>계정 레벨57</t>
  </si>
  <si>
    <t>Account_LV58</t>
  </si>
  <si>
    <t>계정 레벨58</t>
  </si>
  <si>
    <t>Account_LV59</t>
  </si>
  <si>
    <t>계정 레벨59</t>
  </si>
  <si>
    <t>Account_LV60</t>
  </si>
  <si>
    <t>계정 레벨60</t>
  </si>
  <si>
    <t>Account_LV61</t>
  </si>
  <si>
    <t>계정 레벨61</t>
  </si>
  <si>
    <t>Account_LV62</t>
  </si>
  <si>
    <t>계정 레벨62</t>
  </si>
  <si>
    <t>Account_LV63</t>
  </si>
  <si>
    <t>계정 레벨63</t>
  </si>
  <si>
    <t>Account_LV64</t>
  </si>
  <si>
    <t>계정 레벨64</t>
  </si>
  <si>
    <t>Account_LV65</t>
  </si>
  <si>
    <t>계정 레벨65</t>
  </si>
  <si>
    <t>Account_LV66</t>
  </si>
  <si>
    <t>계정 레벨66</t>
  </si>
  <si>
    <t>Account_LV67</t>
  </si>
  <si>
    <t>계정 레벨67</t>
  </si>
  <si>
    <t>Account_LV68</t>
  </si>
  <si>
    <t>계정 레벨68</t>
  </si>
  <si>
    <t>Account_LV69</t>
  </si>
  <si>
    <t>계정 레벨69</t>
  </si>
  <si>
    <t>Account_LV70</t>
  </si>
  <si>
    <t>계정 레벨70</t>
  </si>
  <si>
    <t>Account_LV71</t>
  </si>
  <si>
    <t>계정 레벨71</t>
  </si>
  <si>
    <t>Account_LV72</t>
  </si>
  <si>
    <t>계정 레벨72</t>
  </si>
  <si>
    <t>Account_LV73</t>
  </si>
  <si>
    <t>계정 레벨73</t>
  </si>
  <si>
    <t>Account_LV74</t>
  </si>
  <si>
    <t>계정 레벨74</t>
  </si>
  <si>
    <t>Account_LV75</t>
  </si>
  <si>
    <t>계정 레벨75</t>
  </si>
  <si>
    <t>Account_LV76</t>
  </si>
  <si>
    <t>계정 레벨76</t>
  </si>
  <si>
    <t>Account_LV77</t>
  </si>
  <si>
    <t>계정 레벨77</t>
  </si>
  <si>
    <t>Account_LV78</t>
  </si>
  <si>
    <t>계정 레벨78</t>
  </si>
  <si>
    <t>Account_LV79</t>
  </si>
  <si>
    <t>계정 레벨79</t>
  </si>
  <si>
    <t>Account_LV80</t>
  </si>
  <si>
    <t>계정 레벨80</t>
  </si>
  <si>
    <t>Account_LV81</t>
  </si>
  <si>
    <t>계정 레벨81</t>
  </si>
  <si>
    <t>Account_LV82</t>
  </si>
  <si>
    <t>계정 레벨82</t>
  </si>
  <si>
    <t>Account_LV83</t>
  </si>
  <si>
    <t>계정 레벨83</t>
  </si>
  <si>
    <t>Account_LV84</t>
  </si>
  <si>
    <t>계정 레벨84</t>
  </si>
  <si>
    <t>Account_LV85</t>
  </si>
  <si>
    <t>계정 레벨85</t>
  </si>
  <si>
    <t>Account_LV86</t>
  </si>
  <si>
    <t>계정 레벨86</t>
  </si>
  <si>
    <t>Account_LV87</t>
  </si>
  <si>
    <t>계정 레벨87</t>
  </si>
  <si>
    <t>Account_LV88</t>
  </si>
  <si>
    <t>계정 레벨88</t>
  </si>
  <si>
    <t>Account_LV89</t>
  </si>
  <si>
    <t>계정 레벨89</t>
  </si>
  <si>
    <t>Account_LV90</t>
  </si>
  <si>
    <t>계정 레벨90</t>
  </si>
  <si>
    <t>Account_LV91</t>
  </si>
  <si>
    <t>계정 레벨91</t>
  </si>
  <si>
    <t>Account_LV92</t>
  </si>
  <si>
    <t>계정 레벨92</t>
  </si>
  <si>
    <t>Account_LV93</t>
  </si>
  <si>
    <t>계정 레벨93</t>
  </si>
  <si>
    <t>Account_LV94</t>
  </si>
  <si>
    <t>계정 레벨94</t>
  </si>
  <si>
    <t>Account_LV95</t>
  </si>
  <si>
    <t>계정 레벨95</t>
  </si>
  <si>
    <t>Account_LV96</t>
  </si>
  <si>
    <t>계정 레벨96</t>
  </si>
  <si>
    <t>Account_LV97</t>
  </si>
  <si>
    <t>계정 레벨97</t>
  </si>
  <si>
    <t>Account_LV98</t>
  </si>
  <si>
    <t>계정 레벨98</t>
  </si>
  <si>
    <t>Account_LV99</t>
  </si>
  <si>
    <t>계정 레벨99</t>
  </si>
  <si>
    <t>Account_LV100</t>
  </si>
  <si>
    <t>계정 레벨100</t>
  </si>
  <si>
    <t>1~10</t>
    <phoneticPr fontId="2" type="noConversion"/>
  </si>
  <si>
    <t>11~20</t>
    <phoneticPr fontId="2" type="noConversion"/>
  </si>
  <si>
    <t>31~40</t>
    <phoneticPr fontId="2" type="noConversion"/>
  </si>
  <si>
    <t>51~60</t>
    <phoneticPr fontId="2" type="noConversion"/>
  </si>
  <si>
    <t>1~60</t>
    <phoneticPr fontId="2" type="noConversion"/>
  </si>
  <si>
    <t>EXP（누적)</t>
    <phoneticPr fontId="2" type="noConversion"/>
  </si>
  <si>
    <t>INVEN</t>
    <phoneticPr fontId="2" type="noConversion"/>
  </si>
  <si>
    <t>CHARA</t>
    <phoneticPr fontId="2" type="noConversion"/>
  </si>
  <si>
    <t>FRIENDS</t>
    <phoneticPr fontId="2" type="noConversion"/>
  </si>
  <si>
    <t>FOOD</t>
    <phoneticPr fontId="2" type="noConversion"/>
  </si>
  <si>
    <t>Lv 1</t>
    <phoneticPr fontId="2" type="noConversion"/>
  </si>
  <si>
    <t>필요 골드(상급 기준)</t>
    <phoneticPr fontId="2" type="noConversion"/>
  </si>
  <si>
    <t>필요양</t>
    <phoneticPr fontId="2" type="noConversion"/>
  </si>
  <si>
    <t>1~20</t>
    <phoneticPr fontId="2" type="noConversion"/>
  </si>
  <si>
    <t>21~40</t>
    <phoneticPr fontId="2" type="noConversion"/>
  </si>
  <si>
    <t>41~60</t>
    <phoneticPr fontId="2" type="noConversion"/>
  </si>
  <si>
    <t>필요 개선 상급 캐릭터 경험치(x1.5)</t>
    <phoneticPr fontId="2" type="noConversion"/>
  </si>
  <si>
    <t>필요 개선 최상급 캐릭터 경험치(x1.5)</t>
    <phoneticPr fontId="2" type="noConversion"/>
  </si>
  <si>
    <t>필요 개선 상급 캐릭터 경험치</t>
    <phoneticPr fontId="2" type="noConversion"/>
  </si>
  <si>
    <t>HP</t>
    <phoneticPr fontId="2" type="noConversion"/>
  </si>
  <si>
    <t>ATTACK</t>
    <phoneticPr fontId="2" type="noConversion"/>
  </si>
  <si>
    <t>DEFENCE</t>
    <phoneticPr fontId="2" type="noConversion"/>
  </si>
  <si>
    <t>ATTACK_BAL_S</t>
    <phoneticPr fontId="2" type="noConversion"/>
  </si>
  <si>
    <t>공격형 균형 S</t>
    <phoneticPr fontId="2" type="noConversion"/>
  </si>
  <si>
    <t>ATTACK_BAL_A</t>
    <phoneticPr fontId="2" type="noConversion"/>
  </si>
  <si>
    <t>공격형 균형 A</t>
  </si>
  <si>
    <t>ATTACK_BAL_B</t>
    <phoneticPr fontId="2" type="noConversion"/>
  </si>
  <si>
    <t>공격형 균형 B</t>
  </si>
  <si>
    <t>ATTACK_BAL_C</t>
    <phoneticPr fontId="2" type="noConversion"/>
  </si>
  <si>
    <t>공격형 균형 C</t>
  </si>
  <si>
    <t>ATTACK_ATK_S</t>
    <phoneticPr fontId="2" type="noConversion"/>
  </si>
  <si>
    <t>공격형 공격 S</t>
    <phoneticPr fontId="2" type="noConversion"/>
  </si>
  <si>
    <t>ATTACK_ATK_A</t>
    <phoneticPr fontId="2" type="noConversion"/>
  </si>
  <si>
    <t>공격형 공격 A</t>
  </si>
  <si>
    <t>ATTACK_ATK_B</t>
    <phoneticPr fontId="2" type="noConversion"/>
  </si>
  <si>
    <t>공격형 공격 B</t>
  </si>
  <si>
    <t>ATTACK_ATK_C</t>
    <phoneticPr fontId="2" type="noConversion"/>
  </si>
  <si>
    <t>공격형 공격 C</t>
  </si>
  <si>
    <t>ATTACK_CRI_S</t>
    <phoneticPr fontId="2" type="noConversion"/>
  </si>
  <si>
    <t>공격형 치명 S</t>
    <phoneticPr fontId="2" type="noConversion"/>
  </si>
  <si>
    <t>ATTACK_CRI_A</t>
    <phoneticPr fontId="2" type="noConversion"/>
  </si>
  <si>
    <t>공격형 치명 A</t>
  </si>
  <si>
    <t>ATTACK_CRI_B</t>
    <phoneticPr fontId="2" type="noConversion"/>
  </si>
  <si>
    <t>공격형 치명 B</t>
  </si>
  <si>
    <t>ATTACK_CRI_C</t>
    <phoneticPr fontId="2" type="noConversion"/>
  </si>
  <si>
    <t>공격형 치명 C</t>
  </si>
  <si>
    <t>ATTACK_SPD_S</t>
    <phoneticPr fontId="2" type="noConversion"/>
  </si>
  <si>
    <t>공격형 속도 S</t>
    <phoneticPr fontId="2" type="noConversion"/>
  </si>
  <si>
    <t>ATTACK_SPD_A</t>
    <phoneticPr fontId="2" type="noConversion"/>
  </si>
  <si>
    <t>공격형 속도 A</t>
  </si>
  <si>
    <t>ATTACK_SPD_B</t>
    <phoneticPr fontId="2" type="noConversion"/>
  </si>
  <si>
    <t>공격형 속도 B</t>
  </si>
  <si>
    <t>ATTACK_SPD_C</t>
    <phoneticPr fontId="2" type="noConversion"/>
  </si>
  <si>
    <t>공격형 속도 C</t>
  </si>
  <si>
    <t>DEFENCE_BAL_S</t>
    <phoneticPr fontId="2" type="noConversion"/>
  </si>
  <si>
    <t>방어형 균형 S</t>
    <phoneticPr fontId="2" type="noConversion"/>
  </si>
  <si>
    <t>DEFENCE_BAL_A</t>
    <phoneticPr fontId="2" type="noConversion"/>
  </si>
  <si>
    <t>방어형 균형 A</t>
  </si>
  <si>
    <t>DEFENCE_BAL_B</t>
    <phoneticPr fontId="2" type="noConversion"/>
  </si>
  <si>
    <t>방어형 균형 B</t>
  </si>
  <si>
    <t>DEFENCE_BAL_C</t>
    <phoneticPr fontId="2" type="noConversion"/>
  </si>
  <si>
    <t>방어형 균형 C</t>
  </si>
  <si>
    <t>DEFENCE_DEF_S</t>
    <phoneticPr fontId="2" type="noConversion"/>
  </si>
  <si>
    <t>방어형 방어 S</t>
    <phoneticPr fontId="2" type="noConversion"/>
  </si>
  <si>
    <t>DEFENCE_DEF_A</t>
    <phoneticPr fontId="2" type="noConversion"/>
  </si>
  <si>
    <t>방어형 방어 A</t>
  </si>
  <si>
    <t>DEFENCE_DEF_B</t>
  </si>
  <si>
    <t>방어형 방어 B</t>
  </si>
  <si>
    <t>DEFENCE_DEF_C</t>
    <phoneticPr fontId="2" type="noConversion"/>
  </si>
  <si>
    <t>방어형 방어 C</t>
  </si>
  <si>
    <t>DEFENCE_BLK_S</t>
    <phoneticPr fontId="2" type="noConversion"/>
  </si>
  <si>
    <t>방어형 블록 S</t>
    <phoneticPr fontId="2" type="noConversion"/>
  </si>
  <si>
    <t>DEFENCE_BLK_A</t>
    <phoneticPr fontId="2" type="noConversion"/>
  </si>
  <si>
    <t>방어형 블록 A</t>
  </si>
  <si>
    <t>DEFENCE_BLK_B</t>
    <phoneticPr fontId="2" type="noConversion"/>
  </si>
  <si>
    <t>방어형 블록 B</t>
  </si>
  <si>
    <t>DEFENCE_BLK_C</t>
    <phoneticPr fontId="2" type="noConversion"/>
  </si>
  <si>
    <t>방어형 블록 C</t>
  </si>
  <si>
    <t>DEFENCE_PAR_S</t>
    <phoneticPr fontId="2" type="noConversion"/>
  </si>
  <si>
    <t>방어형 파티 S</t>
    <phoneticPr fontId="2" type="noConversion"/>
  </si>
  <si>
    <t>DEFENCE_PAR_A</t>
    <phoneticPr fontId="2" type="noConversion"/>
  </si>
  <si>
    <t>방어형 파티 A</t>
  </si>
  <si>
    <t>DEFENCE_PAR_B</t>
    <phoneticPr fontId="2" type="noConversion"/>
  </si>
  <si>
    <t>방어형 파티 B</t>
  </si>
  <si>
    <t>DEFENCE_PAR_C</t>
    <phoneticPr fontId="2" type="noConversion"/>
  </si>
  <si>
    <t>방어형 파티 C</t>
  </si>
  <si>
    <t>HEALTH_BAL_S</t>
    <phoneticPr fontId="2" type="noConversion"/>
  </si>
  <si>
    <t>체력형 균형 S</t>
    <phoneticPr fontId="2" type="noConversion"/>
  </si>
  <si>
    <t>HEALTH_BAL_A</t>
    <phoneticPr fontId="2" type="noConversion"/>
  </si>
  <si>
    <t>체력형 균형 A</t>
  </si>
  <si>
    <t>HEALTH_BAL_B</t>
    <phoneticPr fontId="2" type="noConversion"/>
  </si>
  <si>
    <t>체력형 균형 B</t>
  </si>
  <si>
    <t>HEALTH_BAL_C</t>
    <phoneticPr fontId="2" type="noConversion"/>
  </si>
  <si>
    <t>체력형 균형 C</t>
  </si>
  <si>
    <t>HEALTH_PEN_S</t>
    <phoneticPr fontId="2" type="noConversion"/>
  </si>
  <si>
    <t>체력형 관통 S</t>
    <phoneticPr fontId="2" type="noConversion"/>
  </si>
  <si>
    <t>HEALTH_PEN_A</t>
  </si>
  <si>
    <t>체력형 관통 A</t>
  </si>
  <si>
    <t>HEALTH_PEN_B</t>
    <phoneticPr fontId="2" type="noConversion"/>
  </si>
  <si>
    <t>체력형 관통 B</t>
  </si>
  <si>
    <t>HEALTH_PEN_C</t>
    <phoneticPr fontId="2" type="noConversion"/>
  </si>
  <si>
    <t>체력형 관통 C</t>
  </si>
  <si>
    <t>HEALTH_DOD_S</t>
    <phoneticPr fontId="2" type="noConversion"/>
  </si>
  <si>
    <t>체력형 회피 S</t>
    <phoneticPr fontId="2" type="noConversion"/>
  </si>
  <si>
    <t>HEALTH_DOD_A</t>
    <phoneticPr fontId="2" type="noConversion"/>
  </si>
  <si>
    <t>체력형 회피 A</t>
  </si>
  <si>
    <t>HEALTH_DOD_B</t>
    <phoneticPr fontId="2" type="noConversion"/>
  </si>
  <si>
    <t>체력형 회피 B</t>
  </si>
  <si>
    <t>HEALTH_DOD_C</t>
    <phoneticPr fontId="2" type="noConversion"/>
  </si>
  <si>
    <t>체력형 회피 C</t>
  </si>
  <si>
    <t>HEALTH_REG_S</t>
    <phoneticPr fontId="2" type="noConversion"/>
  </si>
  <si>
    <t>체력형 회복 S</t>
    <phoneticPr fontId="2" type="noConversion"/>
  </si>
  <si>
    <t>HEALTH_REG_A</t>
  </si>
  <si>
    <t>체력형 회복 A</t>
  </si>
  <si>
    <t>HEALTH_REG_B</t>
  </si>
  <si>
    <t>체력형 회복 B</t>
  </si>
  <si>
    <t>HEALTH_REG_C</t>
    <phoneticPr fontId="2" type="noConversion"/>
  </si>
  <si>
    <t>체력형 회복 C</t>
  </si>
  <si>
    <t>Desc</t>
  </si>
  <si>
    <t>StatType1</t>
  </si>
  <si>
    <t>StatValue1</t>
  </si>
  <si>
    <t>StatType2</t>
  </si>
  <si>
    <t>StatValue2</t>
  </si>
  <si>
    <t>StatType3</t>
  </si>
  <si>
    <t>StatValue3</t>
  </si>
  <si>
    <t>Get_Exp</t>
  </si>
  <si>
    <t>Weapon_EXP_LOW</t>
  </si>
  <si>
    <t>하급 경험치용 무기</t>
  </si>
  <si>
    <t>ATK</t>
  </si>
  <si>
    <t>none</t>
  </si>
  <si>
    <t>Weapon_EXP_MIDDLE</t>
  </si>
  <si>
    <t>중급 경험치용 무기</t>
  </si>
  <si>
    <t>Weapon_EXP_HIGH</t>
  </si>
  <si>
    <t>고급 경험치용 무기</t>
  </si>
  <si>
    <t>Weapon_ASS_D</t>
  </si>
  <si>
    <t>C등급 암살자 무기</t>
  </si>
  <si>
    <t>Weapon_FIG_D</t>
  </si>
  <si>
    <t>C등급 격투가 무기</t>
  </si>
  <si>
    <t>Weapon_PRO_D</t>
  </si>
  <si>
    <t>C등급 전문가 무기</t>
  </si>
  <si>
    <t>Weapon_LIGHT_D</t>
  </si>
  <si>
    <t>C등급 빛속성 무기</t>
  </si>
  <si>
    <t>Weapon_DARK_D</t>
  </si>
  <si>
    <t>C등급 어둠속성 무기</t>
  </si>
  <si>
    <t>Weapon_ASS_C</t>
  </si>
  <si>
    <t>B등급 암살자 무기</t>
  </si>
  <si>
    <t>Weapon_FIG_C</t>
  </si>
  <si>
    <t>B등급 격투가 무기</t>
  </si>
  <si>
    <t>Weapon_PRO_C</t>
  </si>
  <si>
    <t>B등급 전문가 무기</t>
  </si>
  <si>
    <t>Weapon_LIGHT_C</t>
  </si>
  <si>
    <t>B등급 빛속성 무기</t>
  </si>
  <si>
    <t>Weapon_DARK_C</t>
  </si>
  <si>
    <t>B등급 어둠속성 무기</t>
  </si>
  <si>
    <t>Weapon_ASS_B</t>
  </si>
  <si>
    <t>A등급 암살자 무기</t>
  </si>
  <si>
    <t>Weapon_FIG_B</t>
  </si>
  <si>
    <t>A등급 격투가 무기</t>
  </si>
  <si>
    <t>Weapon_PRO_B</t>
  </si>
  <si>
    <t>A등급 전문가 무기</t>
  </si>
  <si>
    <t>Weapon_LIGHT_B</t>
  </si>
  <si>
    <t>A등급 빛속성 무기</t>
  </si>
  <si>
    <t>Weapon_DARK_B</t>
  </si>
  <si>
    <t>A등급 어둠속성 무기</t>
  </si>
  <si>
    <t>Weapon_ASS_A</t>
  </si>
  <si>
    <t>S등급 암살자 무기</t>
  </si>
  <si>
    <t>Weapon_FIG_A</t>
  </si>
  <si>
    <t>S등급 격투가 무기</t>
  </si>
  <si>
    <t>Weapon_PRO_A</t>
  </si>
  <si>
    <t>S등급 전문가 무기</t>
  </si>
  <si>
    <t>Weapon_LIGHT_A</t>
  </si>
  <si>
    <t>S등급 빛속성 무기</t>
  </si>
  <si>
    <t>Weapon_DARK_A</t>
  </si>
  <si>
    <t>S등급 어둠속성 무기</t>
  </si>
  <si>
    <t>Weapon_THUNDER</t>
  </si>
  <si>
    <t>천둥 전용 무기</t>
  </si>
  <si>
    <t>Weapon_JUMBO</t>
  </si>
  <si>
    <t>점보 전용 무기</t>
  </si>
  <si>
    <t>Weapon_LUCKY</t>
  </si>
  <si>
    <t>럭키 전용 무기</t>
  </si>
  <si>
    <t>Weapon_JINSU</t>
  </si>
  <si>
    <t>진수 전용 무기</t>
  </si>
  <si>
    <t>Weapon_TIGERD</t>
  </si>
  <si>
    <t>타이거D 전용 무기</t>
  </si>
  <si>
    <t>Weapon_LEEGIBUM</t>
  </si>
  <si>
    <t>리기범 전용 무기</t>
  </si>
  <si>
    <t>Weapon_HAMMERJUMBO</t>
  </si>
  <si>
    <t>거대망치 점보 전용 무기</t>
  </si>
  <si>
    <t>Weapon_SONBADAK</t>
  </si>
  <si>
    <t>손바닥 전용 무기</t>
  </si>
  <si>
    <t>Weapon_BONGCHIM</t>
  </si>
  <si>
    <t>봉침 전용 무기</t>
  </si>
  <si>
    <t>Weapon_HEUNGSEOK</t>
  </si>
  <si>
    <t>흥석 전용 무기</t>
  </si>
  <si>
    <t>Weapon_YOOYONGSIK</t>
  </si>
  <si>
    <t>유용식 전용 무기</t>
  </si>
  <si>
    <t>Weapon_OYONG</t>
  </si>
  <si>
    <t>오룡 전용 무기</t>
  </si>
  <si>
    <t>Weapon_HYOSUN</t>
  </si>
  <si>
    <t>효선 전용 무기</t>
  </si>
  <si>
    <t>Weapon_GWANGMYEONG</t>
  </si>
  <si>
    <t>광명 전용 무기</t>
  </si>
  <si>
    <t>Weapon_PARKJINIL</t>
  </si>
  <si>
    <t>박진일 전용 무기</t>
  </si>
  <si>
    <t>Weapon_YANGKUKCHI</t>
  </si>
  <si>
    <t>양국치 전용 무기</t>
  </si>
  <si>
    <t>Weapon_BIGBEAR</t>
  </si>
  <si>
    <t>큰곰 전용 무기</t>
  </si>
  <si>
    <t>Weapon_KIMWANG</t>
  </si>
  <si>
    <t>김왕 전용 무기</t>
  </si>
  <si>
    <t>Weapon_BIGCROW</t>
  </si>
  <si>
    <t>큰까마귀 전용 무기</t>
  </si>
  <si>
    <t>Weapon_HANSON</t>
  </si>
  <si>
    <t>한손 전용 무기</t>
  </si>
  <si>
    <t>Weapon_WANGNUN</t>
  </si>
  <si>
    <t>왕눈 전용 무기</t>
  </si>
  <si>
    <t>Weapon_WANGCHUN</t>
  </si>
  <si>
    <t>왕춘 전용 무기</t>
  </si>
  <si>
    <t>Weapon_MONEYKID</t>
  </si>
  <si>
    <t>머니키드 전용 무기</t>
  </si>
  <si>
    <t>Weapon_KIMBONG</t>
  </si>
  <si>
    <t>김봉 전용 무기</t>
  </si>
  <si>
    <t>Weapon_KILLER</t>
  </si>
  <si>
    <t>킬러 전용 무기</t>
  </si>
  <si>
    <t>Weapon_VALDO</t>
  </si>
  <si>
    <t>발도 전용 무기</t>
  </si>
  <si>
    <t>Weapon_ILGUM</t>
  </si>
  <si>
    <t>일검 전용 무기</t>
  </si>
  <si>
    <t>Weapon_JOE</t>
  </si>
  <si>
    <t>죠 전용 무기</t>
  </si>
  <si>
    <t>Weapon_LEEJONGLEE</t>
  </si>
  <si>
    <t>이종이 전용 무기</t>
  </si>
  <si>
    <t>Weapon_COIN</t>
  </si>
  <si>
    <t>땡전 전용 무기</t>
  </si>
  <si>
    <t>Armor_EXP_LOW</t>
  </si>
  <si>
    <t>하급 경험치용 상의</t>
  </si>
  <si>
    <t>DEF</t>
  </si>
  <si>
    <t>Armor_EXP_MIDDLE</t>
  </si>
  <si>
    <t>중급 경험치용 상의</t>
  </si>
  <si>
    <t>Armor_EXP_HIGH</t>
  </si>
  <si>
    <t>고급 경험치용 상의</t>
  </si>
  <si>
    <t>Armor_ASS_D</t>
  </si>
  <si>
    <t>C등급 암살자 상의</t>
  </si>
  <si>
    <t>Armor_FIG_D</t>
  </si>
  <si>
    <t>C등급 격투가 상의</t>
  </si>
  <si>
    <t>Armor_PRO_D</t>
  </si>
  <si>
    <t>C등급 전문가 상의</t>
  </si>
  <si>
    <t>Armor_LIGHT_D</t>
  </si>
  <si>
    <t>C등급 빛속성 상의</t>
  </si>
  <si>
    <t>Armor_DARK_D</t>
  </si>
  <si>
    <t>C등급 어둠속성 상의</t>
  </si>
  <si>
    <t>Armor_ASS_C</t>
  </si>
  <si>
    <t>B등급 암살자 상의</t>
  </si>
  <si>
    <t>Armor_FIG_C</t>
  </si>
  <si>
    <t>B등급 격투가 상의</t>
  </si>
  <si>
    <t>Armor_PRO_C</t>
  </si>
  <si>
    <t>B등급 전문가 상의</t>
  </si>
  <si>
    <t>Armor_LIGHT_C</t>
  </si>
  <si>
    <t>B등급 빛속성 상의</t>
  </si>
  <si>
    <t>Armor_DARK_C</t>
  </si>
  <si>
    <t>B등급 어둠속성 상의</t>
  </si>
  <si>
    <t>Armor_ASS_B</t>
  </si>
  <si>
    <t>A등급 암살자 상의</t>
  </si>
  <si>
    <t>Armor_FIG_B</t>
  </si>
  <si>
    <t>A등급 격투가 상의</t>
  </si>
  <si>
    <t>Armor_PRO_B</t>
  </si>
  <si>
    <t>A등급 전문가 상의</t>
  </si>
  <si>
    <t>Armor_LIGHT_B</t>
  </si>
  <si>
    <t>A등급 빛속성 상의</t>
  </si>
  <si>
    <t>Armor_DARK_B</t>
  </si>
  <si>
    <t>A등급 어둠속성 상의</t>
  </si>
  <si>
    <t>Armor_ASS_A</t>
  </si>
  <si>
    <t>S등급 암살자 상의</t>
  </si>
  <si>
    <t>Armor_FIG_A</t>
  </si>
  <si>
    <t>S등급 격투가 상의</t>
  </si>
  <si>
    <t>Armor_PRO_A</t>
  </si>
  <si>
    <t>S등급 전문가 상의</t>
  </si>
  <si>
    <t>Armor_LIGHT_A</t>
  </si>
  <si>
    <t>S등급 빛속성 상의</t>
  </si>
  <si>
    <t>Armor_DARK_A</t>
  </si>
  <si>
    <t>S등급 어둠속성 상의</t>
  </si>
  <si>
    <t>Pants_EXP_LOW</t>
  </si>
  <si>
    <t>하급 경험치용 하의</t>
  </si>
  <si>
    <t>HP</t>
  </si>
  <si>
    <t>Pants_EXP_MIDDLE</t>
  </si>
  <si>
    <t>중급 경험치용 하의</t>
  </si>
  <si>
    <t>Pants_EXP_HIGH</t>
  </si>
  <si>
    <t>고급 경험치용 하의</t>
  </si>
  <si>
    <t>Pants_ASS_D</t>
  </si>
  <si>
    <t>C등급 암살자 하의</t>
  </si>
  <si>
    <t>Pants_FIG_D</t>
  </si>
  <si>
    <t>C등급 격투가 하의</t>
  </si>
  <si>
    <t>Pants_PRO_D</t>
  </si>
  <si>
    <t>C등급 전문가 하의</t>
  </si>
  <si>
    <t>Pants_LIGHT_D</t>
  </si>
  <si>
    <t>C등급 빛속성 하의</t>
  </si>
  <si>
    <t>Pants_DARK_D</t>
  </si>
  <si>
    <t>C등급 암속성 하의</t>
  </si>
  <si>
    <t>Pants_ASS_C</t>
  </si>
  <si>
    <t>B등급 암살자 하의</t>
  </si>
  <si>
    <t>Pants_FIG_C</t>
  </si>
  <si>
    <t>B등급 격투가 하의</t>
  </si>
  <si>
    <t>Pants_PRO_C</t>
  </si>
  <si>
    <t>B등급 전문가 하의</t>
  </si>
  <si>
    <t>Pants_LIGHT_C</t>
  </si>
  <si>
    <t>B등급 빛속성 하의</t>
  </si>
  <si>
    <t>Pants_DARK_C</t>
  </si>
  <si>
    <t>B등급 암속성 하의</t>
  </si>
  <si>
    <t>Pants_ASS_B</t>
  </si>
  <si>
    <t>A등급 암살자 하의</t>
  </si>
  <si>
    <t>Pants_FIG_B</t>
  </si>
  <si>
    <t>A등급 격투가 하의</t>
  </si>
  <si>
    <t>Pants_PRO_B</t>
  </si>
  <si>
    <t>A등급 전문가 하의</t>
  </si>
  <si>
    <t>Pants_LIGHT_B</t>
  </si>
  <si>
    <t>A등급 빛속성 하의</t>
  </si>
  <si>
    <t>Pants_DARK_B</t>
  </si>
  <si>
    <t>A등급 암속성 하의</t>
  </si>
  <si>
    <t>Pants_ASS_A</t>
  </si>
  <si>
    <t>S등급 암살자 하의</t>
  </si>
  <si>
    <t>Pants_FIG_A</t>
  </si>
  <si>
    <t>S등급 격투가 하의</t>
  </si>
  <si>
    <t>Pants_PRO_A</t>
  </si>
  <si>
    <t>S등급 전문가 하의</t>
  </si>
  <si>
    <t>Pants_LIGHT_A</t>
  </si>
  <si>
    <t>S등급 빛속성 하의</t>
  </si>
  <si>
    <t>Pants_DARK_A</t>
  </si>
  <si>
    <t>S등급 암속성 하의</t>
  </si>
  <si>
    <t>Glove_EXP_LOW</t>
  </si>
  <si>
    <t>하급 경험치용 보조무기</t>
  </si>
  <si>
    <t>Glove_EXP_MIDDLE</t>
  </si>
  <si>
    <t>중급 경험치용 보조무기</t>
  </si>
  <si>
    <t>Glove_EXP_HIGH</t>
  </si>
  <si>
    <t>고급 경험치용 보조무기</t>
  </si>
  <si>
    <t>Glove_ASS_D_CRI</t>
  </si>
  <si>
    <t>C등급 암살자 보조무기</t>
  </si>
  <si>
    <t>CRI</t>
  </si>
  <si>
    <t>Glove_FIG_D_CRI</t>
  </si>
  <si>
    <t>C등급 격투가 보조무기</t>
  </si>
  <si>
    <t>Glove_PRO_D_CRI</t>
  </si>
  <si>
    <t>C등급 전문가 보조무기</t>
  </si>
  <si>
    <t>Glove_LIGHT_D_CRI</t>
  </si>
  <si>
    <t>C등급 빛속성 보조무기</t>
  </si>
  <si>
    <t>Glove_DARK_D_CRI</t>
  </si>
  <si>
    <t>C등급 암속성 보조무기</t>
  </si>
  <si>
    <t>Glove_ASS_C_CRI</t>
  </si>
  <si>
    <t>B등급 암살자 보조무기</t>
  </si>
  <si>
    <t>Glove_FIG_C_CRI</t>
  </si>
  <si>
    <t>B등급 격투가 보조무기</t>
  </si>
  <si>
    <t>Glove_PRO_C_CRI</t>
  </si>
  <si>
    <t>B등급 전문가 보조무기</t>
  </si>
  <si>
    <t>Glove_LIGHT_C_CRI</t>
  </si>
  <si>
    <t>B등급 빛속성 보조무기</t>
  </si>
  <si>
    <t>Glove_DARK_C_CRI</t>
  </si>
  <si>
    <t>B등급 암속성 보조무기</t>
  </si>
  <si>
    <t>Glove_ASS_B_CRI</t>
  </si>
  <si>
    <t>A등급 암살자 보조무기</t>
  </si>
  <si>
    <t>Glove_FIG_B_CRI</t>
  </si>
  <si>
    <t>A등급 격투가 보조무기</t>
  </si>
  <si>
    <t>Glove_PRO_B_CRI</t>
  </si>
  <si>
    <t>A등급 전문가 보조무기</t>
  </si>
  <si>
    <t>Glove_LIGHT_B_CRI</t>
  </si>
  <si>
    <t>A등급 빛속성 보조무기</t>
  </si>
  <si>
    <t>Glove_DARK_B_CRI</t>
  </si>
  <si>
    <t>A등급 암속성 보조무기</t>
  </si>
  <si>
    <t>Glove_ASS_A_CRI</t>
  </si>
  <si>
    <t>S등급 암살자 보조무기</t>
  </si>
  <si>
    <t>Glove_FIG_A_CRI</t>
  </si>
  <si>
    <t>S등급 격투가 보조무기</t>
  </si>
  <si>
    <t>Glove_PRO_A_CRI</t>
  </si>
  <si>
    <t>S등급 전문가 보조무기</t>
  </si>
  <si>
    <t>Glove_LIGHT_A_CRI</t>
  </si>
  <si>
    <t>S등급 빛속성 보조무기</t>
  </si>
  <si>
    <t>Glove_DARK_A_CRI</t>
  </si>
  <si>
    <t>S등급 암속성 보조무기</t>
  </si>
  <si>
    <t>Glove_ASS_D_CRD</t>
  </si>
  <si>
    <t>CRIDAM</t>
  </si>
  <si>
    <t>Glove_FIG_D_CRD</t>
  </si>
  <si>
    <t>Glove_PRO_D_CRD</t>
  </si>
  <si>
    <t>Glove_LIGHT_D_CRD</t>
  </si>
  <si>
    <t>Glove_DARK_D_CRD</t>
  </si>
  <si>
    <t>Glove_ASS_C_CRD</t>
  </si>
  <si>
    <t>Glove_FIG_C_CRD</t>
  </si>
  <si>
    <t>Glove_PRO_C_CRD</t>
  </si>
  <si>
    <t>Glove_LIGHT_C_CRD</t>
  </si>
  <si>
    <t>Glove_DARK_C_CRD</t>
  </si>
  <si>
    <t>Glove_ASS_B_CRD</t>
  </si>
  <si>
    <t>Glove_FIG_B_CRD</t>
  </si>
  <si>
    <t>Glove_PRO_B_CRD</t>
  </si>
  <si>
    <t>Glove_LIGHT_B_CRD</t>
  </si>
  <si>
    <t>Glove_DARK_B_CRD</t>
  </si>
  <si>
    <t>Glove_ASS_A_CRD</t>
  </si>
  <si>
    <t>Glove_FIG_A_CRD</t>
  </si>
  <si>
    <t>Glove_PRO_A_CRD</t>
  </si>
  <si>
    <t>Glove_LIGHT_A_CRD</t>
  </si>
  <si>
    <t>Glove_DARK_A_CRD</t>
  </si>
  <si>
    <t>Boots_EXP_LOW</t>
  </si>
  <si>
    <t>하급 경험치용 장갑</t>
  </si>
  <si>
    <t>Boots_EXP_MIDDLE</t>
  </si>
  <si>
    <t>중급 경험치용 장갑</t>
  </si>
  <si>
    <t>Boots_EXP_HIGH</t>
  </si>
  <si>
    <t>고급 경험치용 장갑</t>
  </si>
  <si>
    <t>Boots_ASS_D_DOD</t>
  </si>
  <si>
    <t>C등급 암살자 장갑</t>
  </si>
  <si>
    <t>DODGE</t>
  </si>
  <si>
    <t>Boots_FIG_D_DOD</t>
  </si>
  <si>
    <t>C등급 격투가 장갑</t>
  </si>
  <si>
    <t>Boots_PRO_D_DOD</t>
  </si>
  <si>
    <t>C등급 전문가 장갑</t>
  </si>
  <si>
    <t>Boots_LIGHT_D_DOD</t>
  </si>
  <si>
    <t>C등급 빛속성 장갑</t>
  </si>
  <si>
    <t>Boots_DARK_D_DOD</t>
  </si>
  <si>
    <t>C등급 암속성 장갑</t>
  </si>
  <si>
    <t>Boots_ASS_C_DOD</t>
  </si>
  <si>
    <t>B등급 암살자 장갑</t>
  </si>
  <si>
    <t>Boots_FIG_C_DOD</t>
  </si>
  <si>
    <t>B등급 격투가 장갑</t>
  </si>
  <si>
    <t>Boots_PRO_C_DOD</t>
  </si>
  <si>
    <t>B등급 전문가 장갑</t>
  </si>
  <si>
    <t>Boots_LIGHT_C_DOD</t>
  </si>
  <si>
    <t>B등급 빛속성 장갑</t>
  </si>
  <si>
    <t>Boots_DARK_C_DOD</t>
  </si>
  <si>
    <t>B등급 암속성 장갑</t>
  </si>
  <si>
    <t>Boots_ASS_B_DOD</t>
  </si>
  <si>
    <t>A등급 암살자 장갑</t>
  </si>
  <si>
    <t>Boots_FIG_B_DOD</t>
  </si>
  <si>
    <t>A등급 격투가 장갑</t>
  </si>
  <si>
    <t>Boots_PRO_B_DOD</t>
  </si>
  <si>
    <t>A등급 전문가 장갑</t>
  </si>
  <si>
    <t>Boots_LIGHT_B_DOD</t>
  </si>
  <si>
    <t>A등급 빛속성 장갑</t>
  </si>
  <si>
    <t>Boots_DARK_B_DOD</t>
  </si>
  <si>
    <t>A등급 암속성 장갑</t>
  </si>
  <si>
    <t>Boots_ASS_A_DOD</t>
  </si>
  <si>
    <t>S등급 암살자 장갑</t>
  </si>
  <si>
    <t>Boots_FIG_A_DOD</t>
  </si>
  <si>
    <t>S등급 격투가 장갑</t>
  </si>
  <si>
    <t>Boots_PRO_A_DOD</t>
  </si>
  <si>
    <t>S등급 전문가 장갑</t>
  </si>
  <si>
    <t>Boots_LIGHT_A_DOD</t>
  </si>
  <si>
    <t>S등급 빛속성 장갑</t>
  </si>
  <si>
    <t>Boots_DARK_A_DOD</t>
  </si>
  <si>
    <t>S등급 암속성 장갑</t>
  </si>
  <si>
    <t>Boots_ASS_D_BLK</t>
  </si>
  <si>
    <t>BLOCKRATE</t>
  </si>
  <si>
    <t>Boots_FIG_D_BLK</t>
  </si>
  <si>
    <t>Boots_PRO_D_BLK</t>
  </si>
  <si>
    <t>Boots_LIGHT_D_BLK</t>
  </si>
  <si>
    <t>Boots_DARK_D_BLK</t>
  </si>
  <si>
    <t>Boots_ASS_C_BLK</t>
  </si>
  <si>
    <t>Boots_FIG_C_BLK</t>
  </si>
  <si>
    <t>Boots_PRO_C_BLK</t>
  </si>
  <si>
    <t>Boots_LIGHT_C_BLK</t>
  </si>
  <si>
    <t>Boots_DARK_C_BLK</t>
  </si>
  <si>
    <t>Boots_ASS_B_BLK</t>
  </si>
  <si>
    <t>Boots_FIG_B_BLK</t>
  </si>
  <si>
    <t>Boots_PRO_B_BLK</t>
  </si>
  <si>
    <t>Boots_LIGHT_B_BLK</t>
  </si>
  <si>
    <t>Boots_DARK_B_BLK</t>
  </si>
  <si>
    <t>Boots_ASS_A_BLK</t>
  </si>
  <si>
    <t>Boots_FIG_A_BLK</t>
  </si>
  <si>
    <t>Boots_PRO_A_BLK</t>
  </si>
  <si>
    <t>Boots_LIGHT_A_BLK</t>
  </si>
  <si>
    <t>Boots_DARK_A_BLK</t>
  </si>
  <si>
    <t>Accessory_EXP_LOW</t>
  </si>
  <si>
    <t>하급 경험치용 장신구</t>
  </si>
  <si>
    <t>Accessory_EXP_MIDDLE</t>
  </si>
  <si>
    <t>중급 경험치용 장신구</t>
  </si>
  <si>
    <t>Accessory_EXP_HIGH</t>
  </si>
  <si>
    <t>고급 경험치용 장신구</t>
  </si>
  <si>
    <t>Accessory_ASS_D_PRO</t>
  </si>
  <si>
    <t>C등급 암살자 장신구</t>
  </si>
  <si>
    <t>PROPEDAM_INC</t>
  </si>
  <si>
    <t>Accessory_FIG_D_PRO</t>
  </si>
  <si>
    <t>C등급 격투가 장신구</t>
  </si>
  <si>
    <t>Accessory_PRO_D_PRO</t>
  </si>
  <si>
    <t>C등급 전문가 장신구</t>
  </si>
  <si>
    <t>Accessory_LIGHT_D_PRO</t>
  </si>
  <si>
    <t>C등급 빛속성 장신구</t>
  </si>
  <si>
    <t>Accessory_DARK_D_PRO</t>
  </si>
  <si>
    <t>C등급 임속성 장신구</t>
  </si>
  <si>
    <t>Accessory_ASS_C_PRO</t>
  </si>
  <si>
    <t>B등급 암살자 장신구</t>
  </si>
  <si>
    <t>Accessory_FIG_C_PRO</t>
  </si>
  <si>
    <t>B등급 격투가 장신구</t>
  </si>
  <si>
    <t>Accessory_PRO_C_PRO</t>
  </si>
  <si>
    <t>B등급 전문가 장신구</t>
  </si>
  <si>
    <t>Accessory_LIGHT_C_PRO</t>
  </si>
  <si>
    <t>B등급 빛속성 장신구</t>
  </si>
  <si>
    <t>Accessory_DARK_C_PRO</t>
  </si>
  <si>
    <t>B등급 임속성 장신구</t>
  </si>
  <si>
    <t>Accessory_ASS_B_PRO</t>
  </si>
  <si>
    <t>A등급 암살자 장신구</t>
  </si>
  <si>
    <t>Accessory_FIG_B_PRO</t>
  </si>
  <si>
    <t>A등급 격투가 장신구</t>
  </si>
  <si>
    <t>Accessory_PRO_B_PRO</t>
  </si>
  <si>
    <t>A등급 전문가 장신구</t>
  </si>
  <si>
    <t>Accessory_LIGHT_B_PRO</t>
  </si>
  <si>
    <t>A등급 빛속성 장신구</t>
  </si>
  <si>
    <t>Accessory_DARK_B_PRO</t>
  </si>
  <si>
    <t>A등급 임속성 장신구</t>
  </si>
  <si>
    <t>Accessory_ASS_A_PRO</t>
  </si>
  <si>
    <t>S등급 암살자 장신구</t>
  </si>
  <si>
    <t>Accessory_FIG_A_PRO</t>
  </si>
  <si>
    <t>S등급 격투가 장신구</t>
  </si>
  <si>
    <t>Accessory_PRO_A_PRO</t>
  </si>
  <si>
    <t>S등급 전문가 장신구</t>
  </si>
  <si>
    <t>Accessory_LIGHT_A_PRO</t>
  </si>
  <si>
    <t>S등급 빛속성 장신구</t>
  </si>
  <si>
    <t>Accessory_DARK_A_PRO</t>
  </si>
  <si>
    <t>S등급 임속성 장신구</t>
  </si>
  <si>
    <t>Accessory_ASS_D_PEN</t>
  </si>
  <si>
    <t>PENETRATE</t>
  </si>
  <si>
    <t>Accessory_FIG_D_PEN</t>
  </si>
  <si>
    <t>Accessory_PRO_D_PEN</t>
  </si>
  <si>
    <t>Accessory_LIGHT_D_PEN</t>
  </si>
  <si>
    <t>Accessory_DARK_D_PEN</t>
  </si>
  <si>
    <t>Accessory_ASS_C_PEN</t>
  </si>
  <si>
    <t>Accessory_FIG_C_PEN</t>
  </si>
  <si>
    <t>Accessory_PRO_C_PEN</t>
  </si>
  <si>
    <t>Accessory_LIGHT_C_PEN</t>
  </si>
  <si>
    <t>Accessory_DARK_C_PEN</t>
  </si>
  <si>
    <t>Accessory_ASS_B_PEN</t>
  </si>
  <si>
    <t>Accessory_FIG_B_PEN</t>
  </si>
  <si>
    <t>Accessory_PRO_B_PEN</t>
  </si>
  <si>
    <t>Accessory_LIGHT_B_PEN</t>
  </si>
  <si>
    <t>Accessory_DARK_B_PEN</t>
  </si>
  <si>
    <t>Accessory_ASS_A_PEN</t>
  </si>
  <si>
    <t>Accessory_FIG_A_PEN</t>
  </si>
  <si>
    <t>Accessory_PRO_A_PEN</t>
  </si>
  <si>
    <t>Accessory_LIGHT_A_PEN</t>
  </si>
  <si>
    <t>Accessory_DARK_A_PEN</t>
  </si>
  <si>
    <t>최상</t>
    <phoneticPr fontId="2" type="noConversion"/>
  </si>
  <si>
    <t>추가 능력</t>
    <phoneticPr fontId="2" type="noConversion"/>
  </si>
  <si>
    <t>추가 능력</t>
    <phoneticPr fontId="2" type="noConversion"/>
  </si>
  <si>
    <t xml:space="preserve">    </t>
    <phoneticPr fontId="2" type="noConversion"/>
  </si>
  <si>
    <t>개선</t>
    <phoneticPr fontId="2" type="noConversion"/>
  </si>
  <si>
    <t>N</t>
    <phoneticPr fontId="2" type="noConversion"/>
  </si>
  <si>
    <t>R</t>
    <phoneticPr fontId="2" type="noConversion"/>
  </si>
  <si>
    <t>지속효과</t>
    <phoneticPr fontId="2" type="noConversion"/>
  </si>
  <si>
    <t>캐릭터별 지속효과의 1%</t>
    <phoneticPr fontId="2" type="noConversion"/>
  </si>
  <si>
    <t>캐릭터별 지속효과의 3%</t>
  </si>
  <si>
    <t>캐릭터별 지속효과의 4%</t>
  </si>
  <si>
    <t>캐릭터별 지속효과의 2%</t>
    <phoneticPr fontId="2" type="noConversion"/>
  </si>
  <si>
    <t>ㅁ</t>
    <phoneticPr fontId="2" type="noConversion"/>
  </si>
  <si>
    <t>nomal</t>
    <phoneticPr fontId="2" type="noConversion"/>
  </si>
  <si>
    <t>hard</t>
    <phoneticPr fontId="2" type="noConversion"/>
  </si>
  <si>
    <t>hell</t>
    <phoneticPr fontId="2" type="noConversion"/>
  </si>
  <si>
    <t>Additional money</t>
    <phoneticPr fontId="2" type="noConversion"/>
  </si>
  <si>
    <t>EXPCost</t>
    <phoneticPr fontId="2" type="noConversion"/>
  </si>
  <si>
    <t>1~15</t>
    <phoneticPr fontId="2" type="noConversion"/>
  </si>
  <si>
    <t>16~30</t>
    <phoneticPr fontId="2" type="noConversion"/>
  </si>
  <si>
    <t>1~30</t>
    <phoneticPr fontId="2" type="noConversion"/>
  </si>
  <si>
    <t>*3+@ ~30</t>
    <phoneticPr fontId="2" type="noConversion"/>
  </si>
  <si>
    <t>*3+@ ~15</t>
    <phoneticPr fontId="2" type="noConversion"/>
  </si>
  <si>
    <t>*3+@ ~20</t>
    <phoneticPr fontId="2" type="noConversion"/>
  </si>
  <si>
    <t>Drop_D_Equip</t>
  </si>
  <si>
    <t>Drop_C_Equip</t>
  </si>
  <si>
    <t>Drop_D_Equip</t>
    <phoneticPr fontId="2" type="noConversion"/>
  </si>
  <si>
    <t>Drop_B_Equip</t>
  </si>
  <si>
    <t>ItemRewardTid1</t>
    <phoneticPr fontId="2" type="noConversion"/>
  </si>
  <si>
    <t>ItemRewardCount1</t>
    <phoneticPr fontId="2" type="noConversion"/>
  </si>
  <si>
    <t>ItemRewardRate1</t>
    <phoneticPr fontId="2" type="noConversion"/>
  </si>
  <si>
    <t>ItemRewardTid2</t>
  </si>
  <si>
    <t>ItemRewardCount2</t>
  </si>
  <si>
    <t>ItemRewardRate2</t>
  </si>
  <si>
    <t>ItemRewardTid3</t>
  </si>
  <si>
    <t>ItemRewardCount3</t>
  </si>
  <si>
    <t>ItemRewardRate3</t>
  </si>
  <si>
    <t>ItemRewardTid4</t>
  </si>
  <si>
    <t>ItemRewardCount4</t>
  </si>
  <si>
    <t>ItemRewardRate4</t>
  </si>
  <si>
    <t>FirstPlay_ItemRewardTid1</t>
    <phoneticPr fontId="2" type="noConversion"/>
  </si>
  <si>
    <t>FirstPlay_ItemRewardCount1</t>
    <phoneticPr fontId="2" type="noConversion"/>
  </si>
  <si>
    <t>FirstPlay_ItemRewardRate1</t>
    <phoneticPr fontId="2" type="noConversion"/>
  </si>
  <si>
    <t>FirstPlay_ItemRewardTid2</t>
    <phoneticPr fontId="2" type="noConversion"/>
  </si>
  <si>
    <t>FirstPlay_ItemRewardCount2</t>
    <phoneticPr fontId="2" type="noConversion"/>
  </si>
  <si>
    <t>FirstPlay_ItemRewardRate2</t>
    <phoneticPr fontId="2" type="noConversion"/>
  </si>
  <si>
    <t>Tutorial_Drop_D_PRO_Weapon</t>
    <phoneticPr fontId="2" type="noConversion"/>
  </si>
  <si>
    <t>EXPProfessional_Low</t>
    <phoneticPr fontId="2" type="noConversion"/>
  </si>
  <si>
    <t>Drop_D_Equip</t>
    <phoneticPr fontId="2" type="noConversion"/>
  </si>
  <si>
    <t>Drop_C_Equip</t>
    <phoneticPr fontId="2" type="noConversion"/>
  </si>
  <si>
    <t>Drop_D_Equip</t>
    <phoneticPr fontId="2" type="noConversion"/>
  </si>
  <si>
    <t>Drop_C_Equip</t>
    <phoneticPr fontId="2" type="noConversion"/>
  </si>
  <si>
    <t>ItemRewardTid1</t>
  </si>
  <si>
    <t>ItemRewardCount1</t>
  </si>
  <si>
    <t>ItemRewardRate1</t>
  </si>
  <si>
    <t>Drop_D_LIGHT_Equip</t>
  </si>
  <si>
    <t>Drop_C_LIGHT_Equip</t>
  </si>
  <si>
    <t>Ncle_DropBox_Light_Low</t>
  </si>
  <si>
    <t>Drop_D_DARK_Equip</t>
  </si>
  <si>
    <t>Drop_C_DARK_Equip</t>
  </si>
  <si>
    <t>Ncle_DropBox_Dark_Low</t>
  </si>
  <si>
    <t>Drop_D_ASS_Equip</t>
  </si>
  <si>
    <t>Drop_C_ASS_Equip</t>
  </si>
  <si>
    <t>Ncle_DropBox_Ass_Low</t>
  </si>
  <si>
    <t>Drop_D_FIG_Equip</t>
  </si>
  <si>
    <t>Drop_C_FIG_Equip</t>
  </si>
  <si>
    <t>Ncle_DropBox_Fig_Low</t>
    <phoneticPr fontId="2" type="noConversion"/>
  </si>
  <si>
    <t>Drop_D_PRO_Equip</t>
  </si>
  <si>
    <t>Drop_C_PRO_Equip</t>
  </si>
  <si>
    <t>Ncle_DropBox_Pro_Low</t>
    <phoneticPr fontId="2" type="noConversion"/>
  </si>
  <si>
    <t>Ncle_DropBox_Fig_Low</t>
    <phoneticPr fontId="2" type="noConversion"/>
  </si>
  <si>
    <t>Ncle_DropBox_Pro_Low</t>
    <phoneticPr fontId="2" type="noConversion"/>
  </si>
  <si>
    <t>Drop_B_PRO_Equip</t>
  </si>
  <si>
    <t>Ncle_DropBox_Pro_Middle</t>
    <phoneticPr fontId="2" type="noConversion"/>
  </si>
  <si>
    <t>Drop_B_LIGHT_Equip</t>
  </si>
  <si>
    <t>Ncle_DropBox_Light_Middle</t>
  </si>
  <si>
    <t>Drop_B_DARK_Equip</t>
  </si>
  <si>
    <t>Ncle_DropBox_Dark_Middle</t>
  </si>
  <si>
    <t>Drop_B_ASS_Equip</t>
  </si>
  <si>
    <t>Ncle_DropBox_Ass_Middle</t>
  </si>
  <si>
    <t>Drop_B_FIG_Equip</t>
  </si>
  <si>
    <t>Ncle_DropBox_Fig_Middle</t>
    <phoneticPr fontId="2" type="noConversion"/>
  </si>
  <si>
    <t>Drop_A_ASS_Equip</t>
  </si>
  <si>
    <t>Drop_A_FIG_Equip</t>
  </si>
  <si>
    <t>Ncle_DropBox_Fig_Middle</t>
    <phoneticPr fontId="2" type="noConversion"/>
  </si>
  <si>
    <t>Drop_A_PRO_Equip</t>
  </si>
  <si>
    <t>Ncle_DropBox_Pro_Middle</t>
    <phoneticPr fontId="2" type="noConversion"/>
  </si>
  <si>
    <t>Drop_A_LIGHT_Equip</t>
  </si>
  <si>
    <t>Drop_A_DARK_Equip</t>
  </si>
  <si>
    <t>Ncle_DropBox_Fig_High</t>
    <phoneticPr fontId="2" type="noConversion"/>
  </si>
  <si>
    <t>Ncle_DropBox_Pro_High</t>
    <phoneticPr fontId="2" type="noConversion"/>
  </si>
  <si>
    <t>Ncle_DropBox_Light_High</t>
  </si>
  <si>
    <t>Ncle_DropBox_Dark_High</t>
  </si>
  <si>
    <t>Ncle_DropBox_Ass_High</t>
  </si>
  <si>
    <t>Ncle_DropBox_Fig_High</t>
    <phoneticPr fontId="2" type="noConversion"/>
  </si>
  <si>
    <t>Ncle_DropBox_Pro_High</t>
    <phoneticPr fontId="2" type="noConversion"/>
  </si>
  <si>
    <t>boxRewardTid</t>
    <phoneticPr fontId="2" type="noConversion"/>
  </si>
  <si>
    <t>boxRewardRate</t>
    <phoneticPr fontId="2" type="noConversion"/>
  </si>
  <si>
    <t>FirstPlay_ItemRewardCount1</t>
    <phoneticPr fontId="2" type="noConversion"/>
  </si>
  <si>
    <t>FirstPlay_ItemRewardRate1</t>
    <phoneticPr fontId="2" type="noConversion"/>
  </si>
  <si>
    <t>FirstPlay_ItemRewardTid2</t>
    <phoneticPr fontId="2" type="noConversion"/>
  </si>
  <si>
    <t>FirstPlay_ItemRewardCount2</t>
    <phoneticPr fontId="2" type="noConversion"/>
  </si>
  <si>
    <t>FirstPlay_ItemRewardRate2</t>
    <phoneticPr fontId="2" type="noConversion"/>
  </si>
  <si>
    <t>Drop_D_Equip</t>
    <phoneticPr fontId="2" type="noConversion"/>
  </si>
  <si>
    <t>ItemRewardCount1</t>
    <phoneticPr fontId="2" type="noConversion"/>
  </si>
  <si>
    <t>ItemRewardRate1</t>
    <phoneticPr fontId="2" type="noConversion"/>
  </si>
  <si>
    <t>EXPLight_Low</t>
  </si>
  <si>
    <t>EXPDark_Low</t>
  </si>
  <si>
    <t>EXPAssassin_Low</t>
    <phoneticPr fontId="2" type="noConversion"/>
  </si>
  <si>
    <t>EXPAssassin_Low</t>
    <phoneticPr fontId="2" type="noConversion"/>
  </si>
  <si>
    <t>EXPProfessional_Low</t>
    <phoneticPr fontId="2" type="noConversion"/>
  </si>
  <si>
    <t>EXPFighter_Low</t>
    <phoneticPr fontId="2" type="noConversion"/>
  </si>
  <si>
    <t>Character_GWANGMYEONG</t>
  </si>
  <si>
    <t>Character_HYOSUN</t>
  </si>
  <si>
    <t>Character_THUNDER</t>
  </si>
  <si>
    <t>Character_YOOYONGSIK</t>
  </si>
  <si>
    <t>Character_YANGKUKCHI</t>
  </si>
  <si>
    <t>Character_JUMBO</t>
  </si>
  <si>
    <t>EXPFighter_Low</t>
    <phoneticPr fontId="2" type="noConversion"/>
  </si>
  <si>
    <t>Character_MONEYKID</t>
  </si>
  <si>
    <t>Character_PARKJINIL</t>
  </si>
  <si>
    <t>Character_KIMWANG</t>
  </si>
  <si>
    <t>EXPLight_Middle</t>
  </si>
  <si>
    <t>EXPDark_Middle</t>
  </si>
  <si>
    <t>EXPAssassin_Middle</t>
  </si>
  <si>
    <t>EXPProfessional_Middle</t>
    <phoneticPr fontId="2" type="noConversion"/>
  </si>
  <si>
    <t>EXPProfessional_Middle</t>
    <phoneticPr fontId="2" type="noConversion"/>
  </si>
  <si>
    <t>EXPFighter_Middle</t>
    <phoneticPr fontId="2" type="noConversion"/>
  </si>
  <si>
    <t>Character_HEUNGSEOK</t>
  </si>
  <si>
    <t>Character_VALDO</t>
  </si>
  <si>
    <t>Character_BIGCROW</t>
  </si>
  <si>
    <t>EXPFighter_Middle</t>
    <phoneticPr fontId="2" type="noConversion"/>
  </si>
  <si>
    <t>Character_JOE</t>
  </si>
  <si>
    <t>Character_JINSU</t>
  </si>
  <si>
    <t>Character_HANSON</t>
  </si>
  <si>
    <t>Character_KILLER</t>
  </si>
  <si>
    <t>Character_WANGNUN</t>
  </si>
  <si>
    <t>Character_WANGCHUN</t>
  </si>
  <si>
    <t>EXPLight_High</t>
  </si>
  <si>
    <t>EXPDark_High</t>
  </si>
  <si>
    <t>EXPAssassin_High</t>
  </si>
  <si>
    <t>EXPProfessional_High</t>
    <phoneticPr fontId="2" type="noConversion"/>
  </si>
  <si>
    <t>EXPProfessional_High</t>
    <phoneticPr fontId="2" type="noConversion"/>
  </si>
  <si>
    <t>EXPFighter_High</t>
    <phoneticPr fontId="2" type="noConversion"/>
  </si>
  <si>
    <t>Character_KIMBONG</t>
  </si>
  <si>
    <t>Character_LEEGIBUM</t>
  </si>
  <si>
    <t>Character_OYONG</t>
  </si>
  <si>
    <t>Character_ILGUM</t>
  </si>
  <si>
    <t>EXPFighter_High</t>
    <phoneticPr fontId="2" type="noConversion"/>
  </si>
  <si>
    <t>FirstPlay_ItemRewardTid1</t>
    <phoneticPr fontId="2" type="noConversion"/>
  </si>
  <si>
    <t>FirstPlay_ItemRewardCount1</t>
    <phoneticPr fontId="2" type="noConversion"/>
  </si>
  <si>
    <t>FirstPlay_ItemRewardRate1</t>
    <phoneticPr fontId="2" type="noConversion"/>
  </si>
  <si>
    <t>FirstPlay_ItemRewardTid2</t>
    <phoneticPr fontId="2" type="noConversion"/>
  </si>
  <si>
    <t>FirstPlay_ItemRewardCount2</t>
    <phoneticPr fontId="2" type="noConversion"/>
  </si>
  <si>
    <t>FirstPlay_ItemRewardRate2</t>
    <phoneticPr fontId="2" type="noConversion"/>
  </si>
  <si>
    <t>FirstPlay_ItemRewardTid3</t>
    <phoneticPr fontId="2" type="noConversion"/>
  </si>
  <si>
    <t>FirstPlay_ItemRewardCount3</t>
    <phoneticPr fontId="2" type="noConversion"/>
  </si>
  <si>
    <t>FirstPlay_ItemRewardRate3</t>
    <phoneticPr fontId="2" type="noConversion"/>
  </si>
  <si>
    <t>EXPAssassin_Low</t>
    <phoneticPr fontId="2" type="noConversion"/>
  </si>
  <si>
    <t>EXPProfessional_Low</t>
    <phoneticPr fontId="2" type="noConversion"/>
  </si>
  <si>
    <t>EXPFighter_Low</t>
    <phoneticPr fontId="2" type="noConversion"/>
  </si>
  <si>
    <t>EXPProfessional_Middle</t>
    <phoneticPr fontId="2" type="noConversion"/>
  </si>
  <si>
    <t>EXPFighter_High</t>
    <phoneticPr fontId="2" type="noConversion"/>
  </si>
  <si>
    <t>Type</t>
    <phoneticPr fontId="2" type="noConversion"/>
  </si>
  <si>
    <t>TargetTid</t>
    <phoneticPr fontId="2" type="noConversion"/>
  </si>
  <si>
    <t>Level</t>
    <phoneticPr fontId="2" type="noConversion"/>
  </si>
  <si>
    <t>Grade</t>
    <phoneticPr fontId="2" type="noConversion"/>
  </si>
  <si>
    <t>CountMin</t>
    <phoneticPr fontId="2" type="noConversion"/>
  </si>
  <si>
    <t>CountMax</t>
    <phoneticPr fontId="2" type="noConversion"/>
  </si>
  <si>
    <t>Probability</t>
    <phoneticPr fontId="2" type="noConversion"/>
  </si>
  <si>
    <t>Actor</t>
    <phoneticPr fontId="2" type="noConversion"/>
  </si>
  <si>
    <t>PC_118_COIN</t>
    <phoneticPr fontId="2" type="noConversion"/>
  </si>
  <si>
    <t>SSR</t>
    <phoneticPr fontId="2" type="noConversion"/>
  </si>
  <si>
    <t>Actor</t>
    <phoneticPr fontId="2" type="noConversion"/>
  </si>
  <si>
    <t>PC_009_BONGCHIM</t>
  </si>
  <si>
    <t>PC_008_SONBADAK</t>
  </si>
  <si>
    <t>PC_005_TIGERD</t>
    <phoneticPr fontId="2" type="noConversion"/>
  </si>
  <si>
    <t>PC_117_LEEJONGLEE</t>
  </si>
  <si>
    <t>PC_003_LUCKY</t>
    <phoneticPr fontId="2" type="noConversion"/>
  </si>
  <si>
    <t>SR</t>
    <phoneticPr fontId="2" type="noConversion"/>
  </si>
  <si>
    <t>PC_105_BIGBEAR</t>
    <phoneticPr fontId="2" type="noConversion"/>
  </si>
  <si>
    <t>SR</t>
    <phoneticPr fontId="2" type="noConversion"/>
  </si>
  <si>
    <t>PC_006_LEEGIBUM</t>
  </si>
  <si>
    <t>PC_107_BIGCROW</t>
    <phoneticPr fontId="2" type="noConversion"/>
  </si>
  <si>
    <t>PC_115_ILGUM</t>
  </si>
  <si>
    <t>PC_001_THUNDER</t>
  </si>
  <si>
    <t>PC_002_JUMBO</t>
  </si>
  <si>
    <t>PC_004_JINSU</t>
  </si>
  <si>
    <t>PC_106_KIMWANG</t>
  </si>
  <si>
    <t>Actor</t>
  </si>
  <si>
    <t>PC_110_WANGCHUN</t>
  </si>
  <si>
    <t>SR</t>
  </si>
  <si>
    <t>PC_104_YANGKUKCHI</t>
  </si>
  <si>
    <t>R</t>
    <phoneticPr fontId="2" type="noConversion"/>
  </si>
  <si>
    <t>Actor</t>
    <phoneticPr fontId="2" type="noConversion"/>
  </si>
  <si>
    <t>PC_116_JOE</t>
  </si>
  <si>
    <t>R</t>
    <phoneticPr fontId="2" type="noConversion"/>
  </si>
  <si>
    <t>PC_111_MONEYKID</t>
  </si>
  <si>
    <t>PC_112_KIMBONG</t>
  </si>
  <si>
    <t>R</t>
    <phoneticPr fontId="2" type="noConversion"/>
  </si>
  <si>
    <t>PC_113_KILLER</t>
  </si>
  <si>
    <t>PC_114_VALDO</t>
  </si>
  <si>
    <t>PC_108_HANSON</t>
  </si>
  <si>
    <t>PC_109_WANGNUN</t>
  </si>
  <si>
    <t>PC_103_PARKJINIL</t>
  </si>
  <si>
    <t>PC_101_HYOSUN</t>
  </si>
  <si>
    <t>N</t>
    <phoneticPr fontId="2" type="noConversion"/>
  </si>
  <si>
    <t>PC_102_GWANGMYEONG</t>
  </si>
  <si>
    <t>PC_010_HEUNGSEOK</t>
  </si>
  <si>
    <t>PC_011_YOOYONGSIK</t>
  </si>
  <si>
    <t>PC_012_OYONG</t>
  </si>
  <si>
    <t>Item</t>
  </si>
  <si>
    <t>SSR</t>
  </si>
  <si>
    <t>Weapon_WANGCHUN</t>
    <phoneticPr fontId="2" type="noConversion"/>
  </si>
  <si>
    <t>R</t>
  </si>
  <si>
    <t>N</t>
  </si>
  <si>
    <t>RandomBox</t>
  </si>
  <si>
    <t>Drop_A_Equip</t>
  </si>
  <si>
    <t>PC_002_JUMBO</t>
    <phoneticPr fontId="2" type="noConversion"/>
  </si>
  <si>
    <t>SR</t>
    <phoneticPr fontId="2" type="noConversion"/>
  </si>
  <si>
    <t>PC_118_COIN</t>
    <phoneticPr fontId="2" type="noConversion"/>
  </si>
  <si>
    <t>SSR</t>
    <phoneticPr fontId="2" type="noConversion"/>
  </si>
  <si>
    <t>PC_005_TIGERD</t>
    <phoneticPr fontId="2" type="noConversion"/>
  </si>
  <si>
    <t>PC_003_LUCKY</t>
    <phoneticPr fontId="2" type="noConversion"/>
  </si>
  <si>
    <t>PC_105_BIGBEAR</t>
    <phoneticPr fontId="2" type="noConversion"/>
  </si>
  <si>
    <t>PC_107_BIGCROW</t>
    <phoneticPr fontId="2" type="noConversion"/>
  </si>
  <si>
    <t>SR</t>
    <phoneticPr fontId="2" type="noConversion"/>
  </si>
  <si>
    <t>현</t>
    <phoneticPr fontId="2" type="noConversion"/>
  </si>
  <si>
    <t>개선</t>
    <phoneticPr fontId="2" type="noConversion"/>
  </si>
  <si>
    <t>ssr</t>
    <phoneticPr fontId="2" type="noConversion"/>
  </si>
  <si>
    <t>sr</t>
    <phoneticPr fontId="2" type="noConversion"/>
  </si>
  <si>
    <t>r</t>
    <phoneticPr fontId="2" type="noConversion"/>
  </si>
  <si>
    <t>n</t>
    <phoneticPr fontId="2" type="noConversion"/>
  </si>
  <si>
    <t>개당</t>
    <phoneticPr fontId="2" type="noConversion"/>
  </si>
  <si>
    <t>개</t>
    <phoneticPr fontId="2" type="noConversion"/>
  </si>
  <si>
    <t>불속성 경험치(하)</t>
  </si>
  <si>
    <t>불속성 경험치(중)</t>
  </si>
  <si>
    <t>불속성 경험치(상)</t>
  </si>
  <si>
    <t>풀속성 경험치(하)</t>
  </si>
  <si>
    <t>풀속성 경험치(중)</t>
  </si>
  <si>
    <t>풀속성 경험치(상)</t>
  </si>
  <si>
    <t>물속성 경험치(하)</t>
  </si>
  <si>
    <t>물속성 경험치(중)</t>
  </si>
  <si>
    <t>물속성 경험치(상)</t>
  </si>
  <si>
    <t>빛속성 경험치(하)</t>
  </si>
  <si>
    <t>빛속성 경험치(중)</t>
  </si>
  <si>
    <t>빛속성 경험치(상)</t>
  </si>
  <si>
    <t>어둠속성 경험치(하)</t>
  </si>
  <si>
    <t>어둠속성 경험치(중)</t>
  </si>
  <si>
    <t>어둠속성 경험치(상)</t>
  </si>
  <si>
    <t>경험치 장비(하)</t>
  </si>
  <si>
    <t>경험치 장비(중)</t>
  </si>
  <si>
    <t>경험치 장비(상)</t>
  </si>
  <si>
    <t>기술결정</t>
  </si>
  <si>
    <t>D 재료</t>
  </si>
  <si>
    <t>N 재료</t>
  </si>
  <si>
    <t>A 재료</t>
  </si>
  <si>
    <t>불속성 정수 상자(하)</t>
  </si>
  <si>
    <t>불속성 정수 상자(중)</t>
  </si>
  <si>
    <t>불속성 정수 상자(상)</t>
  </si>
  <si>
    <t>물속성 정수 상자(하)</t>
  </si>
  <si>
    <t>물속성 정수 상자(중)</t>
  </si>
  <si>
    <t>물속성 정수 상자(상)</t>
  </si>
  <si>
    <t>나무속성 정수 상자(하)</t>
  </si>
  <si>
    <t>나무속성 정수 상자(중)</t>
  </si>
  <si>
    <t>나무속성 정수 상자(상)</t>
  </si>
  <si>
    <t>빛속성 정수 상자(하)</t>
  </si>
  <si>
    <t>빛속성 정수 상자(중)</t>
  </si>
  <si>
    <t>빛속성 정수 상자(상)</t>
  </si>
  <si>
    <t>어둠속성 정수 상자(하)</t>
  </si>
  <si>
    <t>어둠속성 정수 상자(중)</t>
  </si>
  <si>
    <t>어둠속성 정수 상자(상)</t>
  </si>
  <si>
    <t>상품</t>
    <phoneticPr fontId="2" type="noConversion"/>
  </si>
  <si>
    <t>랜덤 상점 가격</t>
    <phoneticPr fontId="2" type="noConversion"/>
  </si>
  <si>
    <t>일반 상점 가격</t>
    <phoneticPr fontId="2" type="noConversion"/>
  </si>
  <si>
    <t>구매제한</t>
    <phoneticPr fontId="2" type="noConversion"/>
  </si>
  <si>
    <t>StageLevel</t>
    <phoneticPr fontId="2" type="noConversion"/>
  </si>
  <si>
    <t>MoneyRewardMin</t>
    <phoneticPr fontId="2" type="noConversion"/>
  </si>
  <si>
    <t>MoneyRewardMax</t>
    <phoneticPr fontId="2" type="noConversion"/>
  </si>
  <si>
    <t>StageLevel</t>
    <phoneticPr fontId="2" type="noConversion"/>
  </si>
  <si>
    <t>ExpReward</t>
    <phoneticPr fontId="2" type="noConversion"/>
  </si>
  <si>
    <t>StageLevel</t>
    <phoneticPr fontId="2" type="noConversion"/>
  </si>
  <si>
    <t>ExpReward</t>
    <phoneticPr fontId="2" type="noConversion"/>
  </si>
  <si>
    <t>MoneyRewardMin</t>
  </si>
  <si>
    <t>MoneyRewardMax</t>
  </si>
  <si>
    <t xml:space="preserve"> </t>
    <phoneticPr fontId="2" type="noConversion"/>
  </si>
  <si>
    <t>ATTACK_BAL_A</t>
  </si>
  <si>
    <t>ATTACK_BAL_B</t>
  </si>
  <si>
    <t>ATTACK_BAL_C</t>
  </si>
  <si>
    <t>ATTACK_ATK_A</t>
  </si>
  <si>
    <t>ATTACK_ATK_B</t>
  </si>
  <si>
    <t>ATTACK_ATK_C</t>
  </si>
  <si>
    <t>ATTACK_CRI_A</t>
  </si>
  <si>
    <t>ATTACK_CRI_B</t>
  </si>
  <si>
    <t>ATTACK_CRI_C</t>
  </si>
  <si>
    <t>DEFENCE_BAL_A</t>
  </si>
  <si>
    <t>DEFENCE_BAL_B</t>
  </si>
  <si>
    <t>DEFENCE_BAL_C</t>
  </si>
  <si>
    <t>DEFENCE_DEF_A</t>
  </si>
  <si>
    <t>DEFENCE_DEF_C</t>
  </si>
  <si>
    <t>DEFENCE_BLK_A</t>
  </si>
  <si>
    <t>DEFENCE_BLK_B</t>
  </si>
  <si>
    <t>DEFENCE_BLK_C</t>
  </si>
  <si>
    <t>HEALTH_BAL_B</t>
  </si>
  <si>
    <t>HEALTH_BAL_C</t>
  </si>
  <si>
    <t>HEALTH_PEN_B</t>
  </si>
  <si>
    <t>HEALTH_PEN_C</t>
  </si>
  <si>
    <t>HEALTH_DOD_A</t>
  </si>
  <si>
    <t>HEALTH_DOD_B</t>
  </si>
  <si>
    <t>HEALTH_DOD_C</t>
  </si>
  <si>
    <t>HEALTH_REG_C</t>
  </si>
  <si>
    <t>HP</t>
    <phoneticPr fontId="2" type="noConversion"/>
  </si>
  <si>
    <t>ATTACK</t>
    <phoneticPr fontId="2" type="noConversion"/>
  </si>
  <si>
    <t>DEFENCE</t>
    <phoneticPr fontId="2" type="noConversion"/>
  </si>
  <si>
    <t>PENET</t>
    <phoneticPr fontId="2" type="noConversion"/>
  </si>
  <si>
    <t>CRITICAL</t>
    <phoneticPr fontId="2" type="noConversion"/>
  </si>
  <si>
    <t>CRI_DMG</t>
    <phoneticPr fontId="2" type="noConversion"/>
  </si>
  <si>
    <t>BLOCK</t>
    <phoneticPr fontId="2" type="noConversion"/>
  </si>
  <si>
    <t>DODGE</t>
    <phoneticPr fontId="2" type="noConversion"/>
  </si>
  <si>
    <t>PARTYREGEN</t>
  </si>
  <si>
    <t>PARTYDEFENCE</t>
  </si>
  <si>
    <t>ATTACK_BAL_S</t>
    <phoneticPr fontId="2" type="noConversion"/>
  </si>
  <si>
    <t>공격형 균형 S</t>
    <phoneticPr fontId="2" type="noConversion"/>
  </si>
  <si>
    <t>ATTACK_ATK_S</t>
    <phoneticPr fontId="2" type="noConversion"/>
  </si>
  <si>
    <t>공격형 공격 S</t>
    <phoneticPr fontId="2" type="noConversion"/>
  </si>
  <si>
    <t>ATTACK_CRI_S</t>
    <phoneticPr fontId="2" type="noConversion"/>
  </si>
  <si>
    <t>공격형 치명 S</t>
    <phoneticPr fontId="2" type="noConversion"/>
  </si>
  <si>
    <t>ATTACK_SPD_S</t>
    <phoneticPr fontId="2" type="noConversion"/>
  </si>
  <si>
    <t>공격형 속도 S</t>
    <phoneticPr fontId="2" type="noConversion"/>
  </si>
  <si>
    <t>ATTACK_SPD_A</t>
    <phoneticPr fontId="2" type="noConversion"/>
  </si>
  <si>
    <t>ATTACK_SPD_B</t>
    <phoneticPr fontId="2" type="noConversion"/>
  </si>
  <si>
    <t>ATTACK_SPD_C</t>
    <phoneticPr fontId="2" type="noConversion"/>
  </si>
  <si>
    <t>DEFENCE_BAL_S</t>
    <phoneticPr fontId="2" type="noConversion"/>
  </si>
  <si>
    <t>방어형 균형 S</t>
    <phoneticPr fontId="2" type="noConversion"/>
  </si>
  <si>
    <t>DEFENCE_DEF_S</t>
    <phoneticPr fontId="2" type="noConversion"/>
  </si>
  <si>
    <t>방어형 방어 S</t>
    <phoneticPr fontId="2" type="noConversion"/>
  </si>
  <si>
    <t>DEFENCE_BLK_S</t>
    <phoneticPr fontId="2" type="noConversion"/>
  </si>
  <si>
    <t>방어형 블록 S</t>
    <phoneticPr fontId="2" type="noConversion"/>
  </si>
  <si>
    <t>DEFENCE_PAR_S</t>
    <phoneticPr fontId="2" type="noConversion"/>
  </si>
  <si>
    <t>방어형 파티 S</t>
    <phoneticPr fontId="2" type="noConversion"/>
  </si>
  <si>
    <t>DEFENCE_PAR_B</t>
    <phoneticPr fontId="2" type="noConversion"/>
  </si>
  <si>
    <t>DEFENCE_PAR_C</t>
    <phoneticPr fontId="2" type="noConversion"/>
  </si>
  <si>
    <t>HEALTH_BAL_S</t>
    <phoneticPr fontId="2" type="noConversion"/>
  </si>
  <si>
    <t>체력형 균형 S</t>
    <phoneticPr fontId="2" type="noConversion"/>
  </si>
  <si>
    <t>HEALTH_PEN_S</t>
    <phoneticPr fontId="2" type="noConversion"/>
  </si>
  <si>
    <t>체력형 관통 S</t>
    <phoneticPr fontId="2" type="noConversion"/>
  </si>
  <si>
    <t>HEALTH_DOD_S</t>
    <phoneticPr fontId="2" type="noConversion"/>
  </si>
  <si>
    <t>체력형 회피 S</t>
    <phoneticPr fontId="2" type="noConversion"/>
  </si>
  <si>
    <t>HEALTH_REG_S</t>
    <phoneticPr fontId="2" type="noConversion"/>
  </si>
  <si>
    <t>체력형 회복 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</si>
</sst>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 "/>
    <numFmt numFmtId="177" formatCode="mm&quot;월&quot;\ dd&quot;일&quot;"/>
    <numFmt numFmtId="178" formatCode="#,##0.00_ "/>
    <numFmt numFmtId="179" formatCode="0_ "/>
    <numFmt numFmtId="180" formatCode="0_);[Red]\(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0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rgb="FF000000"/>
      </patternFill>
    </fill>
  </fills>
  <borders count="5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>
      <alignment vertical="center"/>
    </xf>
  </cellStyleXfs>
  <cellXfs count="19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2" xfId="0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10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2" borderId="11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8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10" fillId="0" borderId="2" xfId="1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4" fillId="0" borderId="2" xfId="1" applyNumberForma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2">
      <alignment vertical="center"/>
    </xf>
    <xf numFmtId="0" fontId="0" fillId="4" borderId="15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4" fillId="2" borderId="21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4" borderId="3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80" fontId="4" fillId="0" borderId="9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0" fontId="4" fillId="0" borderId="3" xfId="0" applyNumberFormat="1" applyFont="1" applyBorder="1" applyAlignment="1">
      <alignment horizontal="center" vertical="center"/>
    </xf>
    <xf numFmtId="180" fontId="4" fillId="0" borderId="6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9" fillId="0" borderId="12" xfId="0" applyFont="1" applyBorder="1">
      <alignment vertical="center"/>
    </xf>
    <xf numFmtId="0" fontId="9" fillId="0" borderId="45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4" fillId="2" borderId="5" xfId="0" applyNumberFormat="1" applyFont="1" applyFill="1" applyBorder="1" applyAlignment="1">
      <alignment horizontal="center" vertical="center"/>
    </xf>
    <xf numFmtId="1" fontId="14" fillId="2" borderId="8" xfId="0" applyNumberFormat="1" applyFont="1" applyFill="1" applyBorder="1" applyAlignment="1">
      <alignment horizontal="center" vertical="center"/>
    </xf>
    <xf numFmtId="1" fontId="14" fillId="2" borderId="1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0" xfId="0" applyNumberFormat="1">
      <alignment vertical="center"/>
    </xf>
    <xf numFmtId="0" fontId="0" fillId="0" borderId="0" xfId="0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9" fontId="5" fillId="2" borderId="8" xfId="0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3" borderId="0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표준" xfId="0" builtinId="0"/>
    <cellStyle name="표준 2" xfId="1"/>
    <cellStyle name="표준 2 2" xfId="3"/>
    <cellStyle name="하이퍼링크" xfId="2" builtinId="8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*3+@%20~30" TargetMode="External"/><Relationship Id="rId2" Type="http://schemas.openxmlformats.org/officeDocument/2006/relationships/hyperlink" Target="mailto:*3+@%20~15" TargetMode="External"/><Relationship Id="rId1" Type="http://schemas.openxmlformats.org/officeDocument/2006/relationships/hyperlink" Target="mailto:*3+@%20~20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opLeftCell="I24" zoomScale="70" zoomScaleNormal="70" workbookViewId="0">
      <selection activeCell="T60" sqref="T60"/>
    </sheetView>
  </sheetViews>
  <sheetFormatPr defaultRowHeight="16.5" x14ac:dyDescent="0.3"/>
  <cols>
    <col min="1" max="1" width="24.125" customWidth="1"/>
    <col min="2" max="2" width="15.875" customWidth="1"/>
    <col min="3" max="3" width="10.75" customWidth="1"/>
    <col min="8" max="8" width="12.125" bestFit="1" customWidth="1"/>
    <col min="9" max="9" width="30.625" customWidth="1"/>
    <col min="10" max="10" width="32.25" customWidth="1"/>
    <col min="11" max="11" width="12" customWidth="1"/>
    <col min="12" max="12" width="10.5" customWidth="1"/>
    <col min="13" max="13" width="12.375" customWidth="1"/>
    <col min="14" max="14" width="21.25" customWidth="1"/>
    <col min="19" max="19" width="9" customWidth="1"/>
    <col min="20" max="20" width="12.375" customWidth="1"/>
    <col min="23" max="23" width="15.125" customWidth="1"/>
  </cols>
  <sheetData>
    <row r="1" spans="1:24" x14ac:dyDescent="0.3">
      <c r="A1" s="14" t="s">
        <v>249</v>
      </c>
      <c r="B1" s="15" t="s">
        <v>250</v>
      </c>
      <c r="C1" s="15" t="s">
        <v>251</v>
      </c>
      <c r="D1" s="15" t="s">
        <v>252</v>
      </c>
      <c r="E1" s="15" t="s">
        <v>253</v>
      </c>
      <c r="F1" s="16" t="s">
        <v>254</v>
      </c>
      <c r="H1" s="17" t="s">
        <v>264</v>
      </c>
      <c r="I1" s="17" t="s">
        <v>733</v>
      </c>
      <c r="J1" s="17" t="s">
        <v>752</v>
      </c>
      <c r="K1" s="17" t="s">
        <v>521</v>
      </c>
      <c r="S1" s="68" t="s">
        <v>1001</v>
      </c>
      <c r="T1" s="62">
        <v>100</v>
      </c>
      <c r="U1" s="67">
        <v>100</v>
      </c>
      <c r="W1" t="s">
        <v>1539</v>
      </c>
    </row>
    <row r="2" spans="1:24" x14ac:dyDescent="0.3">
      <c r="A2" s="1" t="s">
        <v>255</v>
      </c>
      <c r="B2" s="2" t="s">
        <v>256</v>
      </c>
      <c r="C2" s="3">
        <v>10</v>
      </c>
      <c r="D2" s="3">
        <v>85</v>
      </c>
      <c r="E2" s="2">
        <v>1000</v>
      </c>
      <c r="F2" s="10">
        <v>0</v>
      </c>
      <c r="G2" t="s">
        <v>79</v>
      </c>
      <c r="H2" s="9">
        <f>C11</f>
        <v>500</v>
      </c>
      <c r="I2" s="51">
        <f>H2/$L$5</f>
        <v>0.30303030303030304</v>
      </c>
      <c r="J2">
        <f>H2/$L$18</f>
        <v>0.1</v>
      </c>
      <c r="K2" t="s">
        <v>522</v>
      </c>
      <c r="L2">
        <v>165</v>
      </c>
      <c r="S2">
        <v>2</v>
      </c>
      <c r="T2">
        <v>300</v>
      </c>
      <c r="U2" s="67">
        <f>T2-T1</f>
        <v>200</v>
      </c>
      <c r="V2">
        <f>U2-U1</f>
        <v>100</v>
      </c>
      <c r="W2">
        <v>100</v>
      </c>
      <c r="X2">
        <f>Y2</f>
        <v>0</v>
      </c>
    </row>
    <row r="3" spans="1:24" x14ac:dyDescent="0.3">
      <c r="A3" s="1" t="s">
        <v>83</v>
      </c>
      <c r="B3" s="2" t="s">
        <v>257</v>
      </c>
      <c r="C3" s="3">
        <v>20</v>
      </c>
      <c r="D3" s="3">
        <v>90</v>
      </c>
      <c r="E3" s="2">
        <v>1000</v>
      </c>
      <c r="F3" s="10">
        <v>1</v>
      </c>
      <c r="G3" t="s">
        <v>80</v>
      </c>
      <c r="H3" s="9">
        <f>C21-C11</f>
        <v>3000</v>
      </c>
      <c r="I3" s="51">
        <f t="shared" ref="I3:I11" si="0">H3/$L$5</f>
        <v>1.8181818181818181</v>
      </c>
      <c r="J3">
        <f t="shared" ref="J3:J11" si="1">H3/$L$18</f>
        <v>0.6</v>
      </c>
      <c r="K3" t="s">
        <v>524</v>
      </c>
      <c r="L3">
        <v>550</v>
      </c>
      <c r="O3" s="9"/>
      <c r="P3" s="9"/>
      <c r="R3" s="9"/>
      <c r="S3">
        <v>3</v>
      </c>
      <c r="T3" s="52">
        <v>600</v>
      </c>
      <c r="U3" s="67">
        <f t="shared" ref="U3:U60" si="2">T3-T2</f>
        <v>300</v>
      </c>
      <c r="V3">
        <f t="shared" ref="V3:V60" si="3">U3-U2</f>
        <v>100</v>
      </c>
      <c r="W3">
        <v>200</v>
      </c>
      <c r="X3">
        <f>W3-W2</f>
        <v>100</v>
      </c>
    </row>
    <row r="4" spans="1:24" x14ac:dyDescent="0.3">
      <c r="A4" s="1" t="s">
        <v>84</v>
      </c>
      <c r="B4" s="2" t="s">
        <v>85</v>
      </c>
      <c r="C4" s="3">
        <v>30</v>
      </c>
      <c r="D4" s="3">
        <v>150</v>
      </c>
      <c r="E4" s="2">
        <v>1000</v>
      </c>
      <c r="F4" s="10">
        <v>1</v>
      </c>
      <c r="G4" t="s">
        <v>259</v>
      </c>
      <c r="H4" s="9">
        <f>C31-C21</f>
        <v>25500</v>
      </c>
      <c r="I4" s="51">
        <f t="shared" si="0"/>
        <v>15.454545454545455</v>
      </c>
      <c r="J4">
        <f t="shared" si="1"/>
        <v>5.0999999999999996</v>
      </c>
      <c r="K4" t="s">
        <v>523</v>
      </c>
      <c r="L4">
        <v>1100</v>
      </c>
      <c r="S4">
        <v>4</v>
      </c>
      <c r="T4">
        <v>1000</v>
      </c>
      <c r="U4" s="67">
        <f t="shared" si="2"/>
        <v>400</v>
      </c>
      <c r="V4">
        <f t="shared" si="3"/>
        <v>100</v>
      </c>
      <c r="W4">
        <v>300</v>
      </c>
      <c r="X4">
        <f t="shared" ref="X4:X60" si="4">W4-W3</f>
        <v>100</v>
      </c>
    </row>
    <row r="5" spans="1:24" x14ac:dyDescent="0.3">
      <c r="A5" s="1" t="s">
        <v>86</v>
      </c>
      <c r="B5" s="2" t="s">
        <v>87</v>
      </c>
      <c r="C5" s="3">
        <v>40</v>
      </c>
      <c r="D5" s="3">
        <v>234</v>
      </c>
      <c r="E5" s="2">
        <v>1000</v>
      </c>
      <c r="F5" s="10">
        <v>1</v>
      </c>
      <c r="G5" t="s">
        <v>260</v>
      </c>
      <c r="H5" s="9">
        <f>C41-C31</f>
        <v>91000</v>
      </c>
      <c r="I5" s="51">
        <f t="shared" si="0"/>
        <v>55.151515151515149</v>
      </c>
      <c r="J5">
        <f t="shared" si="1"/>
        <v>18.2</v>
      </c>
      <c r="K5" t="s">
        <v>734</v>
      </c>
      <c r="L5">
        <f>L4*1.5</f>
        <v>1650</v>
      </c>
      <c r="S5">
        <v>5</v>
      </c>
      <c r="T5">
        <v>1500</v>
      </c>
      <c r="U5" s="67">
        <f t="shared" si="2"/>
        <v>500</v>
      </c>
      <c r="V5">
        <f t="shared" si="3"/>
        <v>100</v>
      </c>
      <c r="W5">
        <v>450</v>
      </c>
      <c r="X5">
        <f t="shared" si="4"/>
        <v>150</v>
      </c>
    </row>
    <row r="6" spans="1:24" x14ac:dyDescent="0.3">
      <c r="A6" s="1" t="s">
        <v>88</v>
      </c>
      <c r="B6" s="2" t="s">
        <v>89</v>
      </c>
      <c r="C6" s="3">
        <v>60</v>
      </c>
      <c r="D6" s="3">
        <v>322</v>
      </c>
      <c r="E6" s="2">
        <v>1000</v>
      </c>
      <c r="F6" s="10">
        <v>1</v>
      </c>
      <c r="G6" t="s">
        <v>261</v>
      </c>
      <c r="H6" s="9">
        <f>C51-C41</f>
        <v>230000</v>
      </c>
      <c r="I6" s="51">
        <f t="shared" si="0"/>
        <v>139.39393939393941</v>
      </c>
      <c r="J6">
        <f t="shared" si="1"/>
        <v>46</v>
      </c>
      <c r="N6" s="30"/>
      <c r="S6">
        <v>6</v>
      </c>
      <c r="T6">
        <v>2100</v>
      </c>
      <c r="U6" s="67">
        <f t="shared" si="2"/>
        <v>600</v>
      </c>
      <c r="V6">
        <f t="shared" si="3"/>
        <v>100</v>
      </c>
      <c r="W6">
        <v>650</v>
      </c>
      <c r="X6">
        <f t="shared" si="4"/>
        <v>200</v>
      </c>
    </row>
    <row r="7" spans="1:24" x14ac:dyDescent="0.3">
      <c r="A7" s="1" t="s">
        <v>90</v>
      </c>
      <c r="B7" s="2" t="s">
        <v>91</v>
      </c>
      <c r="C7" s="3">
        <v>90</v>
      </c>
      <c r="D7" s="3">
        <v>423</v>
      </c>
      <c r="E7" s="2">
        <v>1000</v>
      </c>
      <c r="F7" s="10">
        <v>1</v>
      </c>
      <c r="G7" t="s">
        <v>262</v>
      </c>
      <c r="H7" s="9">
        <f>C61-C51</f>
        <v>650000</v>
      </c>
      <c r="I7" s="51">
        <f t="shared" si="0"/>
        <v>393.93939393939394</v>
      </c>
      <c r="J7">
        <f t="shared" si="1"/>
        <v>130</v>
      </c>
      <c r="S7">
        <v>7</v>
      </c>
      <c r="T7">
        <v>2800</v>
      </c>
      <c r="U7" s="67">
        <f t="shared" si="2"/>
        <v>700</v>
      </c>
      <c r="V7">
        <f t="shared" si="3"/>
        <v>100</v>
      </c>
      <c r="W7">
        <v>900</v>
      </c>
      <c r="X7">
        <f t="shared" si="4"/>
        <v>250</v>
      </c>
    </row>
    <row r="8" spans="1:24" x14ac:dyDescent="0.3">
      <c r="A8" s="1" t="s">
        <v>92</v>
      </c>
      <c r="B8" s="2" t="s">
        <v>93</v>
      </c>
      <c r="C8" s="3">
        <v>130</v>
      </c>
      <c r="D8" s="3">
        <v>531</v>
      </c>
      <c r="E8" s="2">
        <v>1000</v>
      </c>
      <c r="F8" s="10">
        <v>1</v>
      </c>
      <c r="H8" s="9"/>
      <c r="I8" s="51"/>
      <c r="S8">
        <v>8</v>
      </c>
      <c r="T8">
        <v>3600</v>
      </c>
      <c r="U8" s="67">
        <f t="shared" si="2"/>
        <v>800</v>
      </c>
      <c r="V8">
        <f t="shared" si="3"/>
        <v>100</v>
      </c>
      <c r="W8">
        <v>1200</v>
      </c>
      <c r="X8">
        <f t="shared" si="4"/>
        <v>300</v>
      </c>
    </row>
    <row r="9" spans="1:24" x14ac:dyDescent="0.3">
      <c r="A9" s="1" t="s">
        <v>94</v>
      </c>
      <c r="B9" s="2" t="s">
        <v>95</v>
      </c>
      <c r="C9" s="3">
        <v>220</v>
      </c>
      <c r="D9" s="3">
        <v>649</v>
      </c>
      <c r="E9" s="2">
        <v>1000</v>
      </c>
      <c r="F9" s="10">
        <v>1</v>
      </c>
      <c r="G9" t="s">
        <v>265</v>
      </c>
      <c r="H9" s="9">
        <f>SUM(H2:H7)</f>
        <v>1000000</v>
      </c>
      <c r="I9" s="51">
        <f t="shared" si="0"/>
        <v>606.06060606060601</v>
      </c>
      <c r="J9">
        <f t="shared" si="1"/>
        <v>200</v>
      </c>
      <c r="S9">
        <v>9</v>
      </c>
      <c r="T9">
        <v>4500</v>
      </c>
      <c r="U9" s="67">
        <f t="shared" si="2"/>
        <v>900</v>
      </c>
      <c r="V9">
        <f t="shared" si="3"/>
        <v>100</v>
      </c>
      <c r="W9">
        <v>1600</v>
      </c>
      <c r="X9">
        <f t="shared" si="4"/>
        <v>400</v>
      </c>
    </row>
    <row r="10" spans="1:24" x14ac:dyDescent="0.3">
      <c r="A10" s="1" t="s">
        <v>96</v>
      </c>
      <c r="B10" s="2" t="s">
        <v>97</v>
      </c>
      <c r="C10" s="3">
        <v>300</v>
      </c>
      <c r="D10" s="3">
        <v>781</v>
      </c>
      <c r="E10" s="2">
        <v>1000</v>
      </c>
      <c r="F10" s="10">
        <v>1</v>
      </c>
      <c r="G10" t="s">
        <v>731</v>
      </c>
      <c r="H10" s="9">
        <f>C71</f>
        <v>3000000</v>
      </c>
      <c r="I10" s="51">
        <f t="shared" si="0"/>
        <v>1818.1818181818182</v>
      </c>
      <c r="J10">
        <f t="shared" si="1"/>
        <v>600</v>
      </c>
      <c r="S10">
        <v>10</v>
      </c>
      <c r="T10">
        <v>5500</v>
      </c>
      <c r="U10" s="67">
        <f t="shared" si="2"/>
        <v>1000</v>
      </c>
      <c r="V10">
        <f t="shared" si="3"/>
        <v>100</v>
      </c>
      <c r="W10">
        <v>2100</v>
      </c>
      <c r="X10">
        <f t="shared" si="4"/>
        <v>500</v>
      </c>
    </row>
    <row r="11" spans="1:24" x14ac:dyDescent="0.3">
      <c r="A11" s="1" t="s">
        <v>98</v>
      </c>
      <c r="B11" s="2" t="s">
        <v>99</v>
      </c>
      <c r="C11" s="3">
        <v>500</v>
      </c>
      <c r="D11" s="3">
        <v>931</v>
      </c>
      <c r="E11" s="2">
        <v>1000</v>
      </c>
      <c r="F11" s="10">
        <v>1</v>
      </c>
      <c r="G11" t="s">
        <v>732</v>
      </c>
      <c r="H11" s="9">
        <f>C86</f>
        <v>14660534</v>
      </c>
      <c r="I11" s="51">
        <f t="shared" si="0"/>
        <v>8885.1721212121211</v>
      </c>
      <c r="J11">
        <f t="shared" si="1"/>
        <v>2932.1068</v>
      </c>
      <c r="S11">
        <v>11</v>
      </c>
      <c r="T11">
        <f>ROUND(T10*1.25,-2)</f>
        <v>6900</v>
      </c>
      <c r="U11" s="67">
        <f t="shared" si="2"/>
        <v>1400</v>
      </c>
      <c r="V11">
        <f t="shared" si="3"/>
        <v>400</v>
      </c>
      <c r="W11">
        <f>ROUND(W10*1.25,-2)</f>
        <v>2600</v>
      </c>
      <c r="X11">
        <f t="shared" si="4"/>
        <v>500</v>
      </c>
    </row>
    <row r="12" spans="1:24" x14ac:dyDescent="0.3">
      <c r="A12" s="1" t="s">
        <v>100</v>
      </c>
      <c r="B12" s="2" t="s">
        <v>101</v>
      </c>
      <c r="C12" s="3">
        <v>700</v>
      </c>
      <c r="D12" s="3">
        <v>1095</v>
      </c>
      <c r="E12" s="2">
        <v>1000</v>
      </c>
      <c r="F12" s="10">
        <v>1</v>
      </c>
      <c r="S12">
        <v>12</v>
      </c>
      <c r="T12">
        <f t="shared" ref="T12:T15" si="5">ROUND(T11*1.25,-2)</f>
        <v>8600</v>
      </c>
      <c r="U12" s="67">
        <f t="shared" si="2"/>
        <v>1700</v>
      </c>
      <c r="V12">
        <f t="shared" si="3"/>
        <v>300</v>
      </c>
      <c r="W12">
        <f t="shared" ref="W12:W15" si="6">ROUND(W11*1.25,-2)</f>
        <v>3300</v>
      </c>
      <c r="X12">
        <f t="shared" si="4"/>
        <v>700</v>
      </c>
    </row>
    <row r="13" spans="1:24" x14ac:dyDescent="0.3">
      <c r="A13" s="1" t="s">
        <v>102</v>
      </c>
      <c r="B13" s="2" t="s">
        <v>103</v>
      </c>
      <c r="C13" s="3">
        <v>900</v>
      </c>
      <c r="D13" s="3">
        <v>1274</v>
      </c>
      <c r="E13" s="2">
        <v>1000</v>
      </c>
      <c r="F13" s="10">
        <v>1</v>
      </c>
      <c r="S13">
        <v>13</v>
      </c>
      <c r="T13">
        <f t="shared" si="5"/>
        <v>10800</v>
      </c>
      <c r="U13" s="67">
        <f t="shared" si="2"/>
        <v>2200</v>
      </c>
      <c r="V13">
        <f t="shared" si="3"/>
        <v>500</v>
      </c>
      <c r="W13">
        <f t="shared" si="6"/>
        <v>4100</v>
      </c>
      <c r="X13">
        <f t="shared" si="4"/>
        <v>800</v>
      </c>
    </row>
    <row r="14" spans="1:24" x14ac:dyDescent="0.3">
      <c r="A14" s="1" t="s">
        <v>104</v>
      </c>
      <c r="B14" s="2" t="s">
        <v>105</v>
      </c>
      <c r="C14" s="3">
        <v>1100</v>
      </c>
      <c r="D14" s="3">
        <v>1484</v>
      </c>
      <c r="E14" s="2">
        <v>1000</v>
      </c>
      <c r="F14" s="10">
        <v>1</v>
      </c>
      <c r="S14">
        <v>14</v>
      </c>
      <c r="T14">
        <f t="shared" si="5"/>
        <v>13500</v>
      </c>
      <c r="U14" s="67">
        <f t="shared" si="2"/>
        <v>2700</v>
      </c>
      <c r="V14">
        <f t="shared" si="3"/>
        <v>500</v>
      </c>
      <c r="W14">
        <f t="shared" si="6"/>
        <v>5100</v>
      </c>
      <c r="X14">
        <f t="shared" si="4"/>
        <v>1000</v>
      </c>
    </row>
    <row r="15" spans="1:24" x14ac:dyDescent="0.3">
      <c r="A15" s="1" t="s">
        <v>106</v>
      </c>
      <c r="B15" s="2" t="s">
        <v>107</v>
      </c>
      <c r="C15" s="3">
        <v>1300</v>
      </c>
      <c r="D15" s="3">
        <v>1729</v>
      </c>
      <c r="E15" s="2">
        <v>1000</v>
      </c>
      <c r="F15" s="10">
        <v>1</v>
      </c>
      <c r="H15" s="17" t="s">
        <v>264</v>
      </c>
      <c r="I15" s="17" t="s">
        <v>1009</v>
      </c>
      <c r="J15" s="17" t="s">
        <v>1007</v>
      </c>
      <c r="K15" s="17" t="s">
        <v>521</v>
      </c>
      <c r="M15" s="17" t="s">
        <v>783</v>
      </c>
      <c r="N15" s="17" t="s">
        <v>1002</v>
      </c>
      <c r="S15">
        <v>15</v>
      </c>
      <c r="T15">
        <f t="shared" si="5"/>
        <v>16900</v>
      </c>
      <c r="U15" s="67">
        <f t="shared" si="2"/>
        <v>3400</v>
      </c>
      <c r="V15">
        <f t="shared" si="3"/>
        <v>700</v>
      </c>
      <c r="W15">
        <f t="shared" si="6"/>
        <v>6400</v>
      </c>
      <c r="X15">
        <f t="shared" si="4"/>
        <v>1300</v>
      </c>
    </row>
    <row r="16" spans="1:24" x14ac:dyDescent="0.3">
      <c r="A16" s="1" t="s">
        <v>108</v>
      </c>
      <c r="B16" s="2" t="s">
        <v>109</v>
      </c>
      <c r="C16" s="3">
        <v>1500</v>
      </c>
      <c r="D16" s="3">
        <v>1998</v>
      </c>
      <c r="E16" s="2">
        <v>1000</v>
      </c>
      <c r="F16" s="10">
        <v>1</v>
      </c>
      <c r="G16" t="s">
        <v>79</v>
      </c>
      <c r="H16">
        <f>SUM(U1:U10)</f>
        <v>5500</v>
      </c>
      <c r="I16">
        <f>SUM(U1:U10)/L18</f>
        <v>1.1000000000000001</v>
      </c>
      <c r="J16">
        <f>SUM($U$1:$U$10)/M18</f>
        <v>0.73333333333333328</v>
      </c>
      <c r="K16" t="s">
        <v>735</v>
      </c>
      <c r="L16">
        <v>200</v>
      </c>
      <c r="M16">
        <f>L16*1.5</f>
        <v>300</v>
      </c>
      <c r="N16" s="9">
        <f>J16*5000</f>
        <v>3666.6666666666665</v>
      </c>
      <c r="S16">
        <v>16</v>
      </c>
      <c r="T16">
        <f>ROUND(T15*1.2,-2)</f>
        <v>20300</v>
      </c>
      <c r="U16" s="67">
        <f t="shared" si="2"/>
        <v>3400</v>
      </c>
      <c r="V16">
        <f t="shared" si="3"/>
        <v>0</v>
      </c>
      <c r="W16">
        <f>ROUND(W15*1.2,-2)</f>
        <v>7700</v>
      </c>
      <c r="X16">
        <f t="shared" si="4"/>
        <v>1300</v>
      </c>
    </row>
    <row r="17" spans="1:24" x14ac:dyDescent="0.3">
      <c r="A17" s="1" t="s">
        <v>110</v>
      </c>
      <c r="B17" s="2" t="s">
        <v>111</v>
      </c>
      <c r="C17" s="3">
        <v>1700</v>
      </c>
      <c r="D17" s="3">
        <v>2425</v>
      </c>
      <c r="E17" s="2">
        <v>1000</v>
      </c>
      <c r="F17" s="10">
        <v>1</v>
      </c>
      <c r="G17" t="s">
        <v>80</v>
      </c>
      <c r="H17">
        <f>SUM(U11:U20)</f>
        <v>35200</v>
      </c>
      <c r="I17">
        <f>SUM($U$11:$U$20)/L18</f>
        <v>7.04</v>
      </c>
      <c r="J17">
        <f>SUM($U$11:$U$20)/M18</f>
        <v>4.6933333333333334</v>
      </c>
      <c r="K17" t="s">
        <v>524</v>
      </c>
      <c r="L17">
        <v>1000</v>
      </c>
      <c r="M17">
        <f t="shared" ref="M17:M19" si="7">L17*1.5</f>
        <v>1500</v>
      </c>
      <c r="N17" s="9">
        <f t="shared" ref="N17:N23" si="8">J17*5000</f>
        <v>23466.666666666668</v>
      </c>
      <c r="S17">
        <v>17</v>
      </c>
      <c r="T17">
        <f t="shared" ref="T17:T18" si="9">ROUND(T16*1.2,-2)</f>
        <v>24400</v>
      </c>
      <c r="U17" s="67">
        <f t="shared" si="2"/>
        <v>4100</v>
      </c>
      <c r="V17">
        <f t="shared" si="3"/>
        <v>700</v>
      </c>
      <c r="W17">
        <f t="shared" ref="W17:W18" si="10">ROUND(W16*1.2,-2)</f>
        <v>9200</v>
      </c>
      <c r="X17">
        <f t="shared" si="4"/>
        <v>1500</v>
      </c>
    </row>
    <row r="18" spans="1:24" x14ac:dyDescent="0.3">
      <c r="A18" s="1" t="s">
        <v>112</v>
      </c>
      <c r="B18" s="2" t="s">
        <v>113</v>
      </c>
      <c r="C18" s="3">
        <v>2000</v>
      </c>
      <c r="D18" s="3">
        <v>3012</v>
      </c>
      <c r="E18" s="2">
        <v>1000</v>
      </c>
      <c r="F18" s="10">
        <v>1</v>
      </c>
      <c r="G18" t="s">
        <v>81</v>
      </c>
      <c r="H18" s="53">
        <f>SUM(U21:U30)</f>
        <v>114000</v>
      </c>
      <c r="I18">
        <f>SUM($U$21:$U$30)/L18</f>
        <v>22.8</v>
      </c>
      <c r="J18">
        <f>SUM($U$21:$U$30)/M18</f>
        <v>15.2</v>
      </c>
      <c r="K18" t="s">
        <v>523</v>
      </c>
      <c r="L18">
        <v>5000</v>
      </c>
      <c r="M18">
        <f>L18*1.5</f>
        <v>7500</v>
      </c>
      <c r="N18" s="9">
        <f t="shared" si="8"/>
        <v>76000</v>
      </c>
      <c r="S18">
        <v>18</v>
      </c>
      <c r="T18">
        <f t="shared" si="9"/>
        <v>29300</v>
      </c>
      <c r="U18" s="67">
        <f t="shared" si="2"/>
        <v>4900</v>
      </c>
      <c r="V18">
        <f t="shared" si="3"/>
        <v>800</v>
      </c>
      <c r="W18">
        <f t="shared" si="10"/>
        <v>11000</v>
      </c>
      <c r="X18">
        <f t="shared" si="4"/>
        <v>1800</v>
      </c>
    </row>
    <row r="19" spans="1:24" x14ac:dyDescent="0.3">
      <c r="A19" s="1" t="s">
        <v>114</v>
      </c>
      <c r="B19" s="2" t="s">
        <v>115</v>
      </c>
      <c r="C19" s="3">
        <v>2500</v>
      </c>
      <c r="D19" s="3">
        <v>3878</v>
      </c>
      <c r="E19" s="2">
        <v>1000</v>
      </c>
      <c r="F19" s="10">
        <v>1</v>
      </c>
      <c r="G19" t="s">
        <v>82</v>
      </c>
      <c r="H19" s="53">
        <f>SUM(U31:U40)</f>
        <v>226900</v>
      </c>
      <c r="I19">
        <f>SUM($U$31:$U$40)/L18</f>
        <v>45.38</v>
      </c>
      <c r="J19">
        <f>SUM($U$31:$U$40)/M18</f>
        <v>30.253333333333334</v>
      </c>
      <c r="K19" t="s">
        <v>782</v>
      </c>
      <c r="L19">
        <v>25000</v>
      </c>
      <c r="M19">
        <f t="shared" si="7"/>
        <v>37500</v>
      </c>
      <c r="N19" s="9">
        <f t="shared" si="8"/>
        <v>151266.66666666666</v>
      </c>
      <c r="S19">
        <v>19</v>
      </c>
      <c r="T19">
        <f>ROUND(T18*1.18,-2)</f>
        <v>34600</v>
      </c>
      <c r="U19" s="67">
        <f t="shared" si="2"/>
        <v>5300</v>
      </c>
      <c r="V19">
        <f t="shared" si="3"/>
        <v>400</v>
      </c>
      <c r="W19">
        <f>ROUND(W18*1.18,-2)</f>
        <v>13000</v>
      </c>
      <c r="X19">
        <f t="shared" si="4"/>
        <v>2000</v>
      </c>
    </row>
    <row r="20" spans="1:24" x14ac:dyDescent="0.3">
      <c r="A20" s="1" t="s">
        <v>116</v>
      </c>
      <c r="B20" s="2" t="s">
        <v>117</v>
      </c>
      <c r="C20" s="3">
        <v>3000</v>
      </c>
      <c r="D20" s="3">
        <v>5353</v>
      </c>
      <c r="E20" s="2">
        <v>1000</v>
      </c>
      <c r="F20" s="10">
        <v>1</v>
      </c>
      <c r="G20" t="s">
        <v>261</v>
      </c>
      <c r="H20" s="53">
        <f>SUM(U41:U50)</f>
        <v>361300</v>
      </c>
      <c r="I20">
        <f>SUM($U$41:$U$50)/L18</f>
        <v>72.260000000000005</v>
      </c>
      <c r="J20">
        <f>SUM($U$41:$U$50)/M18</f>
        <v>48.173333333333332</v>
      </c>
      <c r="N20" s="9">
        <f t="shared" si="8"/>
        <v>240866.66666666666</v>
      </c>
      <c r="S20">
        <v>20</v>
      </c>
      <c r="T20">
        <f>ROUND(T19*1.175,-2)</f>
        <v>40700</v>
      </c>
      <c r="U20" s="67">
        <f t="shared" si="2"/>
        <v>6100</v>
      </c>
      <c r="V20">
        <f t="shared" si="3"/>
        <v>800</v>
      </c>
      <c r="W20">
        <f>ROUND(W19*1.175,-2)</f>
        <v>15300</v>
      </c>
      <c r="X20">
        <f t="shared" si="4"/>
        <v>2300</v>
      </c>
    </row>
    <row r="21" spans="1:24" x14ac:dyDescent="0.3">
      <c r="A21" s="1" t="s">
        <v>118</v>
      </c>
      <c r="B21" s="2" t="s">
        <v>119</v>
      </c>
      <c r="C21" s="3">
        <v>3500</v>
      </c>
      <c r="D21" s="3">
        <v>7627</v>
      </c>
      <c r="E21" s="2">
        <v>1000</v>
      </c>
      <c r="F21" s="10">
        <v>1</v>
      </c>
      <c r="G21" t="s">
        <v>262</v>
      </c>
      <c r="H21" s="53">
        <f>SUM(U51:U60)</f>
        <v>462500</v>
      </c>
      <c r="I21">
        <f>SUM($U$51:$U$60)/L18</f>
        <v>92.5</v>
      </c>
      <c r="J21">
        <f>SUM($U$51:$U$60)/M18</f>
        <v>61.666666666666664</v>
      </c>
      <c r="N21" s="9">
        <f t="shared" si="8"/>
        <v>308333.33333333331</v>
      </c>
      <c r="S21">
        <v>21</v>
      </c>
      <c r="T21" s="53">
        <f>ROUND(T20*1.17,-2)</f>
        <v>47600</v>
      </c>
      <c r="U21" s="67">
        <f t="shared" si="2"/>
        <v>6900</v>
      </c>
      <c r="V21">
        <f t="shared" si="3"/>
        <v>800</v>
      </c>
      <c r="W21" s="53">
        <f>ROUND(W20*1.17,-2)</f>
        <v>17900</v>
      </c>
      <c r="X21">
        <f t="shared" si="4"/>
        <v>2600</v>
      </c>
    </row>
    <row r="22" spans="1:24" x14ac:dyDescent="0.3">
      <c r="A22" s="1" t="s">
        <v>120</v>
      </c>
      <c r="B22" s="2" t="s">
        <v>121</v>
      </c>
      <c r="C22" s="3">
        <v>4000</v>
      </c>
      <c r="D22" s="3">
        <v>11227</v>
      </c>
      <c r="E22" s="2">
        <v>1000</v>
      </c>
      <c r="F22" s="10">
        <v>1</v>
      </c>
      <c r="K22" s="186" t="s">
        <v>1008</v>
      </c>
      <c r="L22" s="186"/>
      <c r="M22" s="186"/>
      <c r="N22" s="9"/>
      <c r="S22">
        <v>22</v>
      </c>
      <c r="T22" s="53">
        <f t="shared" ref="T22:T27" si="11">ROUND(T21*1.15,-2)</f>
        <v>54700</v>
      </c>
      <c r="U22" s="67">
        <f t="shared" si="2"/>
        <v>7100</v>
      </c>
      <c r="V22">
        <f t="shared" si="3"/>
        <v>200</v>
      </c>
      <c r="W22" s="53">
        <f t="shared" ref="W22:W27" si="12">ROUND(W21*1.15,-2)</f>
        <v>20600</v>
      </c>
      <c r="X22">
        <f t="shared" si="4"/>
        <v>2700</v>
      </c>
    </row>
    <row r="23" spans="1:24" x14ac:dyDescent="0.3">
      <c r="A23" s="1" t="s">
        <v>122</v>
      </c>
      <c r="B23" s="2" t="s">
        <v>123</v>
      </c>
      <c r="C23" s="3">
        <v>5000</v>
      </c>
      <c r="D23" s="3">
        <v>15883</v>
      </c>
      <c r="E23" s="2">
        <v>1000</v>
      </c>
      <c r="F23" s="10">
        <v>1</v>
      </c>
      <c r="G23" t="s">
        <v>265</v>
      </c>
      <c r="H23">
        <f>SUM(H16:H21)</f>
        <v>1205400</v>
      </c>
      <c r="I23">
        <f>SUM(I16:I21)</f>
        <v>241.08</v>
      </c>
      <c r="J23">
        <f>SUM(J16:J21)</f>
        <v>160.72</v>
      </c>
      <c r="K23" s="185">
        <f>J23/5</f>
        <v>32.143999999999998</v>
      </c>
      <c r="L23" s="185"/>
      <c r="M23" s="185"/>
      <c r="N23" s="9">
        <f t="shared" si="8"/>
        <v>803600</v>
      </c>
      <c r="S23">
        <v>23</v>
      </c>
      <c r="T23" s="53">
        <f t="shared" si="11"/>
        <v>62900</v>
      </c>
      <c r="U23" s="67">
        <f t="shared" si="2"/>
        <v>8200</v>
      </c>
      <c r="V23">
        <f t="shared" si="3"/>
        <v>1100</v>
      </c>
      <c r="W23" s="53">
        <f t="shared" si="12"/>
        <v>23700</v>
      </c>
      <c r="X23">
        <f t="shared" si="4"/>
        <v>3100</v>
      </c>
    </row>
    <row r="24" spans="1:24" x14ac:dyDescent="0.3">
      <c r="A24" s="1" t="s">
        <v>124</v>
      </c>
      <c r="B24" s="2" t="s">
        <v>125</v>
      </c>
      <c r="C24" s="3">
        <v>6000</v>
      </c>
      <c r="D24" s="3">
        <v>21707</v>
      </c>
      <c r="E24" s="2">
        <v>1000</v>
      </c>
      <c r="F24" s="10">
        <v>1</v>
      </c>
      <c r="G24" t="s">
        <v>731</v>
      </c>
      <c r="J24" s="70"/>
      <c r="K24" s="66"/>
      <c r="L24" s="66"/>
      <c r="M24" s="66"/>
      <c r="S24">
        <v>24</v>
      </c>
      <c r="T24" s="53">
        <f t="shared" si="11"/>
        <v>72300</v>
      </c>
      <c r="U24" s="67">
        <f t="shared" si="2"/>
        <v>9400</v>
      </c>
      <c r="V24">
        <f t="shared" si="3"/>
        <v>1200</v>
      </c>
      <c r="W24" s="53">
        <f t="shared" si="12"/>
        <v>27300</v>
      </c>
      <c r="X24">
        <f t="shared" si="4"/>
        <v>3600</v>
      </c>
    </row>
    <row r="25" spans="1:24" x14ac:dyDescent="0.3">
      <c r="A25" s="1" t="s">
        <v>126</v>
      </c>
      <c r="B25" s="2" t="s">
        <v>127</v>
      </c>
      <c r="C25" s="3">
        <v>8000</v>
      </c>
      <c r="D25" s="3">
        <v>28811</v>
      </c>
      <c r="E25" s="2">
        <v>1000</v>
      </c>
      <c r="F25" s="10">
        <v>1</v>
      </c>
      <c r="G25" t="s">
        <v>732</v>
      </c>
      <c r="S25">
        <v>25</v>
      </c>
      <c r="T25" s="53">
        <f t="shared" si="11"/>
        <v>83100</v>
      </c>
      <c r="U25" s="67">
        <f t="shared" si="2"/>
        <v>10800</v>
      </c>
      <c r="V25">
        <f t="shared" si="3"/>
        <v>1400</v>
      </c>
      <c r="W25" s="53">
        <f t="shared" si="12"/>
        <v>31400</v>
      </c>
      <c r="X25">
        <f t="shared" si="4"/>
        <v>4100</v>
      </c>
    </row>
    <row r="26" spans="1:24" x14ac:dyDescent="0.3">
      <c r="A26" s="1" t="s">
        <v>128</v>
      </c>
      <c r="B26" s="2" t="s">
        <v>129</v>
      </c>
      <c r="C26" s="3">
        <v>10000</v>
      </c>
      <c r="D26" s="3">
        <v>37307</v>
      </c>
      <c r="E26" s="2">
        <v>1000</v>
      </c>
      <c r="F26" s="10">
        <v>1</v>
      </c>
      <c r="S26">
        <v>26</v>
      </c>
      <c r="T26" s="53">
        <f t="shared" si="11"/>
        <v>95600</v>
      </c>
      <c r="U26" s="67">
        <f t="shared" si="2"/>
        <v>12500</v>
      </c>
      <c r="V26">
        <f t="shared" si="3"/>
        <v>1700</v>
      </c>
      <c r="W26" s="53">
        <f t="shared" si="12"/>
        <v>36100</v>
      </c>
      <c r="X26">
        <f t="shared" si="4"/>
        <v>4700</v>
      </c>
    </row>
    <row r="27" spans="1:24" x14ac:dyDescent="0.3">
      <c r="A27" s="1" t="s">
        <v>130</v>
      </c>
      <c r="B27" s="2" t="s">
        <v>131</v>
      </c>
      <c r="C27" s="3">
        <v>13000</v>
      </c>
      <c r="D27" s="3">
        <v>47307</v>
      </c>
      <c r="E27" s="2">
        <v>1000</v>
      </c>
      <c r="F27" s="10">
        <v>1</v>
      </c>
      <c r="S27">
        <v>27</v>
      </c>
      <c r="T27" s="53">
        <f t="shared" si="11"/>
        <v>109900</v>
      </c>
      <c r="U27" s="67">
        <f t="shared" si="2"/>
        <v>14300</v>
      </c>
      <c r="V27">
        <f t="shared" si="3"/>
        <v>1800</v>
      </c>
      <c r="W27" s="53">
        <f t="shared" si="12"/>
        <v>41500</v>
      </c>
      <c r="X27">
        <f t="shared" si="4"/>
        <v>5400</v>
      </c>
    </row>
    <row r="28" spans="1:24" x14ac:dyDescent="0.3">
      <c r="A28" s="1" t="s">
        <v>132</v>
      </c>
      <c r="B28" s="2" t="s">
        <v>133</v>
      </c>
      <c r="C28" s="3">
        <v>16000</v>
      </c>
      <c r="D28" s="3">
        <v>58923</v>
      </c>
      <c r="E28" s="2">
        <v>1000</v>
      </c>
      <c r="F28" s="10">
        <v>1</v>
      </c>
      <c r="S28">
        <v>28</v>
      </c>
      <c r="T28" s="53">
        <f>ROUND(T27*1.13,-2)</f>
        <v>124200</v>
      </c>
      <c r="U28" s="67">
        <f t="shared" si="2"/>
        <v>14300</v>
      </c>
      <c r="V28">
        <f t="shared" si="3"/>
        <v>0</v>
      </c>
      <c r="W28" s="53">
        <f>ROUND(W27*1.13,-2)</f>
        <v>46900</v>
      </c>
      <c r="X28">
        <f t="shared" si="4"/>
        <v>5400</v>
      </c>
    </row>
    <row r="29" spans="1:24" x14ac:dyDescent="0.3">
      <c r="A29" s="1" t="s">
        <v>134</v>
      </c>
      <c r="B29" s="2" t="s">
        <v>135</v>
      </c>
      <c r="C29" s="3">
        <v>20000</v>
      </c>
      <c r="D29" s="3">
        <v>72267</v>
      </c>
      <c r="E29" s="2">
        <v>1000</v>
      </c>
      <c r="F29" s="10">
        <v>1</v>
      </c>
      <c r="S29">
        <v>29</v>
      </c>
      <c r="T29" s="53">
        <f>ROUND(T28*1.12,-2)</f>
        <v>139100</v>
      </c>
      <c r="U29" s="67">
        <f t="shared" si="2"/>
        <v>14900</v>
      </c>
      <c r="V29">
        <f t="shared" si="3"/>
        <v>600</v>
      </c>
      <c r="W29" s="53">
        <f>ROUND(W28*1.12,-2)</f>
        <v>52500</v>
      </c>
      <c r="X29">
        <f t="shared" si="4"/>
        <v>5600</v>
      </c>
    </row>
    <row r="30" spans="1:24" x14ac:dyDescent="0.3">
      <c r="A30" s="1" t="s">
        <v>136</v>
      </c>
      <c r="B30" s="2" t="s">
        <v>137</v>
      </c>
      <c r="C30" s="3">
        <v>24000</v>
      </c>
      <c r="D30" s="3">
        <v>87451</v>
      </c>
      <c r="E30" s="2">
        <v>1000</v>
      </c>
      <c r="F30" s="10">
        <v>1</v>
      </c>
      <c r="S30">
        <v>30</v>
      </c>
      <c r="T30" s="53">
        <f>ROUND(T29*1.112,-2)</f>
        <v>154700</v>
      </c>
      <c r="U30" s="67">
        <f t="shared" si="2"/>
        <v>15600</v>
      </c>
      <c r="V30">
        <f t="shared" si="3"/>
        <v>700</v>
      </c>
      <c r="W30" s="53">
        <f>ROUND(W29*1.112,-2)</f>
        <v>58400</v>
      </c>
      <c r="X30">
        <f t="shared" si="4"/>
        <v>5900</v>
      </c>
    </row>
    <row r="31" spans="1:24" x14ac:dyDescent="0.3">
      <c r="A31" s="1" t="s">
        <v>138</v>
      </c>
      <c r="B31" s="2" t="s">
        <v>139</v>
      </c>
      <c r="C31" s="3">
        <v>29000</v>
      </c>
      <c r="D31" s="3">
        <v>104587</v>
      </c>
      <c r="E31" s="2">
        <v>1000</v>
      </c>
      <c r="F31" s="10">
        <v>1</v>
      </c>
      <c r="S31">
        <v>31</v>
      </c>
      <c r="T31" s="53">
        <f>ROUND(T30*1.105,-2)</f>
        <v>170900</v>
      </c>
      <c r="U31" s="67">
        <f t="shared" si="2"/>
        <v>16200</v>
      </c>
      <c r="V31">
        <f t="shared" si="3"/>
        <v>600</v>
      </c>
      <c r="W31" s="53">
        <f>ROUND(W30*1.105,-2)</f>
        <v>64500</v>
      </c>
      <c r="X31">
        <f t="shared" si="4"/>
        <v>6100</v>
      </c>
    </row>
    <row r="32" spans="1:24" x14ac:dyDescent="0.3">
      <c r="A32" s="1" t="s">
        <v>140</v>
      </c>
      <c r="B32" s="2" t="s">
        <v>141</v>
      </c>
      <c r="C32" s="3">
        <v>34000</v>
      </c>
      <c r="D32" s="3">
        <v>123787</v>
      </c>
      <c r="E32" s="2">
        <v>1000</v>
      </c>
      <c r="F32" s="10">
        <v>1</v>
      </c>
      <c r="S32">
        <v>32</v>
      </c>
      <c r="T32" s="53">
        <f>ROUND(T31*1.1,-2)</f>
        <v>188000</v>
      </c>
      <c r="U32" s="67">
        <f t="shared" si="2"/>
        <v>17100</v>
      </c>
      <c r="V32">
        <f t="shared" si="3"/>
        <v>900</v>
      </c>
      <c r="W32" s="53">
        <f>ROUND(W31*1.1,-2)</f>
        <v>71000</v>
      </c>
      <c r="X32">
        <f t="shared" si="4"/>
        <v>6500</v>
      </c>
    </row>
    <row r="33" spans="1:24" x14ac:dyDescent="0.3">
      <c r="A33" s="1" t="s">
        <v>142</v>
      </c>
      <c r="B33" s="2" t="s">
        <v>143</v>
      </c>
      <c r="C33" s="3">
        <v>40000</v>
      </c>
      <c r="D33" s="3">
        <v>145163</v>
      </c>
      <c r="E33" s="2">
        <v>1000</v>
      </c>
      <c r="F33" s="10">
        <v>1</v>
      </c>
      <c r="S33">
        <v>33</v>
      </c>
      <c r="T33" s="53">
        <f>ROUND(T32*1.1,-2)</f>
        <v>206800</v>
      </c>
      <c r="U33" s="67">
        <f t="shared" si="2"/>
        <v>18800</v>
      </c>
      <c r="V33">
        <f t="shared" si="3"/>
        <v>1700</v>
      </c>
      <c r="W33" s="53">
        <f>ROUND(W32*1.1,-2)</f>
        <v>78100</v>
      </c>
      <c r="X33">
        <f t="shared" si="4"/>
        <v>7100</v>
      </c>
    </row>
    <row r="34" spans="1:24" x14ac:dyDescent="0.3">
      <c r="A34" s="1" t="s">
        <v>144</v>
      </c>
      <c r="B34" s="2" t="s">
        <v>145</v>
      </c>
      <c r="C34" s="3">
        <v>50000</v>
      </c>
      <c r="D34" s="3">
        <v>168827</v>
      </c>
      <c r="E34" s="2">
        <v>1000</v>
      </c>
      <c r="F34" s="10">
        <v>1</v>
      </c>
      <c r="S34">
        <v>34</v>
      </c>
      <c r="T34" s="53">
        <f t="shared" ref="T34" si="13">ROUND(T33*1.1,-2)</f>
        <v>227500</v>
      </c>
      <c r="U34" s="67">
        <f t="shared" si="2"/>
        <v>20700</v>
      </c>
      <c r="V34">
        <f t="shared" si="3"/>
        <v>1900</v>
      </c>
      <c r="W34" s="53">
        <f t="shared" ref="W34" si="14">ROUND(W33*1.1,-2)</f>
        <v>85900</v>
      </c>
      <c r="X34">
        <f t="shared" si="4"/>
        <v>7800</v>
      </c>
    </row>
    <row r="35" spans="1:24" x14ac:dyDescent="0.3">
      <c r="A35" s="1" t="s">
        <v>146</v>
      </c>
      <c r="B35" s="2" t="s">
        <v>147</v>
      </c>
      <c r="C35" s="3">
        <v>60000</v>
      </c>
      <c r="D35" s="3">
        <v>194891</v>
      </c>
      <c r="E35" s="2">
        <v>1000</v>
      </c>
      <c r="F35" s="10">
        <v>1</v>
      </c>
      <c r="S35">
        <v>35</v>
      </c>
      <c r="T35" s="53">
        <f>ROUND(T34*1.095,-2)</f>
        <v>249100</v>
      </c>
      <c r="U35" s="67">
        <f t="shared" si="2"/>
        <v>21600</v>
      </c>
      <c r="V35">
        <f t="shared" si="3"/>
        <v>900</v>
      </c>
      <c r="W35" s="53">
        <f>ROUND(W34*1.095,-2)</f>
        <v>94100</v>
      </c>
      <c r="X35">
        <f t="shared" si="4"/>
        <v>8200</v>
      </c>
    </row>
    <row r="36" spans="1:24" x14ac:dyDescent="0.3">
      <c r="A36" s="1" t="s">
        <v>148</v>
      </c>
      <c r="B36" s="2" t="s">
        <v>149</v>
      </c>
      <c r="C36" s="3">
        <v>70000</v>
      </c>
      <c r="D36" s="3">
        <v>223467</v>
      </c>
      <c r="E36" s="2">
        <v>1000</v>
      </c>
      <c r="F36" s="10">
        <v>1</v>
      </c>
      <c r="S36">
        <v>36</v>
      </c>
      <c r="T36" s="53">
        <f>ROUND(T35*1.095,-2)</f>
        <v>272800</v>
      </c>
      <c r="U36" s="67">
        <f t="shared" si="2"/>
        <v>23700</v>
      </c>
      <c r="V36">
        <f t="shared" si="3"/>
        <v>2100</v>
      </c>
      <c r="W36" s="53">
        <f>ROUND(W35*1.095,-2)</f>
        <v>103000</v>
      </c>
      <c r="X36">
        <f t="shared" si="4"/>
        <v>8900</v>
      </c>
    </row>
    <row r="37" spans="1:24" x14ac:dyDescent="0.3">
      <c r="A37" s="1" t="s">
        <v>150</v>
      </c>
      <c r="B37" s="2" t="s">
        <v>151</v>
      </c>
      <c r="C37" s="3">
        <v>80000</v>
      </c>
      <c r="D37" s="3">
        <v>254667</v>
      </c>
      <c r="E37" s="2">
        <v>1000</v>
      </c>
      <c r="F37" s="10">
        <v>1</v>
      </c>
      <c r="S37">
        <v>37</v>
      </c>
      <c r="T37" s="53">
        <f>ROUND(T36*1.095,-2)</f>
        <v>298700</v>
      </c>
      <c r="U37" s="67">
        <f t="shared" si="2"/>
        <v>25900</v>
      </c>
      <c r="V37">
        <f t="shared" si="3"/>
        <v>2200</v>
      </c>
      <c r="W37" s="53">
        <f>ROUND(W36*1.095,-2)</f>
        <v>112800</v>
      </c>
      <c r="X37">
        <f t="shared" si="4"/>
        <v>9800</v>
      </c>
    </row>
    <row r="38" spans="1:24" x14ac:dyDescent="0.3">
      <c r="A38" s="1" t="s">
        <v>152</v>
      </c>
      <c r="B38" s="2" t="s">
        <v>153</v>
      </c>
      <c r="C38" s="3">
        <v>90000</v>
      </c>
      <c r="D38" s="3">
        <v>288603</v>
      </c>
      <c r="E38" s="2">
        <v>1000</v>
      </c>
      <c r="F38" s="10">
        <v>1</v>
      </c>
      <c r="S38">
        <v>38</v>
      </c>
      <c r="T38" s="53">
        <f>ROUND(T37*1.09,-2)</f>
        <v>325600</v>
      </c>
      <c r="U38" s="67">
        <f t="shared" si="2"/>
        <v>26900</v>
      </c>
      <c r="V38">
        <f t="shared" si="3"/>
        <v>1000</v>
      </c>
      <c r="W38" s="53">
        <f>ROUND(W37*1.09,-2)</f>
        <v>123000</v>
      </c>
      <c r="X38">
        <f t="shared" si="4"/>
        <v>10200</v>
      </c>
    </row>
    <row r="39" spans="1:24" x14ac:dyDescent="0.3">
      <c r="A39" s="1" t="s">
        <v>154</v>
      </c>
      <c r="B39" s="2" t="s">
        <v>155</v>
      </c>
      <c r="C39" s="3">
        <v>100000</v>
      </c>
      <c r="D39" s="3">
        <v>325387</v>
      </c>
      <c r="E39" s="2">
        <v>1000</v>
      </c>
      <c r="F39" s="10">
        <v>1</v>
      </c>
      <c r="S39">
        <v>39</v>
      </c>
      <c r="T39" s="53">
        <f>ROUND(T38*1.085,-2)</f>
        <v>353300</v>
      </c>
      <c r="U39" s="67">
        <f t="shared" si="2"/>
        <v>27700</v>
      </c>
      <c r="V39">
        <f t="shared" si="3"/>
        <v>800</v>
      </c>
      <c r="W39" s="53">
        <f>ROUND(W38*1.085,-2)</f>
        <v>133500</v>
      </c>
      <c r="X39">
        <f t="shared" si="4"/>
        <v>10500</v>
      </c>
    </row>
    <row r="40" spans="1:24" x14ac:dyDescent="0.3">
      <c r="A40" s="1" t="s">
        <v>156</v>
      </c>
      <c r="B40" s="2" t="s">
        <v>157</v>
      </c>
      <c r="C40" s="3">
        <v>110000</v>
      </c>
      <c r="D40" s="3">
        <v>365131</v>
      </c>
      <c r="E40" s="2">
        <v>1000</v>
      </c>
      <c r="F40" s="10">
        <v>1</v>
      </c>
      <c r="S40">
        <v>40</v>
      </c>
      <c r="T40" s="53">
        <f>ROUND(T39*1.08,-2)</f>
        <v>381600</v>
      </c>
      <c r="U40" s="67">
        <f t="shared" si="2"/>
        <v>28300</v>
      </c>
      <c r="V40">
        <f t="shared" si="3"/>
        <v>600</v>
      </c>
      <c r="W40" s="53">
        <f>ROUND(W39*1.08,-2)</f>
        <v>144200</v>
      </c>
      <c r="X40">
        <f t="shared" si="4"/>
        <v>10700</v>
      </c>
    </row>
    <row r="41" spans="1:24" x14ac:dyDescent="0.3">
      <c r="A41" s="1" t="s">
        <v>158</v>
      </c>
      <c r="B41" s="2" t="s">
        <v>159</v>
      </c>
      <c r="C41" s="3">
        <v>120000</v>
      </c>
      <c r="D41" s="3">
        <v>407947</v>
      </c>
      <c r="E41" s="2">
        <v>1000</v>
      </c>
      <c r="F41" s="10">
        <v>1</v>
      </c>
      <c r="S41">
        <v>41</v>
      </c>
      <c r="T41" s="53">
        <f>ROUND(T40*1.075,-2)</f>
        <v>410200</v>
      </c>
      <c r="U41" s="67">
        <f t="shared" si="2"/>
        <v>28600</v>
      </c>
      <c r="V41">
        <f t="shared" si="3"/>
        <v>300</v>
      </c>
      <c r="W41" s="53">
        <f>ROUND(W40*1.075,-2)</f>
        <v>155000</v>
      </c>
      <c r="X41">
        <f t="shared" si="4"/>
        <v>10800</v>
      </c>
    </row>
    <row r="42" spans="1:24" x14ac:dyDescent="0.3">
      <c r="A42" s="1" t="s">
        <v>160</v>
      </c>
      <c r="B42" s="2" t="s">
        <v>161</v>
      </c>
      <c r="C42" s="3">
        <v>140000</v>
      </c>
      <c r="D42" s="3">
        <v>453947</v>
      </c>
      <c r="E42" s="2">
        <v>1000</v>
      </c>
      <c r="F42" s="10">
        <v>1</v>
      </c>
      <c r="S42">
        <v>42</v>
      </c>
      <c r="T42" s="53">
        <f>ROUND(T41*1.07,-2)</f>
        <v>438900</v>
      </c>
      <c r="U42" s="67">
        <f t="shared" si="2"/>
        <v>28700</v>
      </c>
      <c r="V42">
        <f t="shared" si="3"/>
        <v>100</v>
      </c>
      <c r="W42" s="53">
        <f>ROUND(W41*1.07,-2)</f>
        <v>165900</v>
      </c>
      <c r="X42">
        <f t="shared" si="4"/>
        <v>10900</v>
      </c>
    </row>
    <row r="43" spans="1:24" x14ac:dyDescent="0.3">
      <c r="A43" s="1" t="s">
        <v>162</v>
      </c>
      <c r="B43" s="2" t="s">
        <v>163</v>
      </c>
      <c r="C43" s="3">
        <v>160000</v>
      </c>
      <c r="D43" s="3">
        <v>503243</v>
      </c>
      <c r="E43" s="2">
        <v>1000</v>
      </c>
      <c r="F43" s="10">
        <v>1</v>
      </c>
      <c r="S43">
        <v>43</v>
      </c>
      <c r="T43" s="53">
        <f t="shared" ref="T43:T45" si="15">ROUND(T42*1.07,-2)</f>
        <v>469600</v>
      </c>
      <c r="U43" s="67">
        <f t="shared" si="2"/>
        <v>30700</v>
      </c>
      <c r="V43">
        <f t="shared" si="3"/>
        <v>2000</v>
      </c>
      <c r="W43" s="53">
        <f t="shared" ref="W43:W45" si="16">ROUND(W42*1.07,-2)</f>
        <v>177500</v>
      </c>
      <c r="X43">
        <f t="shared" si="4"/>
        <v>11600</v>
      </c>
    </row>
    <row r="44" spans="1:24" x14ac:dyDescent="0.3">
      <c r="A44" s="1" t="s">
        <v>164</v>
      </c>
      <c r="B44" s="2" t="s">
        <v>165</v>
      </c>
      <c r="C44" s="3">
        <v>180000</v>
      </c>
      <c r="D44" s="3">
        <v>555947</v>
      </c>
      <c r="E44" s="2">
        <v>1000</v>
      </c>
      <c r="F44" s="10">
        <v>1</v>
      </c>
      <c r="S44">
        <v>44</v>
      </c>
      <c r="T44" s="53">
        <f t="shared" si="15"/>
        <v>502500</v>
      </c>
      <c r="U44" s="67">
        <f t="shared" si="2"/>
        <v>32900</v>
      </c>
      <c r="V44">
        <f t="shared" si="3"/>
        <v>2200</v>
      </c>
      <c r="W44" s="53">
        <f t="shared" si="16"/>
        <v>189900</v>
      </c>
      <c r="X44">
        <f t="shared" si="4"/>
        <v>12400</v>
      </c>
    </row>
    <row r="45" spans="1:24" x14ac:dyDescent="0.3">
      <c r="A45" s="1" t="s">
        <v>166</v>
      </c>
      <c r="B45" s="2" t="s">
        <v>167</v>
      </c>
      <c r="C45" s="3">
        <v>200000</v>
      </c>
      <c r="D45" s="3">
        <v>612171</v>
      </c>
      <c r="E45" s="2">
        <v>1000</v>
      </c>
      <c r="F45" s="10">
        <v>1</v>
      </c>
      <c r="S45">
        <v>45</v>
      </c>
      <c r="T45" s="53">
        <f t="shared" si="15"/>
        <v>537700</v>
      </c>
      <c r="U45" s="67">
        <f t="shared" si="2"/>
        <v>35200</v>
      </c>
      <c r="V45">
        <f t="shared" si="3"/>
        <v>2300</v>
      </c>
      <c r="W45" s="53">
        <f t="shared" si="16"/>
        <v>203200</v>
      </c>
      <c r="X45">
        <f t="shared" si="4"/>
        <v>13300</v>
      </c>
    </row>
    <row r="46" spans="1:24" x14ac:dyDescent="0.3">
      <c r="A46" s="1" t="s">
        <v>168</v>
      </c>
      <c r="B46" s="2" t="s">
        <v>169</v>
      </c>
      <c r="C46" s="3">
        <v>220000</v>
      </c>
      <c r="D46" s="3">
        <v>672027</v>
      </c>
      <c r="E46" s="2">
        <v>1000</v>
      </c>
      <c r="F46" s="10">
        <v>1</v>
      </c>
      <c r="S46">
        <v>46</v>
      </c>
      <c r="T46" s="53">
        <f>ROUND(T45*1.07,-2)</f>
        <v>575300</v>
      </c>
      <c r="U46" s="67">
        <f t="shared" si="2"/>
        <v>37600</v>
      </c>
      <c r="V46">
        <f t="shared" si="3"/>
        <v>2400</v>
      </c>
      <c r="W46" s="53">
        <f>ROUND(W45*1.07,-2)</f>
        <v>217400</v>
      </c>
      <c r="X46">
        <f t="shared" si="4"/>
        <v>14200</v>
      </c>
    </row>
    <row r="47" spans="1:24" x14ac:dyDescent="0.3">
      <c r="A47" s="1" t="s">
        <v>170</v>
      </c>
      <c r="B47" s="2" t="s">
        <v>171</v>
      </c>
      <c r="C47" s="3">
        <v>240000</v>
      </c>
      <c r="D47" s="3">
        <v>735627</v>
      </c>
      <c r="E47" s="2">
        <v>1000</v>
      </c>
      <c r="F47" s="10">
        <v>1</v>
      </c>
      <c r="S47">
        <v>47</v>
      </c>
      <c r="T47" s="53">
        <f>ROUND(T46*1.07,-2)</f>
        <v>615600</v>
      </c>
      <c r="U47" s="67">
        <f t="shared" si="2"/>
        <v>40300</v>
      </c>
      <c r="V47">
        <f t="shared" si="3"/>
        <v>2700</v>
      </c>
      <c r="W47" s="53">
        <f>ROUND(W46*1.07,-2)</f>
        <v>232600</v>
      </c>
      <c r="X47">
        <f t="shared" si="4"/>
        <v>15200</v>
      </c>
    </row>
    <row r="48" spans="1:24" x14ac:dyDescent="0.3">
      <c r="A48" s="1" t="s">
        <v>172</v>
      </c>
      <c r="B48" s="2" t="s">
        <v>173</v>
      </c>
      <c r="C48" s="3">
        <v>260000</v>
      </c>
      <c r="D48" s="3">
        <v>803083</v>
      </c>
      <c r="E48" s="2">
        <v>1000</v>
      </c>
      <c r="F48" s="10">
        <v>1</v>
      </c>
      <c r="S48">
        <v>48</v>
      </c>
      <c r="T48" s="53">
        <f>ROUND(T47*1.067,-2)</f>
        <v>656800</v>
      </c>
      <c r="U48" s="67">
        <f t="shared" si="2"/>
        <v>41200</v>
      </c>
      <c r="V48">
        <f t="shared" si="3"/>
        <v>900</v>
      </c>
      <c r="W48" s="53">
        <f>ROUND(W47*1.067,-2)</f>
        <v>248200</v>
      </c>
      <c r="X48">
        <f t="shared" si="4"/>
        <v>15600</v>
      </c>
    </row>
    <row r="49" spans="1:24" x14ac:dyDescent="0.3">
      <c r="A49" s="1" t="s">
        <v>174</v>
      </c>
      <c r="B49" s="2" t="s">
        <v>175</v>
      </c>
      <c r="C49" s="3">
        <v>280000</v>
      </c>
      <c r="D49" s="3">
        <v>874507</v>
      </c>
      <c r="E49" s="2">
        <v>1000</v>
      </c>
      <c r="F49" s="10">
        <v>1</v>
      </c>
      <c r="S49">
        <v>49</v>
      </c>
      <c r="T49" s="53">
        <f>ROUND(T48*1.065,-2)</f>
        <v>699500</v>
      </c>
      <c r="U49" s="67">
        <f t="shared" si="2"/>
        <v>42700</v>
      </c>
      <c r="V49">
        <f t="shared" si="3"/>
        <v>1500</v>
      </c>
      <c r="W49" s="53">
        <f>ROUND(W48*1.065,-2)</f>
        <v>264300</v>
      </c>
      <c r="X49">
        <f t="shared" si="4"/>
        <v>16100</v>
      </c>
    </row>
    <row r="50" spans="1:24" x14ac:dyDescent="0.3">
      <c r="A50" s="1" t="s">
        <v>176</v>
      </c>
      <c r="B50" s="2" t="s">
        <v>177</v>
      </c>
      <c r="C50" s="3">
        <v>300000</v>
      </c>
      <c r="D50" s="3">
        <v>950011</v>
      </c>
      <c r="E50" s="2">
        <v>1000</v>
      </c>
      <c r="F50" s="10">
        <v>1</v>
      </c>
      <c r="S50">
        <v>50</v>
      </c>
      <c r="T50" s="53">
        <f>ROUND(T49*1.062,-2)</f>
        <v>742900</v>
      </c>
      <c r="U50" s="67">
        <f t="shared" si="2"/>
        <v>43400</v>
      </c>
      <c r="V50">
        <f t="shared" si="3"/>
        <v>700</v>
      </c>
      <c r="W50" s="53">
        <f>ROUND(W49*1.062,-2)</f>
        <v>280700</v>
      </c>
      <c r="X50">
        <f t="shared" si="4"/>
        <v>16400</v>
      </c>
    </row>
    <row r="51" spans="1:24" x14ac:dyDescent="0.3">
      <c r="A51" s="1" t="s">
        <v>178</v>
      </c>
      <c r="B51" s="2" t="s">
        <v>179</v>
      </c>
      <c r="C51" s="3">
        <v>350000</v>
      </c>
      <c r="D51" s="3">
        <v>1029707</v>
      </c>
      <c r="E51" s="2">
        <v>1000</v>
      </c>
      <c r="F51" s="10">
        <v>1</v>
      </c>
      <c r="S51">
        <v>51</v>
      </c>
      <c r="T51" s="53">
        <f>ROUND(T50*1.06,-2)</f>
        <v>787500</v>
      </c>
      <c r="U51" s="67">
        <f t="shared" si="2"/>
        <v>44600</v>
      </c>
      <c r="V51">
        <f t="shared" si="3"/>
        <v>1200</v>
      </c>
      <c r="W51" s="53">
        <f>ROUND(W50*1.06,-2)</f>
        <v>297500</v>
      </c>
      <c r="X51">
        <f t="shared" si="4"/>
        <v>16800</v>
      </c>
    </row>
    <row r="52" spans="1:24" x14ac:dyDescent="0.3">
      <c r="A52" s="1" t="s">
        <v>180</v>
      </c>
      <c r="B52" s="2" t="s">
        <v>181</v>
      </c>
      <c r="C52" s="3">
        <v>400000</v>
      </c>
      <c r="D52" s="3">
        <v>1113707</v>
      </c>
      <c r="E52" s="2">
        <v>1000</v>
      </c>
      <c r="F52" s="10">
        <v>1</v>
      </c>
      <c r="S52">
        <v>52</v>
      </c>
      <c r="T52" s="53">
        <f>ROUND(T51*1.057,-2)</f>
        <v>832400</v>
      </c>
      <c r="U52" s="67">
        <f t="shared" si="2"/>
        <v>44900</v>
      </c>
      <c r="V52">
        <f t="shared" si="3"/>
        <v>300</v>
      </c>
      <c r="W52" s="53">
        <f>ROUND(W51*1.057,-2)</f>
        <v>314500</v>
      </c>
      <c r="X52">
        <f t="shared" si="4"/>
        <v>17000</v>
      </c>
    </row>
    <row r="53" spans="1:24" x14ac:dyDescent="0.3">
      <c r="A53" s="1" t="s">
        <v>182</v>
      </c>
      <c r="B53" s="2" t="s">
        <v>183</v>
      </c>
      <c r="C53" s="3">
        <v>450000</v>
      </c>
      <c r="D53" s="3">
        <v>1202123</v>
      </c>
      <c r="E53" s="2">
        <v>1000</v>
      </c>
      <c r="F53" s="10">
        <v>1</v>
      </c>
      <c r="S53">
        <v>53</v>
      </c>
      <c r="T53" s="53">
        <f>ROUND(T52*1.055,-2)</f>
        <v>878200</v>
      </c>
      <c r="U53" s="67">
        <f t="shared" si="2"/>
        <v>45800</v>
      </c>
      <c r="V53">
        <f t="shared" si="3"/>
        <v>900</v>
      </c>
      <c r="W53" s="53">
        <f>ROUND(W52*1.055,-2)</f>
        <v>331800</v>
      </c>
      <c r="X53">
        <f t="shared" si="4"/>
        <v>17300</v>
      </c>
    </row>
    <row r="54" spans="1:24" x14ac:dyDescent="0.3">
      <c r="A54" s="1" t="s">
        <v>184</v>
      </c>
      <c r="B54" s="2" t="s">
        <v>185</v>
      </c>
      <c r="C54" s="3">
        <v>500000</v>
      </c>
      <c r="D54" s="3">
        <v>1295067</v>
      </c>
      <c r="E54" s="2">
        <v>1000</v>
      </c>
      <c r="F54" s="10">
        <v>1</v>
      </c>
      <c r="S54">
        <v>54</v>
      </c>
      <c r="T54" s="53">
        <f>ROUND(T53*1.0525,-2)</f>
        <v>924300</v>
      </c>
      <c r="U54" s="67">
        <f t="shared" si="2"/>
        <v>46100</v>
      </c>
      <c r="V54">
        <f t="shared" si="3"/>
        <v>300</v>
      </c>
      <c r="W54" s="53">
        <f>ROUND(W53*1.0525,-2)</f>
        <v>349200</v>
      </c>
      <c r="X54">
        <f t="shared" si="4"/>
        <v>17400</v>
      </c>
    </row>
    <row r="55" spans="1:24" x14ac:dyDescent="0.3">
      <c r="A55" s="1" t="s">
        <v>186</v>
      </c>
      <c r="B55" s="2" t="s">
        <v>187</v>
      </c>
      <c r="C55" s="3">
        <v>550000</v>
      </c>
      <c r="D55" s="3">
        <v>1392651</v>
      </c>
      <c r="E55" s="2">
        <v>1000</v>
      </c>
      <c r="F55" s="10">
        <v>1</v>
      </c>
      <c r="S55">
        <v>55</v>
      </c>
      <c r="T55" s="53">
        <f t="shared" ref="T55" si="17">ROUND(T54*1.05,-2)</f>
        <v>970500</v>
      </c>
      <c r="U55" s="67">
        <f t="shared" si="2"/>
        <v>46200</v>
      </c>
      <c r="V55">
        <f t="shared" si="3"/>
        <v>100</v>
      </c>
      <c r="W55" s="53">
        <f t="shared" ref="W55" si="18">ROUND(W54*1.05,-2)</f>
        <v>366700</v>
      </c>
      <c r="X55">
        <f t="shared" si="4"/>
        <v>17500</v>
      </c>
    </row>
    <row r="56" spans="1:24" x14ac:dyDescent="0.3">
      <c r="A56" s="1" t="s">
        <v>188</v>
      </c>
      <c r="B56" s="2" t="s">
        <v>189</v>
      </c>
      <c r="C56" s="3">
        <v>600000</v>
      </c>
      <c r="D56" s="3">
        <v>1494987</v>
      </c>
      <c r="E56" s="2">
        <v>1000</v>
      </c>
      <c r="F56" s="10">
        <v>1</v>
      </c>
      <c r="S56">
        <v>56</v>
      </c>
      <c r="T56" s="53">
        <f>ROUND(T55*1.048,-2)</f>
        <v>1017100</v>
      </c>
      <c r="U56" s="67">
        <f t="shared" si="2"/>
        <v>46600</v>
      </c>
      <c r="V56">
        <f t="shared" si="3"/>
        <v>400</v>
      </c>
      <c r="W56" s="53">
        <f>ROUND(W55*1.048,-2)</f>
        <v>384300</v>
      </c>
      <c r="X56">
        <f t="shared" si="4"/>
        <v>17600</v>
      </c>
    </row>
    <row r="57" spans="1:24" x14ac:dyDescent="0.3">
      <c r="A57" s="1" t="s">
        <v>190</v>
      </c>
      <c r="B57" s="2" t="s">
        <v>191</v>
      </c>
      <c r="C57" s="3">
        <v>650000</v>
      </c>
      <c r="D57" s="3">
        <v>1602187</v>
      </c>
      <c r="E57" s="2">
        <v>1000</v>
      </c>
      <c r="F57" s="10">
        <v>1</v>
      </c>
      <c r="S57">
        <v>57</v>
      </c>
      <c r="T57" s="53">
        <f>ROUND(T56*1.046,-2)</f>
        <v>1063900</v>
      </c>
      <c r="U57" s="67">
        <f t="shared" si="2"/>
        <v>46800</v>
      </c>
      <c r="V57">
        <f t="shared" si="3"/>
        <v>200</v>
      </c>
      <c r="W57" s="53">
        <f>ROUND(W56*1.046,-2)</f>
        <v>402000</v>
      </c>
      <c r="X57">
        <f t="shared" si="4"/>
        <v>17700</v>
      </c>
    </row>
    <row r="58" spans="1:24" x14ac:dyDescent="0.3">
      <c r="A58" s="1" t="s">
        <v>192</v>
      </c>
      <c r="B58" s="2" t="s">
        <v>193</v>
      </c>
      <c r="C58" s="3">
        <v>700000</v>
      </c>
      <c r="D58" s="3">
        <v>1714363</v>
      </c>
      <c r="E58" s="2">
        <v>1000</v>
      </c>
      <c r="F58" s="10">
        <v>1</v>
      </c>
      <c r="S58">
        <v>58</v>
      </c>
      <c r="T58" s="53">
        <f>ROUND(T57*1.044,-2)</f>
        <v>1110700</v>
      </c>
      <c r="U58" s="67">
        <f t="shared" si="2"/>
        <v>46800</v>
      </c>
      <c r="V58">
        <f t="shared" si="3"/>
        <v>0</v>
      </c>
      <c r="W58" s="53">
        <f>ROUND(W57*1.044,-2)</f>
        <v>419700</v>
      </c>
      <c r="X58">
        <f t="shared" si="4"/>
        <v>17700</v>
      </c>
    </row>
    <row r="59" spans="1:24" x14ac:dyDescent="0.3">
      <c r="A59" s="1" t="s">
        <v>194</v>
      </c>
      <c r="B59" s="2" t="s">
        <v>195</v>
      </c>
      <c r="C59" s="3">
        <v>750000</v>
      </c>
      <c r="D59" s="3">
        <v>1831627</v>
      </c>
      <c r="E59" s="2">
        <v>1000</v>
      </c>
      <c r="F59" s="10">
        <v>1</v>
      </c>
      <c r="S59">
        <v>59</v>
      </c>
      <c r="T59" s="53">
        <f>ROUND(T58*1.0425,-2)</f>
        <v>1157900</v>
      </c>
      <c r="U59" s="67">
        <f t="shared" si="2"/>
        <v>47200</v>
      </c>
      <c r="V59">
        <f t="shared" si="3"/>
        <v>400</v>
      </c>
      <c r="W59" s="53">
        <f>ROUND(W58*1.0425,-2)</f>
        <v>437500</v>
      </c>
      <c r="X59">
        <f t="shared" si="4"/>
        <v>17800</v>
      </c>
    </row>
    <row r="60" spans="1:24" x14ac:dyDescent="0.3">
      <c r="A60" s="1" t="s">
        <v>196</v>
      </c>
      <c r="B60" s="2" t="s">
        <v>197</v>
      </c>
      <c r="C60" s="3">
        <v>800000</v>
      </c>
      <c r="D60" s="3">
        <v>1954091</v>
      </c>
      <c r="E60" s="2">
        <v>1000</v>
      </c>
      <c r="F60" s="10">
        <v>1</v>
      </c>
      <c r="S60">
        <v>60</v>
      </c>
      <c r="T60" s="53">
        <f>ROUND(T59*1.041,-2)</f>
        <v>1205400</v>
      </c>
      <c r="U60" s="67">
        <f t="shared" si="2"/>
        <v>47500</v>
      </c>
      <c r="V60">
        <f t="shared" si="3"/>
        <v>300</v>
      </c>
      <c r="W60" s="53">
        <f>ROUND(W59*1.041,-2)</f>
        <v>455400</v>
      </c>
      <c r="X60">
        <f t="shared" si="4"/>
        <v>17900</v>
      </c>
    </row>
    <row r="61" spans="1:24" x14ac:dyDescent="0.3">
      <c r="A61" s="1" t="s">
        <v>198</v>
      </c>
      <c r="B61" s="2" t="s">
        <v>258</v>
      </c>
      <c r="C61" s="3">
        <v>1000000</v>
      </c>
      <c r="D61" s="3">
        <v>2081867</v>
      </c>
      <c r="E61" s="2">
        <v>1000</v>
      </c>
      <c r="F61" s="10">
        <v>1</v>
      </c>
      <c r="S61">
        <v>61</v>
      </c>
    </row>
    <row r="62" spans="1:24" x14ac:dyDescent="0.3">
      <c r="A62" s="1" t="s">
        <v>199</v>
      </c>
      <c r="B62" s="2" t="s">
        <v>200</v>
      </c>
      <c r="C62" s="3">
        <v>1200000</v>
      </c>
      <c r="D62" s="11">
        <v>2215067</v>
      </c>
      <c r="E62" s="2">
        <v>1000</v>
      </c>
      <c r="F62" s="10">
        <v>1</v>
      </c>
      <c r="S62">
        <v>62</v>
      </c>
    </row>
    <row r="63" spans="1:24" x14ac:dyDescent="0.3">
      <c r="A63" s="1" t="s">
        <v>201</v>
      </c>
      <c r="B63" s="2" t="s">
        <v>202</v>
      </c>
      <c r="C63" s="3">
        <v>1400000</v>
      </c>
      <c r="D63" s="11">
        <v>2353803</v>
      </c>
      <c r="E63" s="2">
        <v>1000</v>
      </c>
      <c r="F63" s="10">
        <v>1</v>
      </c>
      <c r="S63">
        <v>63</v>
      </c>
    </row>
    <row r="64" spans="1:24" x14ac:dyDescent="0.3">
      <c r="A64" s="1" t="s">
        <v>203</v>
      </c>
      <c r="B64" s="2" t="s">
        <v>204</v>
      </c>
      <c r="C64" s="3">
        <v>1600000</v>
      </c>
      <c r="D64" s="11">
        <v>2498187</v>
      </c>
      <c r="E64" s="2">
        <v>1000</v>
      </c>
      <c r="F64" s="10">
        <v>1</v>
      </c>
      <c r="S64">
        <v>64</v>
      </c>
    </row>
    <row r="65" spans="1:19" x14ac:dyDescent="0.3">
      <c r="A65" s="1" t="s">
        <v>205</v>
      </c>
      <c r="B65" s="2" t="s">
        <v>206</v>
      </c>
      <c r="C65" s="3">
        <v>1800000</v>
      </c>
      <c r="D65" s="11">
        <v>2648331</v>
      </c>
      <c r="E65" s="2">
        <v>1000</v>
      </c>
      <c r="F65" s="10">
        <v>1</v>
      </c>
      <c r="S65">
        <v>65</v>
      </c>
    </row>
    <row r="66" spans="1:19" x14ac:dyDescent="0.3">
      <c r="A66" s="1" t="s">
        <v>207</v>
      </c>
      <c r="B66" s="2" t="s">
        <v>208</v>
      </c>
      <c r="C66" s="3">
        <v>2000000</v>
      </c>
      <c r="D66" s="11">
        <v>2804347</v>
      </c>
      <c r="E66" s="2">
        <v>1000</v>
      </c>
      <c r="F66" s="10">
        <v>1</v>
      </c>
      <c r="S66">
        <v>66</v>
      </c>
    </row>
    <row r="67" spans="1:19" x14ac:dyDescent="0.3">
      <c r="A67" s="1" t="s">
        <v>209</v>
      </c>
      <c r="B67" s="2" t="s">
        <v>210</v>
      </c>
      <c r="C67" s="3">
        <v>2200000</v>
      </c>
      <c r="D67" s="11">
        <v>2966347</v>
      </c>
      <c r="E67" s="2">
        <v>1000</v>
      </c>
      <c r="F67" s="10">
        <v>1</v>
      </c>
      <c r="S67">
        <v>67</v>
      </c>
    </row>
    <row r="68" spans="1:19" x14ac:dyDescent="0.3">
      <c r="A68" s="1" t="s">
        <v>211</v>
      </c>
      <c r="B68" s="2" t="s">
        <v>212</v>
      </c>
      <c r="C68" s="3">
        <v>2400000</v>
      </c>
      <c r="D68" s="11">
        <v>3134443</v>
      </c>
      <c r="E68" s="2">
        <v>1000</v>
      </c>
      <c r="F68" s="10">
        <v>1</v>
      </c>
      <c r="S68">
        <v>68</v>
      </c>
    </row>
    <row r="69" spans="1:19" x14ac:dyDescent="0.3">
      <c r="A69" s="1" t="s">
        <v>213</v>
      </c>
      <c r="B69" s="2" t="s">
        <v>214</v>
      </c>
      <c r="C69" s="3">
        <v>2600000</v>
      </c>
      <c r="D69" s="11">
        <v>3308747</v>
      </c>
      <c r="E69" s="2">
        <v>1000</v>
      </c>
      <c r="F69" s="10">
        <v>1</v>
      </c>
      <c r="S69">
        <v>69</v>
      </c>
    </row>
    <row r="70" spans="1:19" x14ac:dyDescent="0.3">
      <c r="A70" s="1" t="s">
        <v>215</v>
      </c>
      <c r="B70" s="2" t="s">
        <v>216</v>
      </c>
      <c r="C70" s="3">
        <v>2800000</v>
      </c>
      <c r="D70" s="11">
        <v>3489371</v>
      </c>
      <c r="E70" s="2">
        <v>1000</v>
      </c>
      <c r="F70" s="10">
        <v>1</v>
      </c>
      <c r="S70">
        <v>70</v>
      </c>
    </row>
    <row r="71" spans="1:19" x14ac:dyDescent="0.3">
      <c r="A71" s="1" t="s">
        <v>217</v>
      </c>
      <c r="B71" s="2" t="s">
        <v>218</v>
      </c>
      <c r="C71" s="3">
        <v>3000000</v>
      </c>
      <c r="D71" s="11">
        <v>3676427</v>
      </c>
      <c r="E71" s="2">
        <v>1000</v>
      </c>
      <c r="F71" s="10">
        <v>1</v>
      </c>
      <c r="S71">
        <v>71</v>
      </c>
    </row>
    <row r="72" spans="1:19" x14ac:dyDescent="0.3">
      <c r="A72" s="1" t="s">
        <v>219</v>
      </c>
      <c r="B72" s="2" t="s">
        <v>220</v>
      </c>
      <c r="C72" s="3">
        <v>7740054</v>
      </c>
      <c r="D72" s="11">
        <v>3870027</v>
      </c>
      <c r="E72" s="2">
        <v>1000</v>
      </c>
      <c r="F72" s="10">
        <v>1</v>
      </c>
      <c r="S72">
        <v>72</v>
      </c>
    </row>
    <row r="73" spans="1:19" x14ac:dyDescent="0.3">
      <c r="A73" s="1" t="s">
        <v>221</v>
      </c>
      <c r="B73" s="2" t="s">
        <v>222</v>
      </c>
      <c r="C73" s="3">
        <v>8140566</v>
      </c>
      <c r="D73" s="11">
        <v>4070283</v>
      </c>
      <c r="E73" s="2">
        <v>1000</v>
      </c>
      <c r="F73" s="10">
        <v>1</v>
      </c>
      <c r="S73">
        <v>73</v>
      </c>
    </row>
    <row r="74" spans="1:19" x14ac:dyDescent="0.3">
      <c r="A74" s="1" t="s">
        <v>223</v>
      </c>
      <c r="B74" s="2" t="s">
        <v>224</v>
      </c>
      <c r="C74" s="3">
        <v>8554614</v>
      </c>
      <c r="D74" s="11">
        <v>4277307</v>
      </c>
      <c r="E74" s="2">
        <v>1000</v>
      </c>
      <c r="F74" s="10">
        <v>1</v>
      </c>
      <c r="S74">
        <v>74</v>
      </c>
    </row>
    <row r="75" spans="1:19" x14ac:dyDescent="0.3">
      <c r="A75" s="1" t="s">
        <v>225</v>
      </c>
      <c r="B75" s="2" t="s">
        <v>226</v>
      </c>
      <c r="C75" s="3">
        <v>8982422</v>
      </c>
      <c r="D75" s="11">
        <v>4491211</v>
      </c>
      <c r="E75" s="2">
        <v>1000</v>
      </c>
      <c r="F75" s="10">
        <v>1</v>
      </c>
      <c r="S75">
        <v>75</v>
      </c>
    </row>
    <row r="76" spans="1:19" x14ac:dyDescent="0.3">
      <c r="A76" s="1" t="s">
        <v>227</v>
      </c>
      <c r="B76" s="2" t="s">
        <v>228</v>
      </c>
      <c r="C76" s="3">
        <v>9424214</v>
      </c>
      <c r="D76" s="11">
        <v>4712107</v>
      </c>
      <c r="E76" s="2">
        <v>1000</v>
      </c>
      <c r="F76" s="10">
        <v>1</v>
      </c>
      <c r="S76">
        <v>76</v>
      </c>
    </row>
    <row r="77" spans="1:19" x14ac:dyDescent="0.3">
      <c r="A77" s="1" t="s">
        <v>229</v>
      </c>
      <c r="B77" s="2" t="s">
        <v>230</v>
      </c>
      <c r="C77" s="3">
        <v>9880214</v>
      </c>
      <c r="D77" s="11">
        <v>4940107</v>
      </c>
      <c r="E77" s="2">
        <v>1000</v>
      </c>
      <c r="F77" s="10">
        <v>1</v>
      </c>
      <c r="S77">
        <v>77</v>
      </c>
    </row>
    <row r="78" spans="1:19" x14ac:dyDescent="0.3">
      <c r="A78" s="1" t="s">
        <v>231</v>
      </c>
      <c r="B78" s="2" t="s">
        <v>232</v>
      </c>
      <c r="C78" s="3">
        <v>10350646</v>
      </c>
      <c r="D78" s="11">
        <v>5175323</v>
      </c>
      <c r="E78" s="2">
        <v>1000</v>
      </c>
      <c r="F78" s="10">
        <v>1</v>
      </c>
      <c r="S78">
        <v>78</v>
      </c>
    </row>
    <row r="79" spans="1:19" x14ac:dyDescent="0.3">
      <c r="A79" s="1" t="s">
        <v>233</v>
      </c>
      <c r="B79" s="2" t="s">
        <v>234</v>
      </c>
      <c r="C79" s="3">
        <v>10835734</v>
      </c>
      <c r="D79" s="11">
        <v>5417867</v>
      </c>
      <c r="E79" s="2">
        <v>1000</v>
      </c>
      <c r="F79" s="10">
        <v>1</v>
      </c>
      <c r="S79">
        <v>79</v>
      </c>
    </row>
    <row r="80" spans="1:19" x14ac:dyDescent="0.3">
      <c r="A80" s="1" t="s">
        <v>235</v>
      </c>
      <c r="B80" s="2" t="s">
        <v>236</v>
      </c>
      <c r="C80" s="3">
        <v>11335702</v>
      </c>
      <c r="D80" s="11">
        <v>5667851</v>
      </c>
      <c r="E80" s="2">
        <v>1000</v>
      </c>
      <c r="F80" s="10">
        <v>1</v>
      </c>
      <c r="S80">
        <v>80</v>
      </c>
    </row>
    <row r="81" spans="1:19" x14ac:dyDescent="0.3">
      <c r="A81" s="1" t="s">
        <v>237</v>
      </c>
      <c r="B81" s="2" t="s">
        <v>238</v>
      </c>
      <c r="C81" s="3">
        <v>11850774</v>
      </c>
      <c r="D81" s="11">
        <v>5925387</v>
      </c>
      <c r="E81" s="2">
        <v>1000</v>
      </c>
      <c r="F81" s="10">
        <v>1</v>
      </c>
      <c r="S81">
        <v>81</v>
      </c>
    </row>
    <row r="82" spans="1:19" x14ac:dyDescent="0.3">
      <c r="A82" s="1" t="s">
        <v>239</v>
      </c>
      <c r="B82" s="2" t="s">
        <v>240</v>
      </c>
      <c r="C82" s="3">
        <v>12381174</v>
      </c>
      <c r="D82" s="11">
        <v>6190587</v>
      </c>
      <c r="E82" s="2">
        <v>1000</v>
      </c>
      <c r="F82" s="10">
        <v>1</v>
      </c>
      <c r="S82">
        <v>82</v>
      </c>
    </row>
    <row r="83" spans="1:19" x14ac:dyDescent="0.3">
      <c r="A83" s="1" t="s">
        <v>241</v>
      </c>
      <c r="B83" s="2" t="s">
        <v>242</v>
      </c>
      <c r="C83" s="3">
        <v>12927126</v>
      </c>
      <c r="D83" s="11">
        <v>6463563</v>
      </c>
      <c r="E83" s="2">
        <v>1000</v>
      </c>
      <c r="F83" s="10">
        <v>1</v>
      </c>
      <c r="S83">
        <v>83</v>
      </c>
    </row>
    <row r="84" spans="1:19" x14ac:dyDescent="0.3">
      <c r="A84" s="1" t="s">
        <v>243</v>
      </c>
      <c r="B84" s="2" t="s">
        <v>244</v>
      </c>
      <c r="C84" s="3">
        <v>13488854</v>
      </c>
      <c r="D84" s="11">
        <v>6744427</v>
      </c>
      <c r="E84" s="2">
        <v>1000</v>
      </c>
      <c r="F84" s="10">
        <v>1</v>
      </c>
      <c r="S84">
        <v>84</v>
      </c>
    </row>
    <row r="85" spans="1:19" x14ac:dyDescent="0.3">
      <c r="A85" s="1" t="s">
        <v>245</v>
      </c>
      <c r="B85" s="2" t="s">
        <v>246</v>
      </c>
      <c r="C85" s="3">
        <v>14066582</v>
      </c>
      <c r="D85" s="11">
        <v>7033291</v>
      </c>
      <c r="E85" s="2">
        <v>1000</v>
      </c>
      <c r="F85" s="10">
        <v>1</v>
      </c>
      <c r="S85">
        <v>85</v>
      </c>
    </row>
    <row r="86" spans="1:19" x14ac:dyDescent="0.3">
      <c r="A86" s="5" t="s">
        <v>247</v>
      </c>
      <c r="B86" s="6" t="s">
        <v>248</v>
      </c>
      <c r="C86" s="7">
        <v>14660534</v>
      </c>
      <c r="D86" s="12">
        <v>7330267</v>
      </c>
      <c r="E86" s="6">
        <v>1000</v>
      </c>
      <c r="F86" s="13">
        <v>1</v>
      </c>
    </row>
  </sheetData>
  <mergeCells count="2">
    <mergeCell ref="K23:M23"/>
    <mergeCell ref="K22:M22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opLeftCell="C1" zoomScale="70" zoomScaleNormal="70" workbookViewId="0">
      <selection activeCell="AJ17" sqref="AJ17"/>
    </sheetView>
  </sheetViews>
  <sheetFormatPr defaultRowHeight="16.5" x14ac:dyDescent="0.3"/>
  <cols>
    <col min="1" max="1" width="16.25" bestFit="1" customWidth="1"/>
    <col min="2" max="2" width="13.75" bestFit="1" customWidth="1"/>
    <col min="11" max="11" width="13.125" bestFit="1" customWidth="1"/>
    <col min="12" max="12" width="15.375" bestFit="1" customWidth="1"/>
    <col min="23" max="23" width="13.125" bestFit="1" customWidth="1"/>
    <col min="24" max="24" width="15.375" bestFit="1" customWidth="1"/>
    <col min="34" max="34" width="13.125" bestFit="1" customWidth="1"/>
    <col min="35" max="35" width="15.375" bestFit="1" customWidth="1"/>
  </cols>
  <sheetData>
    <row r="1" spans="1:35" x14ac:dyDescent="0.3">
      <c r="A1" s="71" t="s">
        <v>249</v>
      </c>
      <c r="B1" s="72" t="s">
        <v>250</v>
      </c>
      <c r="C1" s="72" t="s">
        <v>1834</v>
      </c>
      <c r="D1" s="72" t="s">
        <v>1835</v>
      </c>
      <c r="E1" s="72" t="s">
        <v>1836</v>
      </c>
      <c r="F1" s="72" t="s">
        <v>1837</v>
      </c>
      <c r="G1" s="72" t="s">
        <v>1838</v>
      </c>
      <c r="H1" s="72" t="s">
        <v>1839</v>
      </c>
      <c r="I1" s="72" t="s">
        <v>1840</v>
      </c>
      <c r="J1" s="184" t="s">
        <v>1841</v>
      </c>
      <c r="K1" s="72" t="s">
        <v>1842</v>
      </c>
      <c r="L1" s="73" t="s">
        <v>1843</v>
      </c>
      <c r="O1" s="72" t="s">
        <v>1834</v>
      </c>
      <c r="P1" s="72" t="s">
        <v>1835</v>
      </c>
      <c r="Q1" s="72" t="s">
        <v>1836</v>
      </c>
      <c r="R1" s="72" t="s">
        <v>1837</v>
      </c>
      <c r="S1" s="72" t="s">
        <v>1838</v>
      </c>
      <c r="T1" s="72" t="s">
        <v>1839</v>
      </c>
      <c r="U1" s="72" t="s">
        <v>1840</v>
      </c>
      <c r="V1" s="184" t="s">
        <v>1841</v>
      </c>
      <c r="W1" s="72" t="s">
        <v>1842</v>
      </c>
      <c r="X1" s="73" t="s">
        <v>1843</v>
      </c>
      <c r="Z1" s="72" t="s">
        <v>1834</v>
      </c>
      <c r="AA1" s="72" t="s">
        <v>1835</v>
      </c>
      <c r="AB1" s="72" t="s">
        <v>1836</v>
      </c>
      <c r="AC1" s="72" t="s">
        <v>1837</v>
      </c>
      <c r="AD1" s="72" t="s">
        <v>1838</v>
      </c>
      <c r="AE1" s="72" t="s">
        <v>1839</v>
      </c>
      <c r="AF1" s="72" t="s">
        <v>1840</v>
      </c>
      <c r="AG1" s="184" t="s">
        <v>1841</v>
      </c>
      <c r="AH1" s="72" t="s">
        <v>1842</v>
      </c>
      <c r="AI1" s="73" t="s">
        <v>1843</v>
      </c>
    </row>
    <row r="2" spans="1:35" x14ac:dyDescent="0.3">
      <c r="A2" s="1" t="s">
        <v>1844</v>
      </c>
      <c r="B2" s="2" t="s">
        <v>1845</v>
      </c>
      <c r="C2" s="2">
        <v>232</v>
      </c>
      <c r="D2" s="2">
        <v>61</v>
      </c>
      <c r="E2" s="2">
        <v>64</v>
      </c>
      <c r="F2" s="2">
        <v>0</v>
      </c>
      <c r="G2" s="2">
        <v>4.4000000000000003E-3</v>
      </c>
      <c r="H2" s="2">
        <v>4.4000000000000003E-3</v>
      </c>
      <c r="I2" s="2">
        <v>0</v>
      </c>
      <c r="J2" s="2">
        <v>3.3999999999999998E-3</v>
      </c>
      <c r="K2" s="75">
        <v>0</v>
      </c>
      <c r="L2" s="76">
        <v>0</v>
      </c>
      <c r="O2">
        <f>C2*3</f>
        <v>696</v>
      </c>
      <c r="P2" s="167">
        <f t="shared" ref="P2:Q2" si="0">D2*3</f>
        <v>183</v>
      </c>
      <c r="Q2" s="167">
        <f t="shared" si="0"/>
        <v>192</v>
      </c>
      <c r="R2" s="167">
        <f>(F2*3)*100</f>
        <v>0</v>
      </c>
      <c r="S2" s="167">
        <f>(G2*3)*100</f>
        <v>1.32</v>
      </c>
      <c r="T2" s="167">
        <f>(H2*3)*100</f>
        <v>1.32</v>
      </c>
      <c r="U2" s="167">
        <f t="shared" ref="U2:X17" si="1">(I2*3)*100</f>
        <v>0</v>
      </c>
      <c r="V2" s="167">
        <f t="shared" si="1"/>
        <v>1.0199999999999998</v>
      </c>
      <c r="W2" s="167">
        <f t="shared" si="1"/>
        <v>0</v>
      </c>
      <c r="X2" s="167">
        <f t="shared" si="1"/>
        <v>0</v>
      </c>
      <c r="Z2" s="167">
        <f>C2*2</f>
        <v>464</v>
      </c>
      <c r="AA2" s="167">
        <f t="shared" ref="AA2:AB2" si="2">D2*2</f>
        <v>122</v>
      </c>
      <c r="AB2" s="167">
        <f t="shared" si="2"/>
        <v>128</v>
      </c>
      <c r="AC2" s="167">
        <f>(F2*2)*100</f>
        <v>0</v>
      </c>
      <c r="AD2" s="167">
        <f t="shared" ref="AD2:AI2" si="3">(G2*2)*100</f>
        <v>0.88</v>
      </c>
      <c r="AE2" s="167">
        <f t="shared" si="3"/>
        <v>0.88</v>
      </c>
      <c r="AF2" s="167">
        <f t="shared" si="3"/>
        <v>0</v>
      </c>
      <c r="AG2" s="167">
        <f t="shared" si="3"/>
        <v>0.67999999999999994</v>
      </c>
      <c r="AH2" s="167">
        <f t="shared" si="3"/>
        <v>0</v>
      </c>
      <c r="AI2" s="167">
        <f t="shared" si="3"/>
        <v>0</v>
      </c>
    </row>
    <row r="3" spans="1:35" x14ac:dyDescent="0.3">
      <c r="A3" s="1" t="s">
        <v>1809</v>
      </c>
      <c r="B3" s="2" t="s">
        <v>1016</v>
      </c>
      <c r="C3" s="2">
        <v>201</v>
      </c>
      <c r="D3" s="2">
        <v>52</v>
      </c>
      <c r="E3" s="2">
        <v>55</v>
      </c>
      <c r="F3" s="2">
        <v>0</v>
      </c>
      <c r="G3" s="2">
        <v>3.8E-3</v>
      </c>
      <c r="H3" s="2">
        <v>3.8E-3</v>
      </c>
      <c r="I3" s="2">
        <v>0</v>
      </c>
      <c r="J3" s="2">
        <v>2.8999999999999998E-3</v>
      </c>
      <c r="K3" s="75">
        <v>0</v>
      </c>
      <c r="L3" s="76">
        <v>0</v>
      </c>
      <c r="O3" s="167">
        <f t="shared" ref="O3:O49" si="4">C3*3</f>
        <v>603</v>
      </c>
      <c r="P3" s="167">
        <f t="shared" ref="P3:P49" si="5">D3*3</f>
        <v>156</v>
      </c>
      <c r="Q3" s="167">
        <f t="shared" ref="Q3:Q49" si="6">E3*3</f>
        <v>165</v>
      </c>
      <c r="R3" s="167">
        <f t="shared" ref="R3:S49" si="7">(F3*3)*100</f>
        <v>0</v>
      </c>
      <c r="S3" s="167">
        <f t="shared" si="7"/>
        <v>1.1400000000000001</v>
      </c>
      <c r="T3" s="167">
        <f t="shared" ref="T3:T49" si="8">(H3*3)*100</f>
        <v>1.1400000000000001</v>
      </c>
      <c r="U3" s="167">
        <f t="shared" si="1"/>
        <v>0</v>
      </c>
      <c r="V3" s="167">
        <f t="shared" si="1"/>
        <v>0.86999999999999988</v>
      </c>
      <c r="W3" s="167">
        <f t="shared" si="1"/>
        <v>0</v>
      </c>
      <c r="X3" s="167">
        <f t="shared" si="1"/>
        <v>0</v>
      </c>
      <c r="Z3" s="167">
        <f t="shared" ref="Z3:Z49" si="9">C3*2</f>
        <v>402</v>
      </c>
      <c r="AA3" s="167">
        <f t="shared" ref="AA3:AA49" si="10">D3*2</f>
        <v>104</v>
      </c>
      <c r="AB3" s="167">
        <f t="shared" ref="AB3:AB49" si="11">E3*2</f>
        <v>110</v>
      </c>
      <c r="AC3" s="167">
        <f t="shared" ref="AC3:AC49" si="12">(F3*2)*100</f>
        <v>0</v>
      </c>
      <c r="AD3" s="167">
        <f t="shared" ref="AD3:AD49" si="13">(G3*2)*100</f>
        <v>0.76</v>
      </c>
      <c r="AE3" s="167">
        <f t="shared" ref="AE3:AE49" si="14">(H3*2)*100</f>
        <v>0.76</v>
      </c>
      <c r="AF3" s="167">
        <f t="shared" ref="AF3:AF49" si="15">(I3*2)*100</f>
        <v>0</v>
      </c>
      <c r="AG3" s="167">
        <f t="shared" ref="AG3:AG49" si="16">(J3*2)*100</f>
        <v>0.57999999999999996</v>
      </c>
      <c r="AH3" s="167">
        <f t="shared" ref="AH3:AH49" si="17">(K3*2)*100</f>
        <v>0</v>
      </c>
      <c r="AI3" s="167">
        <f t="shared" ref="AI3:AI49" si="18">(L3*2)*100</f>
        <v>0</v>
      </c>
    </row>
    <row r="4" spans="1:35" x14ac:dyDescent="0.3">
      <c r="A4" s="1" t="s">
        <v>1810</v>
      </c>
      <c r="B4" s="2" t="s">
        <v>1018</v>
      </c>
      <c r="C4" s="2">
        <v>170</v>
      </c>
      <c r="D4" s="2">
        <v>44</v>
      </c>
      <c r="E4" s="2">
        <v>46</v>
      </c>
      <c r="F4" s="2">
        <v>0</v>
      </c>
      <c r="G4" s="2">
        <v>3.2000000000000002E-3</v>
      </c>
      <c r="H4" s="2">
        <v>3.2000000000000002E-3</v>
      </c>
      <c r="I4" s="2">
        <v>0</v>
      </c>
      <c r="J4" s="2">
        <v>2.3999999999999998E-3</v>
      </c>
      <c r="K4" s="75">
        <v>0</v>
      </c>
      <c r="L4" s="76">
        <v>0</v>
      </c>
      <c r="O4" s="167">
        <f t="shared" si="4"/>
        <v>510</v>
      </c>
      <c r="P4" s="167">
        <f t="shared" si="5"/>
        <v>132</v>
      </c>
      <c r="Q4" s="167">
        <f t="shared" si="6"/>
        <v>138</v>
      </c>
      <c r="R4" s="167">
        <f t="shared" si="7"/>
        <v>0</v>
      </c>
      <c r="S4" s="167">
        <f t="shared" si="7"/>
        <v>0.96000000000000008</v>
      </c>
      <c r="T4" s="167">
        <f t="shared" si="8"/>
        <v>0.96000000000000008</v>
      </c>
      <c r="U4" s="167">
        <f t="shared" si="1"/>
        <v>0</v>
      </c>
      <c r="V4" s="167">
        <f t="shared" si="1"/>
        <v>0.72</v>
      </c>
      <c r="W4" s="167">
        <f t="shared" si="1"/>
        <v>0</v>
      </c>
      <c r="X4" s="167">
        <f t="shared" si="1"/>
        <v>0</v>
      </c>
      <c r="Z4" s="167">
        <f t="shared" si="9"/>
        <v>340</v>
      </c>
      <c r="AA4" s="167">
        <f t="shared" si="10"/>
        <v>88</v>
      </c>
      <c r="AB4" s="167">
        <f t="shared" si="11"/>
        <v>92</v>
      </c>
      <c r="AC4" s="167">
        <f t="shared" si="12"/>
        <v>0</v>
      </c>
      <c r="AD4" s="167">
        <f t="shared" si="13"/>
        <v>0.64</v>
      </c>
      <c r="AE4" s="167">
        <f t="shared" si="14"/>
        <v>0.64</v>
      </c>
      <c r="AF4" s="167">
        <f t="shared" si="15"/>
        <v>0</v>
      </c>
      <c r="AG4" s="167">
        <f t="shared" si="16"/>
        <v>0.48</v>
      </c>
      <c r="AH4" s="167">
        <f t="shared" si="17"/>
        <v>0</v>
      </c>
      <c r="AI4" s="167">
        <f t="shared" si="18"/>
        <v>0</v>
      </c>
    </row>
    <row r="5" spans="1:35" x14ac:dyDescent="0.3">
      <c r="A5" s="1" t="s">
        <v>1811</v>
      </c>
      <c r="B5" s="2" t="s">
        <v>1020</v>
      </c>
      <c r="C5" s="2">
        <v>140</v>
      </c>
      <c r="D5" s="2">
        <v>36</v>
      </c>
      <c r="E5" s="2">
        <v>38</v>
      </c>
      <c r="F5" s="2">
        <v>0</v>
      </c>
      <c r="G5" s="2">
        <v>2.7000000000000001E-3</v>
      </c>
      <c r="H5" s="2">
        <v>2.7000000000000001E-3</v>
      </c>
      <c r="I5" s="2">
        <v>0</v>
      </c>
      <c r="J5" s="2">
        <v>2E-3</v>
      </c>
      <c r="K5" s="75">
        <v>0</v>
      </c>
      <c r="L5" s="76">
        <v>0</v>
      </c>
      <c r="O5" s="167">
        <f t="shared" si="4"/>
        <v>420</v>
      </c>
      <c r="P5" s="167">
        <f t="shared" si="5"/>
        <v>108</v>
      </c>
      <c r="Q5" s="167">
        <f t="shared" si="6"/>
        <v>114</v>
      </c>
      <c r="R5" s="167">
        <f t="shared" si="7"/>
        <v>0</v>
      </c>
      <c r="S5" s="167">
        <f t="shared" si="7"/>
        <v>0.80999999999999994</v>
      </c>
      <c r="T5" s="167">
        <f t="shared" si="8"/>
        <v>0.80999999999999994</v>
      </c>
      <c r="U5" s="167">
        <f t="shared" si="1"/>
        <v>0</v>
      </c>
      <c r="V5" s="167">
        <f t="shared" si="1"/>
        <v>0.6</v>
      </c>
      <c r="W5" s="167">
        <f t="shared" si="1"/>
        <v>0</v>
      </c>
      <c r="X5" s="167">
        <f t="shared" si="1"/>
        <v>0</v>
      </c>
      <c r="Z5" s="167">
        <f t="shared" si="9"/>
        <v>280</v>
      </c>
      <c r="AA5" s="167">
        <f t="shared" si="10"/>
        <v>72</v>
      </c>
      <c r="AB5" s="167">
        <f t="shared" si="11"/>
        <v>76</v>
      </c>
      <c r="AC5" s="167">
        <f t="shared" si="12"/>
        <v>0</v>
      </c>
      <c r="AD5" s="167">
        <f t="shared" si="13"/>
        <v>0.54</v>
      </c>
      <c r="AE5" s="167">
        <f t="shared" si="14"/>
        <v>0.54</v>
      </c>
      <c r="AF5" s="167">
        <f t="shared" si="15"/>
        <v>0</v>
      </c>
      <c r="AG5" s="167">
        <f t="shared" si="16"/>
        <v>0.4</v>
      </c>
      <c r="AH5" s="167">
        <f t="shared" si="17"/>
        <v>0</v>
      </c>
      <c r="AI5" s="167">
        <f t="shared" si="18"/>
        <v>0</v>
      </c>
    </row>
    <row r="6" spans="1:35" x14ac:dyDescent="0.3">
      <c r="A6" s="1" t="s">
        <v>1846</v>
      </c>
      <c r="B6" s="2" t="s">
        <v>1847</v>
      </c>
      <c r="C6" s="2">
        <v>209</v>
      </c>
      <c r="D6" s="2">
        <v>66</v>
      </c>
      <c r="E6" s="2">
        <v>53</v>
      </c>
      <c r="F6" s="2">
        <v>0</v>
      </c>
      <c r="G6" s="2">
        <v>5.7999999999999996E-3</v>
      </c>
      <c r="H6" s="2">
        <v>2.8999999999999998E-3</v>
      </c>
      <c r="I6" s="2">
        <v>0</v>
      </c>
      <c r="J6" s="2">
        <v>6.3E-3</v>
      </c>
      <c r="K6" s="75">
        <v>0</v>
      </c>
      <c r="L6" s="76">
        <v>0</v>
      </c>
      <c r="O6" s="167">
        <f t="shared" si="4"/>
        <v>627</v>
      </c>
      <c r="P6" s="167">
        <f t="shared" si="5"/>
        <v>198</v>
      </c>
      <c r="Q6" s="167">
        <f t="shared" si="6"/>
        <v>159</v>
      </c>
      <c r="R6" s="167">
        <f t="shared" si="7"/>
        <v>0</v>
      </c>
      <c r="S6" s="167">
        <f t="shared" si="7"/>
        <v>1.7399999999999998</v>
      </c>
      <c r="T6" s="167">
        <f t="shared" si="8"/>
        <v>0.86999999999999988</v>
      </c>
      <c r="U6" s="167">
        <f t="shared" si="1"/>
        <v>0</v>
      </c>
      <c r="V6" s="167">
        <f t="shared" si="1"/>
        <v>1.8900000000000001</v>
      </c>
      <c r="W6" s="167">
        <f t="shared" si="1"/>
        <v>0</v>
      </c>
      <c r="X6" s="167">
        <f t="shared" si="1"/>
        <v>0</v>
      </c>
      <c r="Z6" s="167">
        <f t="shared" si="9"/>
        <v>418</v>
      </c>
      <c r="AA6" s="167">
        <f t="shared" si="10"/>
        <v>132</v>
      </c>
      <c r="AB6" s="167">
        <f t="shared" si="11"/>
        <v>106</v>
      </c>
      <c r="AC6" s="167">
        <f t="shared" si="12"/>
        <v>0</v>
      </c>
      <c r="AD6" s="167">
        <f t="shared" si="13"/>
        <v>1.1599999999999999</v>
      </c>
      <c r="AE6" s="167">
        <f t="shared" si="14"/>
        <v>0.57999999999999996</v>
      </c>
      <c r="AF6" s="167">
        <f t="shared" si="15"/>
        <v>0</v>
      </c>
      <c r="AG6" s="167">
        <f t="shared" si="16"/>
        <v>1.26</v>
      </c>
      <c r="AH6" s="167">
        <f t="shared" si="17"/>
        <v>0</v>
      </c>
      <c r="AI6" s="167">
        <f t="shared" si="18"/>
        <v>0</v>
      </c>
    </row>
    <row r="7" spans="1:35" x14ac:dyDescent="0.3">
      <c r="A7" s="1" t="s">
        <v>1812</v>
      </c>
      <c r="B7" s="2" t="s">
        <v>1024</v>
      </c>
      <c r="C7" s="2">
        <v>181</v>
      </c>
      <c r="D7" s="2">
        <v>56</v>
      </c>
      <c r="E7" s="2">
        <v>45</v>
      </c>
      <c r="F7" s="2">
        <v>0</v>
      </c>
      <c r="G7" s="2">
        <v>5.0000000000000001E-3</v>
      </c>
      <c r="H7" s="2">
        <v>2.5000000000000001E-3</v>
      </c>
      <c r="I7" s="2">
        <v>0</v>
      </c>
      <c r="J7" s="2">
        <v>5.3E-3</v>
      </c>
      <c r="K7" s="75">
        <v>0</v>
      </c>
      <c r="L7" s="76">
        <v>0</v>
      </c>
      <c r="O7" s="167">
        <f t="shared" si="4"/>
        <v>543</v>
      </c>
      <c r="P7" s="167">
        <f t="shared" si="5"/>
        <v>168</v>
      </c>
      <c r="Q7" s="167">
        <f t="shared" si="6"/>
        <v>135</v>
      </c>
      <c r="R7" s="167">
        <f t="shared" si="7"/>
        <v>0</v>
      </c>
      <c r="S7" s="167">
        <f t="shared" si="7"/>
        <v>1.5</v>
      </c>
      <c r="T7" s="167">
        <f t="shared" si="8"/>
        <v>0.75</v>
      </c>
      <c r="U7" s="167">
        <f t="shared" si="1"/>
        <v>0</v>
      </c>
      <c r="V7" s="167">
        <f t="shared" si="1"/>
        <v>1.59</v>
      </c>
      <c r="W7" s="167">
        <f t="shared" si="1"/>
        <v>0</v>
      </c>
      <c r="X7" s="167">
        <f t="shared" si="1"/>
        <v>0</v>
      </c>
      <c r="Z7" s="167">
        <f t="shared" si="9"/>
        <v>362</v>
      </c>
      <c r="AA7" s="167">
        <f t="shared" si="10"/>
        <v>112</v>
      </c>
      <c r="AB7" s="167">
        <f t="shared" si="11"/>
        <v>90</v>
      </c>
      <c r="AC7" s="167">
        <f t="shared" si="12"/>
        <v>0</v>
      </c>
      <c r="AD7" s="167">
        <f t="shared" si="13"/>
        <v>1</v>
      </c>
      <c r="AE7" s="167">
        <f t="shared" si="14"/>
        <v>0.5</v>
      </c>
      <c r="AF7" s="167">
        <f t="shared" si="15"/>
        <v>0</v>
      </c>
      <c r="AG7" s="167">
        <f t="shared" si="16"/>
        <v>1.06</v>
      </c>
      <c r="AH7" s="167">
        <f t="shared" si="17"/>
        <v>0</v>
      </c>
      <c r="AI7" s="167">
        <f t="shared" si="18"/>
        <v>0</v>
      </c>
    </row>
    <row r="8" spans="1:35" x14ac:dyDescent="0.3">
      <c r="A8" s="1" t="s">
        <v>1813</v>
      </c>
      <c r="B8" s="2" t="s">
        <v>1026</v>
      </c>
      <c r="C8" s="2">
        <v>153</v>
      </c>
      <c r="D8" s="2">
        <v>47</v>
      </c>
      <c r="E8" s="2">
        <v>37</v>
      </c>
      <c r="F8" s="2">
        <v>0</v>
      </c>
      <c r="G8" s="2">
        <v>4.1999999999999997E-3</v>
      </c>
      <c r="H8" s="2">
        <v>2.0999999999999999E-3</v>
      </c>
      <c r="I8" s="2">
        <v>0</v>
      </c>
      <c r="J8" s="2">
        <v>4.3E-3</v>
      </c>
      <c r="K8" s="75">
        <v>0</v>
      </c>
      <c r="L8" s="76">
        <v>0</v>
      </c>
      <c r="O8" s="167">
        <f t="shared" si="4"/>
        <v>459</v>
      </c>
      <c r="P8" s="167">
        <f t="shared" si="5"/>
        <v>141</v>
      </c>
      <c r="Q8" s="167">
        <f t="shared" si="6"/>
        <v>111</v>
      </c>
      <c r="R8" s="167">
        <f t="shared" si="7"/>
        <v>0</v>
      </c>
      <c r="S8" s="167">
        <f t="shared" si="7"/>
        <v>1.26</v>
      </c>
      <c r="T8" s="167">
        <f t="shared" si="8"/>
        <v>0.63</v>
      </c>
      <c r="U8" s="167">
        <f t="shared" si="1"/>
        <v>0</v>
      </c>
      <c r="V8" s="167">
        <f t="shared" si="1"/>
        <v>1.29</v>
      </c>
      <c r="W8" s="167">
        <f t="shared" si="1"/>
        <v>0</v>
      </c>
      <c r="X8" s="167">
        <f t="shared" si="1"/>
        <v>0</v>
      </c>
      <c r="Z8" s="167">
        <f t="shared" si="9"/>
        <v>306</v>
      </c>
      <c r="AA8" s="167">
        <f t="shared" si="10"/>
        <v>94</v>
      </c>
      <c r="AB8" s="167">
        <f t="shared" si="11"/>
        <v>74</v>
      </c>
      <c r="AC8" s="167">
        <f t="shared" si="12"/>
        <v>0</v>
      </c>
      <c r="AD8" s="167">
        <f t="shared" si="13"/>
        <v>0.84</v>
      </c>
      <c r="AE8" s="167">
        <f t="shared" si="14"/>
        <v>0.42</v>
      </c>
      <c r="AF8" s="167">
        <f t="shared" si="15"/>
        <v>0</v>
      </c>
      <c r="AG8" s="167">
        <f t="shared" si="16"/>
        <v>0.86</v>
      </c>
      <c r="AH8" s="167">
        <f t="shared" si="17"/>
        <v>0</v>
      </c>
      <c r="AI8" s="167">
        <f t="shared" si="18"/>
        <v>0</v>
      </c>
    </row>
    <row r="9" spans="1:35" x14ac:dyDescent="0.3">
      <c r="A9" s="1" t="s">
        <v>1814</v>
      </c>
      <c r="B9" s="2" t="s">
        <v>1028</v>
      </c>
      <c r="C9" s="2">
        <v>125</v>
      </c>
      <c r="D9" s="2">
        <v>38</v>
      </c>
      <c r="E9" s="2">
        <v>29</v>
      </c>
      <c r="F9" s="2">
        <v>0</v>
      </c>
      <c r="G9" s="2">
        <v>3.5000000000000001E-3</v>
      </c>
      <c r="H9" s="2">
        <v>1.8E-3</v>
      </c>
      <c r="I9" s="2">
        <v>0</v>
      </c>
      <c r="J9" s="2">
        <v>3.3999999999999998E-3</v>
      </c>
      <c r="K9" s="75">
        <v>0</v>
      </c>
      <c r="L9" s="76">
        <v>0</v>
      </c>
      <c r="O9" s="167">
        <f t="shared" si="4"/>
        <v>375</v>
      </c>
      <c r="P9" s="167">
        <f t="shared" si="5"/>
        <v>114</v>
      </c>
      <c r="Q9" s="167">
        <f t="shared" si="6"/>
        <v>87</v>
      </c>
      <c r="R9" s="167">
        <f t="shared" si="7"/>
        <v>0</v>
      </c>
      <c r="S9" s="167">
        <f t="shared" si="7"/>
        <v>1.05</v>
      </c>
      <c r="T9" s="167">
        <f t="shared" si="8"/>
        <v>0.54</v>
      </c>
      <c r="U9" s="167">
        <f t="shared" si="1"/>
        <v>0</v>
      </c>
      <c r="V9" s="167">
        <f t="shared" si="1"/>
        <v>1.0199999999999998</v>
      </c>
      <c r="W9" s="167">
        <f t="shared" si="1"/>
        <v>0</v>
      </c>
      <c r="X9" s="167">
        <f t="shared" si="1"/>
        <v>0</v>
      </c>
      <c r="Z9" s="167">
        <f t="shared" si="9"/>
        <v>250</v>
      </c>
      <c r="AA9" s="167">
        <f t="shared" si="10"/>
        <v>76</v>
      </c>
      <c r="AB9" s="167">
        <f t="shared" si="11"/>
        <v>58</v>
      </c>
      <c r="AC9" s="167">
        <f t="shared" si="12"/>
        <v>0</v>
      </c>
      <c r="AD9" s="167">
        <f t="shared" si="13"/>
        <v>0.70000000000000007</v>
      </c>
      <c r="AE9" s="167">
        <f t="shared" si="14"/>
        <v>0.36</v>
      </c>
      <c r="AF9" s="167">
        <f t="shared" si="15"/>
        <v>0</v>
      </c>
      <c r="AG9" s="167">
        <f t="shared" si="16"/>
        <v>0.67999999999999994</v>
      </c>
      <c r="AH9" s="167">
        <f t="shared" si="17"/>
        <v>0</v>
      </c>
      <c r="AI9" s="167">
        <f t="shared" si="18"/>
        <v>0</v>
      </c>
    </row>
    <row r="10" spans="1:35" x14ac:dyDescent="0.3">
      <c r="A10" s="1" t="s">
        <v>1848</v>
      </c>
      <c r="B10" s="2" t="s">
        <v>1849</v>
      </c>
      <c r="C10" s="2">
        <v>227</v>
      </c>
      <c r="D10" s="2">
        <v>58</v>
      </c>
      <c r="E10" s="2">
        <v>61</v>
      </c>
      <c r="F10" s="2">
        <v>0</v>
      </c>
      <c r="G10" s="2">
        <v>8.6999999999999994E-3</v>
      </c>
      <c r="H10" s="2">
        <v>8.6999999999999994E-3</v>
      </c>
      <c r="I10" s="2">
        <v>0</v>
      </c>
      <c r="J10" s="2">
        <v>4.4000000000000003E-3</v>
      </c>
      <c r="K10" s="75">
        <v>0</v>
      </c>
      <c r="L10" s="76">
        <v>0</v>
      </c>
      <c r="O10" s="167">
        <f t="shared" si="4"/>
        <v>681</v>
      </c>
      <c r="P10" s="167">
        <f t="shared" si="5"/>
        <v>174</v>
      </c>
      <c r="Q10" s="167">
        <f t="shared" si="6"/>
        <v>183</v>
      </c>
      <c r="R10" s="167">
        <f t="shared" si="7"/>
        <v>0</v>
      </c>
      <c r="S10" s="167">
        <f t="shared" si="7"/>
        <v>2.61</v>
      </c>
      <c r="T10" s="167">
        <f t="shared" si="8"/>
        <v>2.61</v>
      </c>
      <c r="U10" s="167">
        <f t="shared" si="1"/>
        <v>0</v>
      </c>
      <c r="V10" s="167">
        <f t="shared" si="1"/>
        <v>1.32</v>
      </c>
      <c r="W10" s="167">
        <f t="shared" si="1"/>
        <v>0</v>
      </c>
      <c r="X10" s="167">
        <f t="shared" si="1"/>
        <v>0</v>
      </c>
      <c r="Z10" s="167">
        <f t="shared" si="9"/>
        <v>454</v>
      </c>
      <c r="AA10" s="167">
        <f t="shared" si="10"/>
        <v>116</v>
      </c>
      <c r="AB10" s="167">
        <f t="shared" si="11"/>
        <v>122</v>
      </c>
      <c r="AC10" s="167">
        <f t="shared" si="12"/>
        <v>0</v>
      </c>
      <c r="AD10" s="167">
        <f t="shared" si="13"/>
        <v>1.7399999999999998</v>
      </c>
      <c r="AE10" s="167">
        <f t="shared" si="14"/>
        <v>1.7399999999999998</v>
      </c>
      <c r="AF10" s="167">
        <f t="shared" si="15"/>
        <v>0</v>
      </c>
      <c r="AG10" s="167">
        <f t="shared" si="16"/>
        <v>0.88</v>
      </c>
      <c r="AH10" s="167">
        <f t="shared" si="17"/>
        <v>0</v>
      </c>
      <c r="AI10" s="167">
        <f t="shared" si="18"/>
        <v>0</v>
      </c>
    </row>
    <row r="11" spans="1:35" x14ac:dyDescent="0.3">
      <c r="A11" s="1" t="s">
        <v>1815</v>
      </c>
      <c r="B11" s="2" t="s">
        <v>1032</v>
      </c>
      <c r="C11" s="2">
        <v>196</v>
      </c>
      <c r="D11" s="2">
        <v>49</v>
      </c>
      <c r="E11" s="2">
        <v>52</v>
      </c>
      <c r="F11" s="2">
        <v>0</v>
      </c>
      <c r="G11" s="2">
        <v>7.4999999999999997E-3</v>
      </c>
      <c r="H11" s="2">
        <v>7.4999999999999997E-3</v>
      </c>
      <c r="I11" s="2">
        <v>0</v>
      </c>
      <c r="J11" s="2">
        <v>3.7000000000000002E-3</v>
      </c>
      <c r="K11" s="75">
        <v>0</v>
      </c>
      <c r="L11" s="76">
        <v>0</v>
      </c>
      <c r="O11" s="167">
        <f t="shared" si="4"/>
        <v>588</v>
      </c>
      <c r="P11" s="167">
        <f t="shared" si="5"/>
        <v>147</v>
      </c>
      <c r="Q11" s="167">
        <f t="shared" si="6"/>
        <v>156</v>
      </c>
      <c r="R11" s="167">
        <f t="shared" si="7"/>
        <v>0</v>
      </c>
      <c r="S11" s="167">
        <f t="shared" si="7"/>
        <v>2.25</v>
      </c>
      <c r="T11" s="167">
        <f t="shared" si="8"/>
        <v>2.25</v>
      </c>
      <c r="U11" s="167">
        <f t="shared" si="1"/>
        <v>0</v>
      </c>
      <c r="V11" s="167">
        <f t="shared" si="1"/>
        <v>1.1100000000000001</v>
      </c>
      <c r="W11" s="167">
        <f t="shared" si="1"/>
        <v>0</v>
      </c>
      <c r="X11" s="167">
        <f t="shared" si="1"/>
        <v>0</v>
      </c>
      <c r="Z11" s="167">
        <f t="shared" si="9"/>
        <v>392</v>
      </c>
      <c r="AA11" s="167">
        <f t="shared" si="10"/>
        <v>98</v>
      </c>
      <c r="AB11" s="167">
        <f t="shared" si="11"/>
        <v>104</v>
      </c>
      <c r="AC11" s="167">
        <f t="shared" si="12"/>
        <v>0</v>
      </c>
      <c r="AD11" s="167">
        <f t="shared" si="13"/>
        <v>1.5</v>
      </c>
      <c r="AE11" s="167">
        <f t="shared" si="14"/>
        <v>1.5</v>
      </c>
      <c r="AF11" s="167">
        <f t="shared" si="15"/>
        <v>0</v>
      </c>
      <c r="AG11" s="167">
        <f t="shared" si="16"/>
        <v>0.74</v>
      </c>
      <c r="AH11" s="167">
        <f t="shared" si="17"/>
        <v>0</v>
      </c>
      <c r="AI11" s="167">
        <f t="shared" si="18"/>
        <v>0</v>
      </c>
    </row>
    <row r="12" spans="1:35" x14ac:dyDescent="0.3">
      <c r="A12" s="1" t="s">
        <v>1816</v>
      </c>
      <c r="B12" s="2" t="s">
        <v>1034</v>
      </c>
      <c r="C12" s="2">
        <v>165</v>
      </c>
      <c r="D12" s="2">
        <v>41</v>
      </c>
      <c r="E12" s="2">
        <v>43</v>
      </c>
      <c r="F12" s="2">
        <v>0</v>
      </c>
      <c r="G12" s="2">
        <v>6.4000000000000003E-3</v>
      </c>
      <c r="H12" s="2">
        <v>6.4000000000000003E-3</v>
      </c>
      <c r="I12" s="2">
        <v>0</v>
      </c>
      <c r="J12" s="2">
        <v>3.0999999999999999E-3</v>
      </c>
      <c r="K12" s="75">
        <v>0</v>
      </c>
      <c r="L12" s="76">
        <v>0</v>
      </c>
      <c r="O12" s="167">
        <f t="shared" si="4"/>
        <v>495</v>
      </c>
      <c r="P12" s="167">
        <f t="shared" si="5"/>
        <v>123</v>
      </c>
      <c r="Q12" s="167">
        <f t="shared" si="6"/>
        <v>129</v>
      </c>
      <c r="R12" s="167">
        <f t="shared" si="7"/>
        <v>0</v>
      </c>
      <c r="S12" s="167">
        <f t="shared" si="7"/>
        <v>1.9200000000000002</v>
      </c>
      <c r="T12" s="167">
        <f t="shared" si="8"/>
        <v>1.9200000000000002</v>
      </c>
      <c r="U12" s="167">
        <f t="shared" si="1"/>
        <v>0</v>
      </c>
      <c r="V12" s="167">
        <f t="shared" si="1"/>
        <v>0.92999999999999994</v>
      </c>
      <c r="W12" s="167">
        <f t="shared" si="1"/>
        <v>0</v>
      </c>
      <c r="X12" s="167">
        <f t="shared" si="1"/>
        <v>0</v>
      </c>
      <c r="Z12" s="167">
        <f t="shared" si="9"/>
        <v>330</v>
      </c>
      <c r="AA12" s="167">
        <f t="shared" si="10"/>
        <v>82</v>
      </c>
      <c r="AB12" s="167">
        <f t="shared" si="11"/>
        <v>86</v>
      </c>
      <c r="AC12" s="167">
        <f t="shared" si="12"/>
        <v>0</v>
      </c>
      <c r="AD12" s="167">
        <f t="shared" si="13"/>
        <v>1.28</v>
      </c>
      <c r="AE12" s="167">
        <f t="shared" si="14"/>
        <v>1.28</v>
      </c>
      <c r="AF12" s="167">
        <f t="shared" si="15"/>
        <v>0</v>
      </c>
      <c r="AG12" s="167">
        <f t="shared" si="16"/>
        <v>0.62</v>
      </c>
      <c r="AH12" s="167">
        <f t="shared" si="17"/>
        <v>0</v>
      </c>
      <c r="AI12" s="167">
        <f t="shared" si="18"/>
        <v>0</v>
      </c>
    </row>
    <row r="13" spans="1:35" x14ac:dyDescent="0.3">
      <c r="A13" s="1" t="s">
        <v>1817</v>
      </c>
      <c r="B13" s="2" t="s">
        <v>1036</v>
      </c>
      <c r="C13" s="2">
        <v>134</v>
      </c>
      <c r="D13" s="2">
        <v>33</v>
      </c>
      <c r="E13" s="2">
        <v>35</v>
      </c>
      <c r="F13" s="2">
        <v>0</v>
      </c>
      <c r="G13" s="2">
        <v>5.3E-3</v>
      </c>
      <c r="H13" s="2">
        <v>5.3E-3</v>
      </c>
      <c r="I13" s="2">
        <v>0</v>
      </c>
      <c r="J13" s="2">
        <v>2.5000000000000001E-3</v>
      </c>
      <c r="K13" s="75">
        <v>0</v>
      </c>
      <c r="L13" s="76">
        <v>0</v>
      </c>
      <c r="O13" s="167">
        <f t="shared" si="4"/>
        <v>402</v>
      </c>
      <c r="P13" s="167">
        <f t="shared" si="5"/>
        <v>99</v>
      </c>
      <c r="Q13" s="167">
        <f t="shared" si="6"/>
        <v>105</v>
      </c>
      <c r="R13" s="167">
        <f t="shared" si="7"/>
        <v>0</v>
      </c>
      <c r="S13" s="167">
        <f t="shared" si="7"/>
        <v>1.59</v>
      </c>
      <c r="T13" s="167">
        <f t="shared" si="8"/>
        <v>1.59</v>
      </c>
      <c r="U13" s="167">
        <f t="shared" si="1"/>
        <v>0</v>
      </c>
      <c r="V13" s="167">
        <f t="shared" si="1"/>
        <v>0.75</v>
      </c>
      <c r="W13" s="167">
        <f t="shared" si="1"/>
        <v>0</v>
      </c>
      <c r="X13" s="167">
        <f t="shared" si="1"/>
        <v>0</v>
      </c>
      <c r="Z13" s="167">
        <f t="shared" si="9"/>
        <v>268</v>
      </c>
      <c r="AA13" s="167">
        <f t="shared" si="10"/>
        <v>66</v>
      </c>
      <c r="AB13" s="167">
        <f t="shared" si="11"/>
        <v>70</v>
      </c>
      <c r="AC13" s="167">
        <f t="shared" si="12"/>
        <v>0</v>
      </c>
      <c r="AD13" s="167">
        <f t="shared" si="13"/>
        <v>1.06</v>
      </c>
      <c r="AE13" s="167">
        <f t="shared" si="14"/>
        <v>1.06</v>
      </c>
      <c r="AF13" s="167">
        <f t="shared" si="15"/>
        <v>0</v>
      </c>
      <c r="AG13" s="167">
        <f t="shared" si="16"/>
        <v>0.5</v>
      </c>
      <c r="AH13" s="167">
        <f t="shared" si="17"/>
        <v>0</v>
      </c>
      <c r="AI13" s="167">
        <f t="shared" si="18"/>
        <v>0</v>
      </c>
    </row>
    <row r="14" spans="1:35" x14ac:dyDescent="0.3">
      <c r="A14" s="74" t="s">
        <v>1850</v>
      </c>
      <c r="B14" s="75" t="s">
        <v>1851</v>
      </c>
      <c r="C14" s="75">
        <v>211</v>
      </c>
      <c r="D14" s="75">
        <v>60</v>
      </c>
      <c r="E14" s="75">
        <v>55</v>
      </c>
      <c r="F14" s="75">
        <v>0</v>
      </c>
      <c r="G14" s="75">
        <v>4.1999999999999997E-3</v>
      </c>
      <c r="H14" s="75">
        <v>4.1999999999999997E-3</v>
      </c>
      <c r="I14" s="75">
        <v>0</v>
      </c>
      <c r="J14" s="75">
        <v>3.3E-3</v>
      </c>
      <c r="K14" s="75">
        <v>0</v>
      </c>
      <c r="L14" s="76">
        <v>0</v>
      </c>
      <c r="O14" s="167">
        <f t="shared" si="4"/>
        <v>633</v>
      </c>
      <c r="P14" s="167">
        <f t="shared" si="5"/>
        <v>180</v>
      </c>
      <c r="Q14" s="167">
        <f t="shared" si="6"/>
        <v>165</v>
      </c>
      <c r="R14" s="167">
        <f t="shared" si="7"/>
        <v>0</v>
      </c>
      <c r="S14" s="167">
        <f t="shared" si="7"/>
        <v>1.26</v>
      </c>
      <c r="T14" s="167">
        <f t="shared" si="8"/>
        <v>1.26</v>
      </c>
      <c r="U14" s="167">
        <f t="shared" si="1"/>
        <v>0</v>
      </c>
      <c r="V14" s="167">
        <f t="shared" si="1"/>
        <v>0.98999999999999988</v>
      </c>
      <c r="W14" s="167">
        <f t="shared" si="1"/>
        <v>0</v>
      </c>
      <c r="X14" s="167">
        <f t="shared" si="1"/>
        <v>0</v>
      </c>
      <c r="Z14" s="167">
        <f t="shared" si="9"/>
        <v>422</v>
      </c>
      <c r="AA14" s="167">
        <f t="shared" si="10"/>
        <v>120</v>
      </c>
      <c r="AB14" s="167">
        <f t="shared" si="11"/>
        <v>110</v>
      </c>
      <c r="AC14" s="167">
        <f t="shared" si="12"/>
        <v>0</v>
      </c>
      <c r="AD14" s="167">
        <f t="shared" si="13"/>
        <v>0.84</v>
      </c>
      <c r="AE14" s="167">
        <f t="shared" si="14"/>
        <v>0.84</v>
      </c>
      <c r="AF14" s="167">
        <f t="shared" si="15"/>
        <v>0</v>
      </c>
      <c r="AG14" s="167">
        <f t="shared" si="16"/>
        <v>0.66</v>
      </c>
      <c r="AH14" s="167">
        <f t="shared" si="17"/>
        <v>0</v>
      </c>
      <c r="AI14" s="167">
        <f t="shared" si="18"/>
        <v>0</v>
      </c>
    </row>
    <row r="15" spans="1:35" x14ac:dyDescent="0.3">
      <c r="A15" s="74" t="s">
        <v>1852</v>
      </c>
      <c r="B15" s="75" t="s">
        <v>1040</v>
      </c>
      <c r="C15" s="75">
        <v>183</v>
      </c>
      <c r="D15" s="75">
        <v>51</v>
      </c>
      <c r="E15" s="75">
        <v>47</v>
      </c>
      <c r="F15" s="75">
        <v>0</v>
      </c>
      <c r="G15" s="75">
        <v>3.5999999999999999E-3</v>
      </c>
      <c r="H15" s="75">
        <v>3.5999999999999999E-3</v>
      </c>
      <c r="I15" s="75">
        <v>0</v>
      </c>
      <c r="J15" s="75">
        <v>2.8E-3</v>
      </c>
      <c r="K15" s="75">
        <v>0</v>
      </c>
      <c r="L15" s="76">
        <v>0</v>
      </c>
      <c r="O15" s="167">
        <f t="shared" si="4"/>
        <v>549</v>
      </c>
      <c r="P15" s="167">
        <f t="shared" si="5"/>
        <v>153</v>
      </c>
      <c r="Q15" s="167">
        <f t="shared" si="6"/>
        <v>141</v>
      </c>
      <c r="R15" s="167">
        <f t="shared" si="7"/>
        <v>0</v>
      </c>
      <c r="S15" s="167">
        <f t="shared" si="7"/>
        <v>1.08</v>
      </c>
      <c r="T15" s="167">
        <f t="shared" si="8"/>
        <v>1.08</v>
      </c>
      <c r="U15" s="167">
        <f t="shared" si="1"/>
        <v>0</v>
      </c>
      <c r="V15" s="167">
        <f t="shared" si="1"/>
        <v>0.84</v>
      </c>
      <c r="W15" s="167">
        <f t="shared" si="1"/>
        <v>0</v>
      </c>
      <c r="X15" s="167">
        <f t="shared" si="1"/>
        <v>0</v>
      </c>
      <c r="Z15" s="167">
        <f t="shared" si="9"/>
        <v>366</v>
      </c>
      <c r="AA15" s="167">
        <f t="shared" si="10"/>
        <v>102</v>
      </c>
      <c r="AB15" s="167">
        <f t="shared" si="11"/>
        <v>94</v>
      </c>
      <c r="AC15" s="167">
        <f t="shared" si="12"/>
        <v>0</v>
      </c>
      <c r="AD15" s="167">
        <f t="shared" si="13"/>
        <v>0.72</v>
      </c>
      <c r="AE15" s="167">
        <f t="shared" si="14"/>
        <v>0.72</v>
      </c>
      <c r="AF15" s="167">
        <f t="shared" si="15"/>
        <v>0</v>
      </c>
      <c r="AG15" s="167">
        <f t="shared" si="16"/>
        <v>0.55999999999999994</v>
      </c>
      <c r="AH15" s="167">
        <f t="shared" si="17"/>
        <v>0</v>
      </c>
      <c r="AI15" s="167">
        <f t="shared" si="18"/>
        <v>0</v>
      </c>
    </row>
    <row r="16" spans="1:35" x14ac:dyDescent="0.3">
      <c r="A16" s="74" t="s">
        <v>1853</v>
      </c>
      <c r="B16" s="75" t="s">
        <v>1042</v>
      </c>
      <c r="C16" s="75">
        <v>155</v>
      </c>
      <c r="D16" s="75">
        <v>43</v>
      </c>
      <c r="E16" s="75">
        <v>39</v>
      </c>
      <c r="F16" s="75">
        <v>0</v>
      </c>
      <c r="G16" s="75">
        <v>3.0999999999999999E-3</v>
      </c>
      <c r="H16" s="75">
        <v>3.0999999999999999E-3</v>
      </c>
      <c r="I16" s="75">
        <v>0</v>
      </c>
      <c r="J16" s="75">
        <v>2.3E-3</v>
      </c>
      <c r="K16" s="75">
        <v>0</v>
      </c>
      <c r="L16" s="76">
        <v>0</v>
      </c>
      <c r="O16" s="167">
        <f t="shared" si="4"/>
        <v>465</v>
      </c>
      <c r="P16" s="167">
        <f t="shared" si="5"/>
        <v>129</v>
      </c>
      <c r="Q16" s="167">
        <f t="shared" si="6"/>
        <v>117</v>
      </c>
      <c r="R16" s="167">
        <f t="shared" si="7"/>
        <v>0</v>
      </c>
      <c r="S16" s="167">
        <f t="shared" si="7"/>
        <v>0.92999999999999994</v>
      </c>
      <c r="T16" s="167">
        <f t="shared" si="8"/>
        <v>0.92999999999999994</v>
      </c>
      <c r="U16" s="167">
        <f t="shared" si="1"/>
        <v>0</v>
      </c>
      <c r="V16" s="167">
        <f t="shared" si="1"/>
        <v>0.69</v>
      </c>
      <c r="W16" s="167">
        <f t="shared" si="1"/>
        <v>0</v>
      </c>
      <c r="X16" s="167">
        <f t="shared" si="1"/>
        <v>0</v>
      </c>
      <c r="Z16" s="167">
        <f t="shared" si="9"/>
        <v>310</v>
      </c>
      <c r="AA16" s="167">
        <f t="shared" si="10"/>
        <v>86</v>
      </c>
      <c r="AB16" s="167">
        <f t="shared" si="11"/>
        <v>78</v>
      </c>
      <c r="AC16" s="167">
        <f t="shared" si="12"/>
        <v>0</v>
      </c>
      <c r="AD16" s="167">
        <f t="shared" si="13"/>
        <v>0.62</v>
      </c>
      <c r="AE16" s="167">
        <f t="shared" si="14"/>
        <v>0.62</v>
      </c>
      <c r="AF16" s="167">
        <f t="shared" si="15"/>
        <v>0</v>
      </c>
      <c r="AG16" s="167">
        <f t="shared" si="16"/>
        <v>0.45999999999999996</v>
      </c>
      <c r="AH16" s="167">
        <f t="shared" si="17"/>
        <v>0</v>
      </c>
      <c r="AI16" s="167">
        <f t="shared" si="18"/>
        <v>0</v>
      </c>
    </row>
    <row r="17" spans="1:35" x14ac:dyDescent="0.3">
      <c r="A17" s="74" t="s">
        <v>1854</v>
      </c>
      <c r="B17" s="75" t="s">
        <v>1044</v>
      </c>
      <c r="C17" s="75">
        <v>127</v>
      </c>
      <c r="D17" s="75">
        <v>35</v>
      </c>
      <c r="E17" s="75">
        <v>31</v>
      </c>
      <c r="F17" s="75">
        <v>0</v>
      </c>
      <c r="G17" s="75">
        <v>2.5000000000000001E-3</v>
      </c>
      <c r="H17" s="75">
        <v>2.5000000000000001E-3</v>
      </c>
      <c r="I17" s="75">
        <v>0</v>
      </c>
      <c r="J17" s="75">
        <v>1.9E-3</v>
      </c>
      <c r="K17" s="75">
        <v>0</v>
      </c>
      <c r="L17" s="76">
        <v>0</v>
      </c>
      <c r="O17" s="167">
        <f t="shared" si="4"/>
        <v>381</v>
      </c>
      <c r="P17" s="167">
        <f t="shared" si="5"/>
        <v>105</v>
      </c>
      <c r="Q17" s="167">
        <f t="shared" si="6"/>
        <v>93</v>
      </c>
      <c r="R17" s="167">
        <f t="shared" si="7"/>
        <v>0</v>
      </c>
      <c r="S17" s="167">
        <f t="shared" si="7"/>
        <v>0.75</v>
      </c>
      <c r="T17" s="167">
        <f t="shared" si="8"/>
        <v>0.75</v>
      </c>
      <c r="U17" s="167">
        <f t="shared" si="1"/>
        <v>0</v>
      </c>
      <c r="V17" s="167">
        <f t="shared" si="1"/>
        <v>0.57000000000000006</v>
      </c>
      <c r="W17" s="167">
        <f t="shared" si="1"/>
        <v>0</v>
      </c>
      <c r="X17" s="167">
        <f t="shared" si="1"/>
        <v>0</v>
      </c>
      <c r="Z17" s="167">
        <f t="shared" si="9"/>
        <v>254</v>
      </c>
      <c r="AA17" s="167">
        <f t="shared" si="10"/>
        <v>70</v>
      </c>
      <c r="AB17" s="167">
        <f t="shared" si="11"/>
        <v>62</v>
      </c>
      <c r="AC17" s="167">
        <f t="shared" si="12"/>
        <v>0</v>
      </c>
      <c r="AD17" s="167">
        <f t="shared" si="13"/>
        <v>0.5</v>
      </c>
      <c r="AE17" s="167">
        <f t="shared" si="14"/>
        <v>0.5</v>
      </c>
      <c r="AF17" s="167">
        <f t="shared" si="15"/>
        <v>0</v>
      </c>
      <c r="AG17" s="167">
        <f t="shared" si="16"/>
        <v>0.38</v>
      </c>
      <c r="AH17" s="167">
        <f t="shared" si="17"/>
        <v>0</v>
      </c>
      <c r="AI17" s="167">
        <f t="shared" si="18"/>
        <v>0</v>
      </c>
    </row>
    <row r="18" spans="1:35" x14ac:dyDescent="0.3">
      <c r="A18" s="1" t="s">
        <v>1855</v>
      </c>
      <c r="B18" s="2" t="s">
        <v>1856</v>
      </c>
      <c r="C18" s="2">
        <v>262</v>
      </c>
      <c r="D18" s="2">
        <v>47</v>
      </c>
      <c r="E18" s="2">
        <v>88</v>
      </c>
      <c r="F18" s="2">
        <v>0</v>
      </c>
      <c r="G18" s="2">
        <v>0</v>
      </c>
      <c r="H18" s="2">
        <v>0</v>
      </c>
      <c r="I18" s="2">
        <v>7.3000000000000001E-3</v>
      </c>
      <c r="J18" s="2">
        <v>1E-3</v>
      </c>
      <c r="K18" s="75">
        <v>0</v>
      </c>
      <c r="L18" s="76">
        <v>0</v>
      </c>
      <c r="O18" s="167">
        <f t="shared" si="4"/>
        <v>786</v>
      </c>
      <c r="P18" s="167">
        <f t="shared" si="5"/>
        <v>141</v>
      </c>
      <c r="Q18" s="167">
        <f t="shared" si="6"/>
        <v>264</v>
      </c>
      <c r="R18" s="167">
        <f t="shared" si="7"/>
        <v>0</v>
      </c>
      <c r="S18" s="167">
        <f t="shared" si="7"/>
        <v>0</v>
      </c>
      <c r="T18" s="167">
        <f t="shared" si="8"/>
        <v>0</v>
      </c>
      <c r="U18" s="167">
        <f t="shared" ref="U18:U49" si="19">(I18*3)*100</f>
        <v>2.19</v>
      </c>
      <c r="V18" s="167">
        <f t="shared" ref="V18:V49" si="20">(J18*3)*100</f>
        <v>0.3</v>
      </c>
      <c r="W18" s="167">
        <f t="shared" ref="W18:W49" si="21">(K18*3)*100</f>
        <v>0</v>
      </c>
      <c r="X18" s="167">
        <f t="shared" ref="X18:X49" si="22">(L18*3)*100</f>
        <v>0</v>
      </c>
      <c r="Z18" s="167">
        <f t="shared" si="9"/>
        <v>524</v>
      </c>
      <c r="AA18" s="167">
        <f t="shared" si="10"/>
        <v>94</v>
      </c>
      <c r="AB18" s="167">
        <f t="shared" si="11"/>
        <v>176</v>
      </c>
      <c r="AC18" s="167">
        <f t="shared" si="12"/>
        <v>0</v>
      </c>
      <c r="AD18" s="167">
        <f t="shared" si="13"/>
        <v>0</v>
      </c>
      <c r="AE18" s="167">
        <f t="shared" si="14"/>
        <v>0</v>
      </c>
      <c r="AF18" s="167">
        <f t="shared" si="15"/>
        <v>1.46</v>
      </c>
      <c r="AG18" s="167">
        <f t="shared" si="16"/>
        <v>0.2</v>
      </c>
      <c r="AH18" s="167">
        <f t="shared" si="17"/>
        <v>0</v>
      </c>
      <c r="AI18" s="167">
        <f t="shared" si="18"/>
        <v>0</v>
      </c>
    </row>
    <row r="19" spans="1:35" x14ac:dyDescent="0.3">
      <c r="A19" s="1" t="s">
        <v>1818</v>
      </c>
      <c r="B19" s="2" t="s">
        <v>1048</v>
      </c>
      <c r="C19" s="2">
        <v>226</v>
      </c>
      <c r="D19" s="2">
        <v>40</v>
      </c>
      <c r="E19" s="2">
        <v>76</v>
      </c>
      <c r="F19" s="2">
        <v>0</v>
      </c>
      <c r="G19" s="2">
        <v>0</v>
      </c>
      <c r="H19" s="2">
        <v>0</v>
      </c>
      <c r="I19" s="2">
        <v>6.3E-3</v>
      </c>
      <c r="J19" s="2">
        <v>8.0000000000000004E-4</v>
      </c>
      <c r="K19" s="75">
        <v>0</v>
      </c>
      <c r="L19" s="76">
        <v>0</v>
      </c>
      <c r="O19" s="167">
        <f t="shared" si="4"/>
        <v>678</v>
      </c>
      <c r="P19" s="167">
        <f t="shared" si="5"/>
        <v>120</v>
      </c>
      <c r="Q19" s="167">
        <f t="shared" si="6"/>
        <v>228</v>
      </c>
      <c r="R19" s="167">
        <f t="shared" si="7"/>
        <v>0</v>
      </c>
      <c r="S19" s="167">
        <f t="shared" si="7"/>
        <v>0</v>
      </c>
      <c r="T19" s="167">
        <f t="shared" si="8"/>
        <v>0</v>
      </c>
      <c r="U19" s="167">
        <f t="shared" si="19"/>
        <v>1.8900000000000001</v>
      </c>
      <c r="V19" s="167">
        <f t="shared" si="20"/>
        <v>0.24000000000000002</v>
      </c>
      <c r="W19" s="167">
        <f t="shared" si="21"/>
        <v>0</v>
      </c>
      <c r="X19" s="167">
        <f t="shared" si="22"/>
        <v>0</v>
      </c>
      <c r="Z19" s="167">
        <f t="shared" si="9"/>
        <v>452</v>
      </c>
      <c r="AA19" s="167">
        <f t="shared" si="10"/>
        <v>80</v>
      </c>
      <c r="AB19" s="167">
        <f t="shared" si="11"/>
        <v>152</v>
      </c>
      <c r="AC19" s="167">
        <f t="shared" si="12"/>
        <v>0</v>
      </c>
      <c r="AD19" s="167">
        <f t="shared" si="13"/>
        <v>0</v>
      </c>
      <c r="AE19" s="167">
        <f t="shared" si="14"/>
        <v>0</v>
      </c>
      <c r="AF19" s="167">
        <f t="shared" si="15"/>
        <v>1.26</v>
      </c>
      <c r="AG19" s="167">
        <f t="shared" si="16"/>
        <v>0.16</v>
      </c>
      <c r="AH19" s="167">
        <f t="shared" si="17"/>
        <v>0</v>
      </c>
      <c r="AI19" s="167">
        <f t="shared" si="18"/>
        <v>0</v>
      </c>
    </row>
    <row r="20" spans="1:35" x14ac:dyDescent="0.3">
      <c r="A20" s="1" t="s">
        <v>1819</v>
      </c>
      <c r="B20" s="2" t="s">
        <v>1050</v>
      </c>
      <c r="C20" s="2">
        <v>191</v>
      </c>
      <c r="D20" s="2">
        <v>33</v>
      </c>
      <c r="E20" s="2">
        <v>64</v>
      </c>
      <c r="F20" s="2">
        <v>0</v>
      </c>
      <c r="G20" s="2">
        <v>0</v>
      </c>
      <c r="H20" s="2">
        <v>0</v>
      </c>
      <c r="I20" s="2">
        <v>5.3E-3</v>
      </c>
      <c r="J20" s="2">
        <v>5.9999999999999995E-4</v>
      </c>
      <c r="K20" s="75">
        <v>0</v>
      </c>
      <c r="L20" s="76">
        <v>0</v>
      </c>
      <c r="O20" s="167">
        <f t="shared" si="4"/>
        <v>573</v>
      </c>
      <c r="P20" s="167">
        <f t="shared" si="5"/>
        <v>99</v>
      </c>
      <c r="Q20" s="167">
        <f t="shared" si="6"/>
        <v>192</v>
      </c>
      <c r="R20" s="167">
        <f t="shared" si="7"/>
        <v>0</v>
      </c>
      <c r="S20" s="167">
        <f t="shared" si="7"/>
        <v>0</v>
      </c>
      <c r="T20" s="167">
        <f t="shared" si="8"/>
        <v>0</v>
      </c>
      <c r="U20" s="167">
        <f t="shared" si="19"/>
        <v>1.59</v>
      </c>
      <c r="V20" s="167">
        <f t="shared" si="20"/>
        <v>0.18</v>
      </c>
      <c r="W20" s="167">
        <f t="shared" si="21"/>
        <v>0</v>
      </c>
      <c r="X20" s="167">
        <f t="shared" si="22"/>
        <v>0</v>
      </c>
      <c r="Z20" s="167">
        <f t="shared" si="9"/>
        <v>382</v>
      </c>
      <c r="AA20" s="167">
        <f t="shared" si="10"/>
        <v>66</v>
      </c>
      <c r="AB20" s="167">
        <f t="shared" si="11"/>
        <v>128</v>
      </c>
      <c r="AC20" s="167">
        <f t="shared" si="12"/>
        <v>0</v>
      </c>
      <c r="AD20" s="167">
        <f t="shared" si="13"/>
        <v>0</v>
      </c>
      <c r="AE20" s="167">
        <f t="shared" si="14"/>
        <v>0</v>
      </c>
      <c r="AF20" s="167">
        <f t="shared" si="15"/>
        <v>1.06</v>
      </c>
      <c r="AG20" s="167">
        <f t="shared" si="16"/>
        <v>0.12</v>
      </c>
      <c r="AH20" s="167">
        <f t="shared" si="17"/>
        <v>0</v>
      </c>
      <c r="AI20" s="167">
        <f t="shared" si="18"/>
        <v>0</v>
      </c>
    </row>
    <row r="21" spans="1:35" x14ac:dyDescent="0.3">
      <c r="A21" s="1" t="s">
        <v>1820</v>
      </c>
      <c r="B21" s="2" t="s">
        <v>1052</v>
      </c>
      <c r="C21" s="2">
        <v>156</v>
      </c>
      <c r="D21" s="2">
        <v>27</v>
      </c>
      <c r="E21" s="2">
        <v>53</v>
      </c>
      <c r="F21" s="2">
        <v>0</v>
      </c>
      <c r="G21" s="2">
        <v>0</v>
      </c>
      <c r="H21" s="2">
        <v>0</v>
      </c>
      <c r="I21" s="2">
        <v>4.4000000000000003E-3</v>
      </c>
      <c r="J21" s="2">
        <v>5.0000000000000001E-4</v>
      </c>
      <c r="K21" s="75">
        <v>0</v>
      </c>
      <c r="L21" s="76">
        <v>0</v>
      </c>
      <c r="O21" s="167">
        <f t="shared" si="4"/>
        <v>468</v>
      </c>
      <c r="P21" s="167">
        <f t="shared" si="5"/>
        <v>81</v>
      </c>
      <c r="Q21" s="167">
        <f t="shared" si="6"/>
        <v>159</v>
      </c>
      <c r="R21" s="167">
        <f t="shared" si="7"/>
        <v>0</v>
      </c>
      <c r="S21" s="167">
        <f t="shared" si="7"/>
        <v>0</v>
      </c>
      <c r="T21" s="167">
        <f t="shared" si="8"/>
        <v>0</v>
      </c>
      <c r="U21" s="167">
        <f t="shared" si="19"/>
        <v>1.32</v>
      </c>
      <c r="V21" s="167">
        <f t="shared" si="20"/>
        <v>0.15</v>
      </c>
      <c r="W21" s="167">
        <f t="shared" si="21"/>
        <v>0</v>
      </c>
      <c r="X21" s="167">
        <f t="shared" si="22"/>
        <v>0</v>
      </c>
      <c r="Z21" s="167">
        <f t="shared" si="9"/>
        <v>312</v>
      </c>
      <c r="AA21" s="167">
        <f t="shared" si="10"/>
        <v>54</v>
      </c>
      <c r="AB21" s="167">
        <f t="shared" si="11"/>
        <v>106</v>
      </c>
      <c r="AC21" s="167">
        <f t="shared" si="12"/>
        <v>0</v>
      </c>
      <c r="AD21" s="167">
        <f t="shared" si="13"/>
        <v>0</v>
      </c>
      <c r="AE21" s="167">
        <f t="shared" si="14"/>
        <v>0</v>
      </c>
      <c r="AF21" s="167">
        <f t="shared" si="15"/>
        <v>0.88</v>
      </c>
      <c r="AG21" s="167">
        <f t="shared" si="16"/>
        <v>0.1</v>
      </c>
      <c r="AH21" s="167">
        <f t="shared" si="17"/>
        <v>0</v>
      </c>
      <c r="AI21" s="167">
        <f t="shared" si="18"/>
        <v>0</v>
      </c>
    </row>
    <row r="22" spans="1:35" x14ac:dyDescent="0.3">
      <c r="A22" s="1" t="s">
        <v>1857</v>
      </c>
      <c r="B22" s="2" t="s">
        <v>1858</v>
      </c>
      <c r="C22" s="2">
        <v>287</v>
      </c>
      <c r="D22" s="2">
        <v>44</v>
      </c>
      <c r="E22" s="2">
        <v>103</v>
      </c>
      <c r="F22" s="2">
        <v>0</v>
      </c>
      <c r="G22" s="2">
        <v>0</v>
      </c>
      <c r="H22" s="2">
        <v>0</v>
      </c>
      <c r="I22" s="2">
        <v>5.7999999999999996E-3</v>
      </c>
      <c r="J22" s="2">
        <v>2E-3</v>
      </c>
      <c r="K22" s="75">
        <v>0</v>
      </c>
      <c r="L22" s="76">
        <v>0</v>
      </c>
      <c r="O22" s="167">
        <f t="shared" si="4"/>
        <v>861</v>
      </c>
      <c r="P22" s="167">
        <f t="shared" si="5"/>
        <v>132</v>
      </c>
      <c r="Q22" s="167">
        <f t="shared" si="6"/>
        <v>309</v>
      </c>
      <c r="R22" s="167">
        <f t="shared" si="7"/>
        <v>0</v>
      </c>
      <c r="S22" s="167">
        <f t="shared" si="7"/>
        <v>0</v>
      </c>
      <c r="T22" s="167">
        <f t="shared" si="8"/>
        <v>0</v>
      </c>
      <c r="U22" s="167">
        <f t="shared" si="19"/>
        <v>1.7399999999999998</v>
      </c>
      <c r="V22" s="167">
        <f t="shared" si="20"/>
        <v>0.6</v>
      </c>
      <c r="W22" s="167">
        <f t="shared" si="21"/>
        <v>0</v>
      </c>
      <c r="X22" s="167">
        <f t="shared" si="22"/>
        <v>0</v>
      </c>
      <c r="Z22" s="167">
        <f t="shared" si="9"/>
        <v>574</v>
      </c>
      <c r="AA22" s="167">
        <f t="shared" si="10"/>
        <v>88</v>
      </c>
      <c r="AB22" s="167">
        <f t="shared" si="11"/>
        <v>206</v>
      </c>
      <c r="AC22" s="167">
        <f t="shared" si="12"/>
        <v>0</v>
      </c>
      <c r="AD22" s="167">
        <f t="shared" si="13"/>
        <v>0</v>
      </c>
      <c r="AE22" s="167">
        <f t="shared" si="14"/>
        <v>0</v>
      </c>
      <c r="AF22" s="167">
        <f t="shared" si="15"/>
        <v>1.1599999999999999</v>
      </c>
      <c r="AG22" s="167">
        <f t="shared" si="16"/>
        <v>0.4</v>
      </c>
      <c r="AH22" s="167">
        <f t="shared" si="17"/>
        <v>0</v>
      </c>
      <c r="AI22" s="167">
        <f t="shared" si="18"/>
        <v>0</v>
      </c>
    </row>
    <row r="23" spans="1:35" x14ac:dyDescent="0.3">
      <c r="A23" s="1" t="s">
        <v>1821</v>
      </c>
      <c r="B23" s="2" t="s">
        <v>1056</v>
      </c>
      <c r="C23" s="2">
        <v>241</v>
      </c>
      <c r="D23" s="2">
        <v>38</v>
      </c>
      <c r="E23" s="2">
        <v>89</v>
      </c>
      <c r="F23" s="2">
        <v>0</v>
      </c>
      <c r="G23" s="2">
        <v>0</v>
      </c>
      <c r="H23" s="2">
        <v>0</v>
      </c>
      <c r="I23" s="2">
        <v>5.0000000000000001E-3</v>
      </c>
      <c r="J23" s="2">
        <v>1.6000000000000001E-3</v>
      </c>
      <c r="K23" s="75">
        <v>0</v>
      </c>
      <c r="L23" s="76">
        <v>0</v>
      </c>
      <c r="O23" s="167">
        <f t="shared" si="4"/>
        <v>723</v>
      </c>
      <c r="P23" s="167">
        <f t="shared" si="5"/>
        <v>114</v>
      </c>
      <c r="Q23" s="167">
        <f t="shared" si="6"/>
        <v>267</v>
      </c>
      <c r="R23" s="167">
        <f t="shared" si="7"/>
        <v>0</v>
      </c>
      <c r="S23" s="167">
        <f t="shared" si="7"/>
        <v>0</v>
      </c>
      <c r="T23" s="167">
        <f t="shared" si="8"/>
        <v>0</v>
      </c>
      <c r="U23" s="167">
        <f t="shared" si="19"/>
        <v>1.5</v>
      </c>
      <c r="V23" s="167">
        <f t="shared" si="20"/>
        <v>0.48000000000000004</v>
      </c>
      <c r="W23" s="167">
        <f t="shared" si="21"/>
        <v>0</v>
      </c>
      <c r="X23" s="167">
        <f t="shared" si="22"/>
        <v>0</v>
      </c>
      <c r="Z23" s="167">
        <f t="shared" si="9"/>
        <v>482</v>
      </c>
      <c r="AA23" s="167">
        <f t="shared" si="10"/>
        <v>76</v>
      </c>
      <c r="AB23" s="167">
        <f t="shared" si="11"/>
        <v>178</v>
      </c>
      <c r="AC23" s="167">
        <f t="shared" si="12"/>
        <v>0</v>
      </c>
      <c r="AD23" s="167">
        <f t="shared" si="13"/>
        <v>0</v>
      </c>
      <c r="AE23" s="167">
        <f t="shared" si="14"/>
        <v>0</v>
      </c>
      <c r="AF23" s="167">
        <f t="shared" si="15"/>
        <v>1</v>
      </c>
      <c r="AG23" s="167">
        <f t="shared" si="16"/>
        <v>0.32</v>
      </c>
      <c r="AH23" s="167">
        <f t="shared" si="17"/>
        <v>0</v>
      </c>
      <c r="AI23" s="167">
        <f t="shared" si="18"/>
        <v>0</v>
      </c>
    </row>
    <row r="24" spans="1:35" x14ac:dyDescent="0.3">
      <c r="A24" s="1" t="s">
        <v>1057</v>
      </c>
      <c r="B24" s="2" t="s">
        <v>1058</v>
      </c>
      <c r="C24" s="2">
        <v>206</v>
      </c>
      <c r="D24" s="2">
        <v>32</v>
      </c>
      <c r="E24" s="2">
        <v>75</v>
      </c>
      <c r="F24" s="2">
        <v>0</v>
      </c>
      <c r="G24" s="2">
        <v>0</v>
      </c>
      <c r="H24" s="2">
        <v>0</v>
      </c>
      <c r="I24" s="2">
        <v>4.1999999999999997E-3</v>
      </c>
      <c r="J24" s="2">
        <v>1.2999999999999999E-3</v>
      </c>
      <c r="K24" s="75">
        <v>0</v>
      </c>
      <c r="L24" s="76">
        <v>0</v>
      </c>
      <c r="O24" s="167">
        <f t="shared" si="4"/>
        <v>618</v>
      </c>
      <c r="P24" s="167">
        <f t="shared" si="5"/>
        <v>96</v>
      </c>
      <c r="Q24" s="167">
        <f t="shared" si="6"/>
        <v>225</v>
      </c>
      <c r="R24" s="167">
        <f t="shared" si="7"/>
        <v>0</v>
      </c>
      <c r="S24" s="167">
        <f t="shared" si="7"/>
        <v>0</v>
      </c>
      <c r="T24" s="167">
        <f t="shared" si="8"/>
        <v>0</v>
      </c>
      <c r="U24" s="167">
        <f t="shared" si="19"/>
        <v>1.26</v>
      </c>
      <c r="V24" s="167">
        <f t="shared" si="20"/>
        <v>0.38999999999999996</v>
      </c>
      <c r="W24" s="167">
        <f t="shared" si="21"/>
        <v>0</v>
      </c>
      <c r="X24" s="167">
        <f t="shared" si="22"/>
        <v>0</v>
      </c>
      <c r="Z24" s="167">
        <f t="shared" si="9"/>
        <v>412</v>
      </c>
      <c r="AA24" s="167">
        <f t="shared" si="10"/>
        <v>64</v>
      </c>
      <c r="AB24" s="167">
        <f t="shared" si="11"/>
        <v>150</v>
      </c>
      <c r="AC24" s="167">
        <f t="shared" si="12"/>
        <v>0</v>
      </c>
      <c r="AD24" s="167">
        <f t="shared" si="13"/>
        <v>0</v>
      </c>
      <c r="AE24" s="167">
        <f t="shared" si="14"/>
        <v>0</v>
      </c>
      <c r="AF24" s="167">
        <f t="shared" si="15"/>
        <v>0.84</v>
      </c>
      <c r="AG24" s="167">
        <f t="shared" si="16"/>
        <v>0.26</v>
      </c>
      <c r="AH24" s="167">
        <f t="shared" si="17"/>
        <v>0</v>
      </c>
      <c r="AI24" s="167">
        <f t="shared" si="18"/>
        <v>0</v>
      </c>
    </row>
    <row r="25" spans="1:35" x14ac:dyDescent="0.3">
      <c r="A25" s="1" t="s">
        <v>1822</v>
      </c>
      <c r="B25" s="2" t="s">
        <v>1060</v>
      </c>
      <c r="C25" s="2">
        <v>171</v>
      </c>
      <c r="D25" s="2">
        <v>27</v>
      </c>
      <c r="E25" s="2">
        <v>61</v>
      </c>
      <c r="F25" s="2">
        <v>0</v>
      </c>
      <c r="G25" s="2">
        <v>0</v>
      </c>
      <c r="H25" s="2">
        <v>0</v>
      </c>
      <c r="I25" s="2">
        <v>3.5000000000000001E-3</v>
      </c>
      <c r="J25" s="2">
        <v>1E-3</v>
      </c>
      <c r="K25" s="75">
        <v>0</v>
      </c>
      <c r="L25" s="76">
        <v>0</v>
      </c>
      <c r="O25" s="167">
        <f t="shared" si="4"/>
        <v>513</v>
      </c>
      <c r="P25" s="167">
        <f t="shared" si="5"/>
        <v>81</v>
      </c>
      <c r="Q25" s="167">
        <f t="shared" si="6"/>
        <v>183</v>
      </c>
      <c r="R25" s="167">
        <f t="shared" si="7"/>
        <v>0</v>
      </c>
      <c r="S25" s="167">
        <f t="shared" si="7"/>
        <v>0</v>
      </c>
      <c r="T25" s="167">
        <f t="shared" si="8"/>
        <v>0</v>
      </c>
      <c r="U25" s="167">
        <f t="shared" si="19"/>
        <v>1.05</v>
      </c>
      <c r="V25" s="167">
        <f t="shared" si="20"/>
        <v>0.3</v>
      </c>
      <c r="W25" s="167">
        <f t="shared" si="21"/>
        <v>0</v>
      </c>
      <c r="X25" s="167">
        <f t="shared" si="22"/>
        <v>0</v>
      </c>
      <c r="Z25" s="167">
        <f t="shared" si="9"/>
        <v>342</v>
      </c>
      <c r="AA25" s="167">
        <f t="shared" si="10"/>
        <v>54</v>
      </c>
      <c r="AB25" s="167">
        <f t="shared" si="11"/>
        <v>122</v>
      </c>
      <c r="AC25" s="167">
        <f t="shared" si="12"/>
        <v>0</v>
      </c>
      <c r="AD25" s="167">
        <f t="shared" si="13"/>
        <v>0</v>
      </c>
      <c r="AE25" s="167">
        <f t="shared" si="14"/>
        <v>0</v>
      </c>
      <c r="AF25" s="167">
        <f t="shared" si="15"/>
        <v>0.70000000000000007</v>
      </c>
      <c r="AG25" s="167">
        <f t="shared" si="16"/>
        <v>0.2</v>
      </c>
      <c r="AH25" s="167">
        <f t="shared" si="17"/>
        <v>0</v>
      </c>
      <c r="AI25" s="167">
        <f t="shared" si="18"/>
        <v>0</v>
      </c>
    </row>
    <row r="26" spans="1:35" x14ac:dyDescent="0.3">
      <c r="A26" s="1" t="s">
        <v>1859</v>
      </c>
      <c r="B26" s="2" t="s">
        <v>1860</v>
      </c>
      <c r="C26" s="2">
        <v>289</v>
      </c>
      <c r="D26" s="2">
        <v>50</v>
      </c>
      <c r="E26" s="2">
        <v>83</v>
      </c>
      <c r="F26" s="2">
        <v>0</v>
      </c>
      <c r="G26" s="2">
        <v>0</v>
      </c>
      <c r="H26" s="2">
        <v>0</v>
      </c>
      <c r="I26" s="2">
        <v>1.4500000000000001E-2</v>
      </c>
      <c r="J26" s="2">
        <v>2.5000000000000001E-3</v>
      </c>
      <c r="K26" s="75">
        <v>0</v>
      </c>
      <c r="L26" s="76">
        <v>0</v>
      </c>
      <c r="O26" s="167">
        <f t="shared" si="4"/>
        <v>867</v>
      </c>
      <c r="P26" s="167">
        <f t="shared" si="5"/>
        <v>150</v>
      </c>
      <c r="Q26" s="167">
        <f t="shared" si="6"/>
        <v>249</v>
      </c>
      <c r="R26" s="167">
        <f t="shared" si="7"/>
        <v>0</v>
      </c>
      <c r="S26" s="167">
        <f t="shared" si="7"/>
        <v>0</v>
      </c>
      <c r="T26" s="167">
        <f t="shared" si="8"/>
        <v>0</v>
      </c>
      <c r="U26" s="167">
        <f t="shared" si="19"/>
        <v>4.3500000000000005</v>
      </c>
      <c r="V26" s="167">
        <f t="shared" si="20"/>
        <v>0.75</v>
      </c>
      <c r="W26" s="167">
        <f t="shared" si="21"/>
        <v>0</v>
      </c>
      <c r="X26" s="167">
        <f t="shared" si="22"/>
        <v>0</v>
      </c>
      <c r="Z26" s="167">
        <f t="shared" si="9"/>
        <v>578</v>
      </c>
      <c r="AA26" s="167">
        <f t="shared" si="10"/>
        <v>100</v>
      </c>
      <c r="AB26" s="167">
        <f t="shared" si="11"/>
        <v>166</v>
      </c>
      <c r="AC26" s="167">
        <f t="shared" si="12"/>
        <v>0</v>
      </c>
      <c r="AD26" s="167">
        <f t="shared" si="13"/>
        <v>0</v>
      </c>
      <c r="AE26" s="167">
        <f t="shared" si="14"/>
        <v>0</v>
      </c>
      <c r="AF26" s="167">
        <f t="shared" si="15"/>
        <v>2.9000000000000004</v>
      </c>
      <c r="AG26" s="167">
        <f t="shared" si="16"/>
        <v>0.5</v>
      </c>
      <c r="AH26" s="167">
        <f t="shared" si="17"/>
        <v>0</v>
      </c>
      <c r="AI26" s="167">
        <f t="shared" si="18"/>
        <v>0</v>
      </c>
    </row>
    <row r="27" spans="1:35" x14ac:dyDescent="0.3">
      <c r="A27" s="1" t="s">
        <v>1823</v>
      </c>
      <c r="B27" s="2" t="s">
        <v>1064</v>
      </c>
      <c r="C27" s="2">
        <v>244</v>
      </c>
      <c r="D27" s="2">
        <v>43</v>
      </c>
      <c r="E27" s="2">
        <v>64</v>
      </c>
      <c r="F27" s="2">
        <v>0</v>
      </c>
      <c r="G27" s="2">
        <v>0</v>
      </c>
      <c r="H27" s="2">
        <v>0</v>
      </c>
      <c r="I27" s="2">
        <v>1.2500000000000001E-2</v>
      </c>
      <c r="J27" s="2">
        <v>2.0999999999999999E-3</v>
      </c>
      <c r="K27" s="75">
        <v>0</v>
      </c>
      <c r="L27" s="76">
        <v>0</v>
      </c>
      <c r="O27" s="167">
        <f t="shared" si="4"/>
        <v>732</v>
      </c>
      <c r="P27" s="167">
        <f t="shared" si="5"/>
        <v>129</v>
      </c>
      <c r="Q27" s="167">
        <f t="shared" si="6"/>
        <v>192</v>
      </c>
      <c r="R27" s="167">
        <f t="shared" si="7"/>
        <v>0</v>
      </c>
      <c r="S27" s="167">
        <f t="shared" si="7"/>
        <v>0</v>
      </c>
      <c r="T27" s="167">
        <f t="shared" si="8"/>
        <v>0</v>
      </c>
      <c r="U27" s="167">
        <f t="shared" si="19"/>
        <v>3.7500000000000004</v>
      </c>
      <c r="V27" s="167">
        <f t="shared" si="20"/>
        <v>0.63</v>
      </c>
      <c r="W27" s="167">
        <f t="shared" si="21"/>
        <v>0</v>
      </c>
      <c r="X27" s="167">
        <f t="shared" si="22"/>
        <v>0</v>
      </c>
      <c r="Z27" s="167">
        <f t="shared" si="9"/>
        <v>488</v>
      </c>
      <c r="AA27" s="167">
        <f t="shared" si="10"/>
        <v>86</v>
      </c>
      <c r="AB27" s="167">
        <f t="shared" si="11"/>
        <v>128</v>
      </c>
      <c r="AC27" s="167">
        <f t="shared" si="12"/>
        <v>0</v>
      </c>
      <c r="AD27" s="167">
        <f t="shared" si="13"/>
        <v>0</v>
      </c>
      <c r="AE27" s="167">
        <f t="shared" si="14"/>
        <v>0</v>
      </c>
      <c r="AF27" s="167">
        <f t="shared" si="15"/>
        <v>2.5</v>
      </c>
      <c r="AG27" s="167">
        <f t="shared" si="16"/>
        <v>0.42</v>
      </c>
      <c r="AH27" s="167">
        <f t="shared" si="17"/>
        <v>0</v>
      </c>
      <c r="AI27" s="167">
        <f t="shared" si="18"/>
        <v>0</v>
      </c>
    </row>
    <row r="28" spans="1:35" x14ac:dyDescent="0.3">
      <c r="A28" s="1" t="s">
        <v>1824</v>
      </c>
      <c r="B28" s="2" t="s">
        <v>1066</v>
      </c>
      <c r="C28" s="2">
        <v>209</v>
      </c>
      <c r="D28" s="2">
        <v>36</v>
      </c>
      <c r="E28" s="2">
        <v>56</v>
      </c>
      <c r="F28" s="2">
        <v>0</v>
      </c>
      <c r="G28" s="2">
        <v>0</v>
      </c>
      <c r="H28" s="2">
        <v>0</v>
      </c>
      <c r="I28" s="2">
        <v>1.06E-2</v>
      </c>
      <c r="J28" s="2">
        <v>1.8E-3</v>
      </c>
      <c r="K28" s="75">
        <v>0</v>
      </c>
      <c r="L28" s="76">
        <v>0</v>
      </c>
      <c r="O28" s="167">
        <f t="shared" si="4"/>
        <v>627</v>
      </c>
      <c r="P28" s="167">
        <f t="shared" si="5"/>
        <v>108</v>
      </c>
      <c r="Q28" s="167">
        <f t="shared" si="6"/>
        <v>168</v>
      </c>
      <c r="R28" s="167">
        <f t="shared" si="7"/>
        <v>0</v>
      </c>
      <c r="S28" s="167">
        <f t="shared" si="7"/>
        <v>0</v>
      </c>
      <c r="T28" s="167">
        <f t="shared" si="8"/>
        <v>0</v>
      </c>
      <c r="U28" s="167">
        <f t="shared" si="19"/>
        <v>3.18</v>
      </c>
      <c r="V28" s="167">
        <f t="shared" si="20"/>
        <v>0.54</v>
      </c>
      <c r="W28" s="167">
        <f t="shared" si="21"/>
        <v>0</v>
      </c>
      <c r="X28" s="167">
        <f t="shared" si="22"/>
        <v>0</v>
      </c>
      <c r="Z28" s="167">
        <f t="shared" si="9"/>
        <v>418</v>
      </c>
      <c r="AA28" s="167">
        <f t="shared" si="10"/>
        <v>72</v>
      </c>
      <c r="AB28" s="167">
        <f t="shared" si="11"/>
        <v>112</v>
      </c>
      <c r="AC28" s="167">
        <f t="shared" si="12"/>
        <v>0</v>
      </c>
      <c r="AD28" s="167">
        <f t="shared" si="13"/>
        <v>0</v>
      </c>
      <c r="AE28" s="167">
        <f t="shared" si="14"/>
        <v>0</v>
      </c>
      <c r="AF28" s="167">
        <f t="shared" si="15"/>
        <v>2.12</v>
      </c>
      <c r="AG28" s="167">
        <f t="shared" si="16"/>
        <v>0.36</v>
      </c>
      <c r="AH28" s="167">
        <f t="shared" si="17"/>
        <v>0</v>
      </c>
      <c r="AI28" s="167">
        <f t="shared" si="18"/>
        <v>0</v>
      </c>
    </row>
    <row r="29" spans="1:35" x14ac:dyDescent="0.3">
      <c r="A29" s="1" t="s">
        <v>1825</v>
      </c>
      <c r="B29" s="31" t="s">
        <v>1068</v>
      </c>
      <c r="C29" s="2">
        <v>174</v>
      </c>
      <c r="D29" s="2">
        <v>29</v>
      </c>
      <c r="E29" s="2">
        <v>48</v>
      </c>
      <c r="F29" s="2">
        <v>0</v>
      </c>
      <c r="G29" s="2">
        <v>0</v>
      </c>
      <c r="H29" s="2">
        <v>0</v>
      </c>
      <c r="I29" s="2">
        <v>8.6999999999999994E-3</v>
      </c>
      <c r="J29" s="2">
        <v>1.5E-3</v>
      </c>
      <c r="K29" s="75">
        <v>0</v>
      </c>
      <c r="L29" s="76">
        <v>0</v>
      </c>
      <c r="O29" s="167">
        <f t="shared" si="4"/>
        <v>522</v>
      </c>
      <c r="P29" s="167">
        <f t="shared" si="5"/>
        <v>87</v>
      </c>
      <c r="Q29" s="167">
        <f t="shared" si="6"/>
        <v>144</v>
      </c>
      <c r="R29" s="167">
        <f t="shared" si="7"/>
        <v>0</v>
      </c>
      <c r="S29" s="167">
        <f t="shared" si="7"/>
        <v>0</v>
      </c>
      <c r="T29" s="167">
        <f t="shared" si="8"/>
        <v>0</v>
      </c>
      <c r="U29" s="167">
        <f t="shared" si="19"/>
        <v>2.61</v>
      </c>
      <c r="V29" s="167">
        <f t="shared" si="20"/>
        <v>0.45000000000000007</v>
      </c>
      <c r="W29" s="167">
        <f t="shared" si="21"/>
        <v>0</v>
      </c>
      <c r="X29" s="167">
        <f t="shared" si="22"/>
        <v>0</v>
      </c>
      <c r="Z29" s="167">
        <f t="shared" si="9"/>
        <v>348</v>
      </c>
      <c r="AA29" s="167">
        <f t="shared" si="10"/>
        <v>58</v>
      </c>
      <c r="AB29" s="167">
        <f t="shared" si="11"/>
        <v>96</v>
      </c>
      <c r="AC29" s="167">
        <f t="shared" si="12"/>
        <v>0</v>
      </c>
      <c r="AD29" s="167">
        <f t="shared" si="13"/>
        <v>0</v>
      </c>
      <c r="AE29" s="167">
        <f t="shared" si="14"/>
        <v>0</v>
      </c>
      <c r="AF29" s="167">
        <f t="shared" si="15"/>
        <v>1.7399999999999998</v>
      </c>
      <c r="AG29" s="167">
        <f t="shared" si="16"/>
        <v>0.3</v>
      </c>
      <c r="AH29" s="167">
        <f t="shared" si="17"/>
        <v>0</v>
      </c>
      <c r="AI29" s="167">
        <f t="shared" si="18"/>
        <v>0</v>
      </c>
    </row>
    <row r="30" spans="1:35" x14ac:dyDescent="0.3">
      <c r="A30" s="74" t="s">
        <v>1861</v>
      </c>
      <c r="B30" s="75" t="s">
        <v>1862</v>
      </c>
      <c r="C30" s="75">
        <v>264</v>
      </c>
      <c r="D30" s="75">
        <v>45</v>
      </c>
      <c r="E30" s="75">
        <v>84</v>
      </c>
      <c r="F30" s="75">
        <v>0</v>
      </c>
      <c r="G30" s="75">
        <v>0</v>
      </c>
      <c r="H30" s="75">
        <v>0</v>
      </c>
      <c r="I30" s="75">
        <v>6.4999999999999997E-3</v>
      </c>
      <c r="J30" s="75">
        <v>1E-3</v>
      </c>
      <c r="K30" s="75">
        <v>0</v>
      </c>
      <c r="L30" s="76">
        <v>0.02</v>
      </c>
      <c r="O30" s="167">
        <f t="shared" si="4"/>
        <v>792</v>
      </c>
      <c r="P30" s="167">
        <f t="shared" si="5"/>
        <v>135</v>
      </c>
      <c r="Q30" s="167">
        <f t="shared" si="6"/>
        <v>252</v>
      </c>
      <c r="R30" s="167">
        <f t="shared" si="7"/>
        <v>0</v>
      </c>
      <c r="S30" s="167">
        <f t="shared" si="7"/>
        <v>0</v>
      </c>
      <c r="T30" s="167">
        <f t="shared" si="8"/>
        <v>0</v>
      </c>
      <c r="U30" s="167">
        <f t="shared" si="19"/>
        <v>1.95</v>
      </c>
      <c r="V30" s="167">
        <f t="shared" si="20"/>
        <v>0.3</v>
      </c>
      <c r="W30" s="167">
        <f t="shared" si="21"/>
        <v>0</v>
      </c>
      <c r="X30" s="167">
        <f t="shared" si="22"/>
        <v>6</v>
      </c>
      <c r="Z30" s="167">
        <f t="shared" si="9"/>
        <v>528</v>
      </c>
      <c r="AA30" s="167">
        <f t="shared" si="10"/>
        <v>90</v>
      </c>
      <c r="AB30" s="167">
        <f t="shared" si="11"/>
        <v>168</v>
      </c>
      <c r="AC30" s="167">
        <f t="shared" si="12"/>
        <v>0</v>
      </c>
      <c r="AD30" s="167">
        <f t="shared" si="13"/>
        <v>0</v>
      </c>
      <c r="AE30" s="167">
        <f t="shared" si="14"/>
        <v>0</v>
      </c>
      <c r="AF30" s="167">
        <f t="shared" si="15"/>
        <v>1.3</v>
      </c>
      <c r="AG30" s="167">
        <f t="shared" si="16"/>
        <v>0.2</v>
      </c>
      <c r="AH30" s="167">
        <f t="shared" si="17"/>
        <v>0</v>
      </c>
      <c r="AI30" s="167">
        <f t="shared" si="18"/>
        <v>4</v>
      </c>
    </row>
    <row r="31" spans="1:35" x14ac:dyDescent="0.3">
      <c r="A31" s="74" t="s">
        <v>1071</v>
      </c>
      <c r="B31" s="75" t="s">
        <v>1072</v>
      </c>
      <c r="C31" s="75">
        <v>228</v>
      </c>
      <c r="D31" s="75">
        <v>39</v>
      </c>
      <c r="E31" s="75">
        <v>72</v>
      </c>
      <c r="F31" s="75">
        <v>0</v>
      </c>
      <c r="G31" s="75">
        <v>0</v>
      </c>
      <c r="H31" s="75">
        <v>0</v>
      </c>
      <c r="I31" s="75">
        <v>5.7000000000000002E-3</v>
      </c>
      <c r="J31" s="75">
        <v>8.0000000000000004E-4</v>
      </c>
      <c r="K31" s="75">
        <v>0</v>
      </c>
      <c r="L31" s="76">
        <v>1.7000000000000001E-2</v>
      </c>
      <c r="O31" s="167">
        <f t="shared" si="4"/>
        <v>684</v>
      </c>
      <c r="P31" s="167">
        <f t="shared" si="5"/>
        <v>117</v>
      </c>
      <c r="Q31" s="167">
        <f t="shared" si="6"/>
        <v>216</v>
      </c>
      <c r="R31" s="167">
        <f t="shared" si="7"/>
        <v>0</v>
      </c>
      <c r="S31" s="167">
        <f t="shared" si="7"/>
        <v>0</v>
      </c>
      <c r="T31" s="167">
        <f t="shared" si="8"/>
        <v>0</v>
      </c>
      <c r="U31" s="167">
        <f t="shared" si="19"/>
        <v>1.71</v>
      </c>
      <c r="V31" s="167">
        <f t="shared" si="20"/>
        <v>0.24000000000000002</v>
      </c>
      <c r="W31" s="167">
        <f t="shared" si="21"/>
        <v>0</v>
      </c>
      <c r="X31" s="167">
        <f t="shared" si="22"/>
        <v>5.1000000000000005</v>
      </c>
      <c r="Z31" s="167">
        <f t="shared" si="9"/>
        <v>456</v>
      </c>
      <c r="AA31" s="167">
        <f t="shared" si="10"/>
        <v>78</v>
      </c>
      <c r="AB31" s="167">
        <f t="shared" si="11"/>
        <v>144</v>
      </c>
      <c r="AC31" s="167">
        <f t="shared" si="12"/>
        <v>0</v>
      </c>
      <c r="AD31" s="167">
        <f t="shared" si="13"/>
        <v>0</v>
      </c>
      <c r="AE31" s="167">
        <f t="shared" si="14"/>
        <v>0</v>
      </c>
      <c r="AF31" s="167">
        <f t="shared" si="15"/>
        <v>1.1400000000000001</v>
      </c>
      <c r="AG31" s="167">
        <f t="shared" si="16"/>
        <v>0.16</v>
      </c>
      <c r="AH31" s="167">
        <f t="shared" si="17"/>
        <v>0</v>
      </c>
      <c r="AI31" s="167">
        <f t="shared" si="18"/>
        <v>3.4000000000000004</v>
      </c>
    </row>
    <row r="32" spans="1:35" x14ac:dyDescent="0.3">
      <c r="A32" s="74" t="s">
        <v>1863</v>
      </c>
      <c r="B32" s="75" t="s">
        <v>1074</v>
      </c>
      <c r="C32" s="75">
        <v>193</v>
      </c>
      <c r="D32" s="75">
        <v>33</v>
      </c>
      <c r="E32" s="75">
        <v>60</v>
      </c>
      <c r="F32" s="75">
        <v>0</v>
      </c>
      <c r="G32" s="75">
        <v>0</v>
      </c>
      <c r="H32" s="75">
        <v>0</v>
      </c>
      <c r="I32" s="75">
        <v>4.8999999999999998E-3</v>
      </c>
      <c r="J32" s="75">
        <v>5.9999999999999995E-4</v>
      </c>
      <c r="K32" s="75">
        <v>0</v>
      </c>
      <c r="L32" s="76">
        <v>1.2999999999999999E-2</v>
      </c>
      <c r="O32" s="167">
        <f t="shared" si="4"/>
        <v>579</v>
      </c>
      <c r="P32" s="167">
        <f t="shared" si="5"/>
        <v>99</v>
      </c>
      <c r="Q32" s="167">
        <f t="shared" si="6"/>
        <v>180</v>
      </c>
      <c r="R32" s="167">
        <f t="shared" si="7"/>
        <v>0</v>
      </c>
      <c r="S32" s="167">
        <f t="shared" si="7"/>
        <v>0</v>
      </c>
      <c r="T32" s="167">
        <f t="shared" si="8"/>
        <v>0</v>
      </c>
      <c r="U32" s="167">
        <f t="shared" si="19"/>
        <v>1.47</v>
      </c>
      <c r="V32" s="167">
        <f t="shared" si="20"/>
        <v>0.18</v>
      </c>
      <c r="W32" s="167">
        <f t="shared" si="21"/>
        <v>0</v>
      </c>
      <c r="X32" s="167">
        <f t="shared" si="22"/>
        <v>3.9</v>
      </c>
      <c r="Z32" s="167">
        <f t="shared" si="9"/>
        <v>386</v>
      </c>
      <c r="AA32" s="167">
        <f t="shared" si="10"/>
        <v>66</v>
      </c>
      <c r="AB32" s="167">
        <f t="shared" si="11"/>
        <v>120</v>
      </c>
      <c r="AC32" s="167">
        <f t="shared" si="12"/>
        <v>0</v>
      </c>
      <c r="AD32" s="167">
        <f t="shared" si="13"/>
        <v>0</v>
      </c>
      <c r="AE32" s="167">
        <f t="shared" si="14"/>
        <v>0</v>
      </c>
      <c r="AF32" s="167">
        <f t="shared" si="15"/>
        <v>0.98</v>
      </c>
      <c r="AG32" s="167">
        <f t="shared" si="16"/>
        <v>0.12</v>
      </c>
      <c r="AH32" s="167">
        <f t="shared" si="17"/>
        <v>0</v>
      </c>
      <c r="AI32" s="167">
        <f t="shared" si="18"/>
        <v>2.6</v>
      </c>
    </row>
    <row r="33" spans="1:35" x14ac:dyDescent="0.3">
      <c r="A33" s="74" t="s">
        <v>1864</v>
      </c>
      <c r="B33" s="77" t="s">
        <v>1076</v>
      </c>
      <c r="C33" s="75">
        <v>158</v>
      </c>
      <c r="D33" s="75">
        <v>28</v>
      </c>
      <c r="E33" s="75">
        <v>49</v>
      </c>
      <c r="F33" s="75">
        <v>0</v>
      </c>
      <c r="G33" s="75">
        <v>0</v>
      </c>
      <c r="H33" s="75">
        <v>0</v>
      </c>
      <c r="I33" s="75">
        <v>4.1999999999999997E-3</v>
      </c>
      <c r="J33" s="75">
        <v>5.0000000000000001E-4</v>
      </c>
      <c r="K33" s="75">
        <v>0</v>
      </c>
      <c r="L33" s="76">
        <v>0.01</v>
      </c>
      <c r="O33" s="167">
        <f t="shared" si="4"/>
        <v>474</v>
      </c>
      <c r="P33" s="167">
        <f t="shared" si="5"/>
        <v>84</v>
      </c>
      <c r="Q33" s="167">
        <f t="shared" si="6"/>
        <v>147</v>
      </c>
      <c r="R33" s="167">
        <f t="shared" si="7"/>
        <v>0</v>
      </c>
      <c r="S33" s="167">
        <f t="shared" si="7"/>
        <v>0</v>
      </c>
      <c r="T33" s="167">
        <f t="shared" si="8"/>
        <v>0</v>
      </c>
      <c r="U33" s="167">
        <f t="shared" si="19"/>
        <v>1.26</v>
      </c>
      <c r="V33" s="167">
        <f t="shared" si="20"/>
        <v>0.15</v>
      </c>
      <c r="W33" s="167">
        <f t="shared" si="21"/>
        <v>0</v>
      </c>
      <c r="X33" s="167">
        <f t="shared" si="22"/>
        <v>3</v>
      </c>
      <c r="Z33" s="167">
        <f t="shared" si="9"/>
        <v>316</v>
      </c>
      <c r="AA33" s="167">
        <f t="shared" si="10"/>
        <v>56</v>
      </c>
      <c r="AB33" s="167">
        <f t="shared" si="11"/>
        <v>98</v>
      </c>
      <c r="AC33" s="167">
        <f t="shared" si="12"/>
        <v>0</v>
      </c>
      <c r="AD33" s="167">
        <f t="shared" si="13"/>
        <v>0</v>
      </c>
      <c r="AE33" s="167">
        <f t="shared" si="14"/>
        <v>0</v>
      </c>
      <c r="AF33" s="167">
        <f t="shared" si="15"/>
        <v>0.84</v>
      </c>
      <c r="AG33" s="167">
        <f t="shared" si="16"/>
        <v>0.1</v>
      </c>
      <c r="AH33" s="167">
        <f t="shared" si="17"/>
        <v>0</v>
      </c>
      <c r="AI33" s="167">
        <f t="shared" si="18"/>
        <v>2</v>
      </c>
    </row>
    <row r="34" spans="1:35" x14ac:dyDescent="0.3">
      <c r="A34" s="1" t="s">
        <v>1865</v>
      </c>
      <c r="B34" s="2" t="s">
        <v>1866</v>
      </c>
      <c r="C34" s="2">
        <v>258</v>
      </c>
      <c r="D34" s="2">
        <v>53</v>
      </c>
      <c r="E34" s="2">
        <v>73</v>
      </c>
      <c r="F34" s="2">
        <v>3.8E-3</v>
      </c>
      <c r="G34" s="2">
        <v>0</v>
      </c>
      <c r="H34" s="2">
        <v>0</v>
      </c>
      <c r="I34" s="2">
        <v>0</v>
      </c>
      <c r="J34" s="2">
        <v>8.3000000000000001E-3</v>
      </c>
      <c r="K34" s="75">
        <v>0</v>
      </c>
      <c r="L34" s="76">
        <v>0</v>
      </c>
      <c r="O34" s="167">
        <f t="shared" si="4"/>
        <v>774</v>
      </c>
      <c r="P34" s="167">
        <f t="shared" si="5"/>
        <v>159</v>
      </c>
      <c r="Q34" s="167">
        <f t="shared" si="6"/>
        <v>219</v>
      </c>
      <c r="R34" s="167">
        <f t="shared" si="7"/>
        <v>1.1400000000000001</v>
      </c>
      <c r="S34" s="167">
        <f t="shared" si="7"/>
        <v>0</v>
      </c>
      <c r="T34" s="167">
        <f t="shared" si="8"/>
        <v>0</v>
      </c>
      <c r="U34" s="167">
        <f t="shared" si="19"/>
        <v>0</v>
      </c>
      <c r="V34" s="167">
        <f t="shared" si="20"/>
        <v>2.4899999999999998</v>
      </c>
      <c r="W34" s="167">
        <f t="shared" si="21"/>
        <v>0</v>
      </c>
      <c r="X34" s="167">
        <f t="shared" si="22"/>
        <v>0</v>
      </c>
      <c r="Z34" s="167">
        <f t="shared" si="9"/>
        <v>516</v>
      </c>
      <c r="AA34" s="167">
        <f t="shared" si="10"/>
        <v>106</v>
      </c>
      <c r="AB34" s="167">
        <f t="shared" si="11"/>
        <v>146</v>
      </c>
      <c r="AC34" s="167">
        <f t="shared" si="12"/>
        <v>0.76</v>
      </c>
      <c r="AD34" s="167">
        <f t="shared" si="13"/>
        <v>0</v>
      </c>
      <c r="AE34" s="167">
        <f t="shared" si="14"/>
        <v>0</v>
      </c>
      <c r="AF34" s="167">
        <f t="shared" si="15"/>
        <v>0</v>
      </c>
      <c r="AG34" s="167">
        <f t="shared" si="16"/>
        <v>1.66</v>
      </c>
      <c r="AH34" s="167">
        <f t="shared" si="17"/>
        <v>0</v>
      </c>
      <c r="AI34" s="167">
        <f t="shared" si="18"/>
        <v>0</v>
      </c>
    </row>
    <row r="35" spans="1:35" x14ac:dyDescent="0.3">
      <c r="A35" s="1" t="s">
        <v>1079</v>
      </c>
      <c r="B35" s="2" t="s">
        <v>1080</v>
      </c>
      <c r="C35" s="2">
        <v>223</v>
      </c>
      <c r="D35" s="2">
        <v>45</v>
      </c>
      <c r="E35" s="2">
        <v>63</v>
      </c>
      <c r="F35" s="2">
        <v>3.2000000000000002E-3</v>
      </c>
      <c r="G35" s="2">
        <v>0</v>
      </c>
      <c r="H35" s="2">
        <v>0</v>
      </c>
      <c r="I35" s="2">
        <v>0</v>
      </c>
      <c r="J35" s="2">
        <v>7.1000000000000004E-3</v>
      </c>
      <c r="K35" s="75">
        <v>0</v>
      </c>
      <c r="L35" s="76">
        <v>0</v>
      </c>
      <c r="O35" s="167">
        <f t="shared" si="4"/>
        <v>669</v>
      </c>
      <c r="P35" s="167">
        <f t="shared" si="5"/>
        <v>135</v>
      </c>
      <c r="Q35" s="167">
        <f t="shared" si="6"/>
        <v>189</v>
      </c>
      <c r="R35" s="167">
        <f t="shared" si="7"/>
        <v>0.96000000000000008</v>
      </c>
      <c r="S35" s="167">
        <f t="shared" si="7"/>
        <v>0</v>
      </c>
      <c r="T35" s="167">
        <f t="shared" si="8"/>
        <v>0</v>
      </c>
      <c r="U35" s="167">
        <f t="shared" si="19"/>
        <v>0</v>
      </c>
      <c r="V35" s="167">
        <f t="shared" si="20"/>
        <v>2.13</v>
      </c>
      <c r="W35" s="167">
        <f t="shared" si="21"/>
        <v>0</v>
      </c>
      <c r="X35" s="167">
        <f t="shared" si="22"/>
        <v>0</v>
      </c>
      <c r="Z35" s="167">
        <f t="shared" si="9"/>
        <v>446</v>
      </c>
      <c r="AA35" s="167">
        <f t="shared" si="10"/>
        <v>90</v>
      </c>
      <c r="AB35" s="167">
        <f t="shared" si="11"/>
        <v>126</v>
      </c>
      <c r="AC35" s="167">
        <f t="shared" si="12"/>
        <v>0.64</v>
      </c>
      <c r="AD35" s="167">
        <f t="shared" si="13"/>
        <v>0</v>
      </c>
      <c r="AE35" s="167">
        <f t="shared" si="14"/>
        <v>0</v>
      </c>
      <c r="AF35" s="167">
        <f t="shared" si="15"/>
        <v>0</v>
      </c>
      <c r="AG35" s="167">
        <f t="shared" si="16"/>
        <v>1.4200000000000002</v>
      </c>
      <c r="AH35" s="167">
        <f t="shared" si="17"/>
        <v>0</v>
      </c>
      <c r="AI35" s="167">
        <f t="shared" si="18"/>
        <v>0</v>
      </c>
    </row>
    <row r="36" spans="1:35" x14ac:dyDescent="0.3">
      <c r="A36" s="1" t="s">
        <v>1826</v>
      </c>
      <c r="B36" s="2" t="s">
        <v>1082</v>
      </c>
      <c r="C36" s="2">
        <v>188</v>
      </c>
      <c r="D36" s="2">
        <v>38</v>
      </c>
      <c r="E36" s="2">
        <v>53</v>
      </c>
      <c r="F36" s="2">
        <v>2.5999999999999999E-3</v>
      </c>
      <c r="G36" s="2">
        <v>0</v>
      </c>
      <c r="H36" s="2">
        <v>0</v>
      </c>
      <c r="I36" s="2">
        <v>0</v>
      </c>
      <c r="J36" s="2">
        <v>6.0000000000000001E-3</v>
      </c>
      <c r="K36" s="75">
        <v>0</v>
      </c>
      <c r="L36" s="76">
        <v>0</v>
      </c>
      <c r="O36" s="167">
        <f t="shared" si="4"/>
        <v>564</v>
      </c>
      <c r="P36" s="167">
        <f t="shared" si="5"/>
        <v>114</v>
      </c>
      <c r="Q36" s="167">
        <f t="shared" si="6"/>
        <v>159</v>
      </c>
      <c r="R36" s="167">
        <f t="shared" si="7"/>
        <v>0.77999999999999992</v>
      </c>
      <c r="S36" s="167">
        <f t="shared" si="7"/>
        <v>0</v>
      </c>
      <c r="T36" s="167">
        <f t="shared" si="8"/>
        <v>0</v>
      </c>
      <c r="U36" s="167">
        <f t="shared" si="19"/>
        <v>0</v>
      </c>
      <c r="V36" s="167">
        <f t="shared" si="20"/>
        <v>1.8000000000000003</v>
      </c>
      <c r="W36" s="167">
        <f t="shared" si="21"/>
        <v>0</v>
      </c>
      <c r="X36" s="167">
        <f t="shared" si="22"/>
        <v>0</v>
      </c>
      <c r="Z36" s="167">
        <f t="shared" si="9"/>
        <v>376</v>
      </c>
      <c r="AA36" s="167">
        <f t="shared" si="10"/>
        <v>76</v>
      </c>
      <c r="AB36" s="167">
        <f t="shared" si="11"/>
        <v>106</v>
      </c>
      <c r="AC36" s="167">
        <f t="shared" si="12"/>
        <v>0.52</v>
      </c>
      <c r="AD36" s="167">
        <f t="shared" si="13"/>
        <v>0</v>
      </c>
      <c r="AE36" s="167">
        <f t="shared" si="14"/>
        <v>0</v>
      </c>
      <c r="AF36" s="167">
        <f t="shared" si="15"/>
        <v>0</v>
      </c>
      <c r="AG36" s="167">
        <f t="shared" si="16"/>
        <v>1.2</v>
      </c>
      <c r="AH36" s="167">
        <f t="shared" si="17"/>
        <v>0</v>
      </c>
      <c r="AI36" s="167">
        <f t="shared" si="18"/>
        <v>0</v>
      </c>
    </row>
    <row r="37" spans="1:35" x14ac:dyDescent="0.3">
      <c r="A37" s="1" t="s">
        <v>1827</v>
      </c>
      <c r="B37" s="2" t="s">
        <v>1084</v>
      </c>
      <c r="C37" s="2">
        <v>154</v>
      </c>
      <c r="D37" s="2">
        <v>31</v>
      </c>
      <c r="E37" s="2">
        <v>43</v>
      </c>
      <c r="F37" s="2">
        <v>2.0999999999999999E-3</v>
      </c>
      <c r="G37" s="2">
        <v>0</v>
      </c>
      <c r="H37" s="2">
        <v>0</v>
      </c>
      <c r="I37" s="2">
        <v>0</v>
      </c>
      <c r="J37" s="2">
        <v>4.8999999999999998E-3</v>
      </c>
      <c r="K37" s="75">
        <v>0</v>
      </c>
      <c r="L37" s="76">
        <v>0</v>
      </c>
      <c r="O37" s="167">
        <f t="shared" si="4"/>
        <v>462</v>
      </c>
      <c r="P37" s="167">
        <f t="shared" si="5"/>
        <v>93</v>
      </c>
      <c r="Q37" s="167">
        <f t="shared" si="6"/>
        <v>129</v>
      </c>
      <c r="R37" s="167">
        <f t="shared" si="7"/>
        <v>0.63</v>
      </c>
      <c r="S37" s="167">
        <f t="shared" si="7"/>
        <v>0</v>
      </c>
      <c r="T37" s="167">
        <f t="shared" si="8"/>
        <v>0</v>
      </c>
      <c r="U37" s="167">
        <f t="shared" si="19"/>
        <v>0</v>
      </c>
      <c r="V37" s="167">
        <f t="shared" si="20"/>
        <v>1.47</v>
      </c>
      <c r="W37" s="167">
        <f t="shared" si="21"/>
        <v>0</v>
      </c>
      <c r="X37" s="167">
        <f t="shared" si="22"/>
        <v>0</v>
      </c>
      <c r="Z37" s="167">
        <f t="shared" si="9"/>
        <v>308</v>
      </c>
      <c r="AA37" s="167">
        <f t="shared" si="10"/>
        <v>62</v>
      </c>
      <c r="AB37" s="167">
        <f t="shared" si="11"/>
        <v>86</v>
      </c>
      <c r="AC37" s="167">
        <f t="shared" si="12"/>
        <v>0.42</v>
      </c>
      <c r="AD37" s="167">
        <f t="shared" si="13"/>
        <v>0</v>
      </c>
      <c r="AE37" s="167">
        <f t="shared" si="14"/>
        <v>0</v>
      </c>
      <c r="AF37" s="167">
        <f t="shared" si="15"/>
        <v>0</v>
      </c>
      <c r="AG37" s="167">
        <f t="shared" si="16"/>
        <v>0.98</v>
      </c>
      <c r="AH37" s="167">
        <f t="shared" si="17"/>
        <v>0</v>
      </c>
      <c r="AI37" s="167">
        <f t="shared" si="18"/>
        <v>0</v>
      </c>
    </row>
    <row r="38" spans="1:35" x14ac:dyDescent="0.3">
      <c r="A38" s="1" t="s">
        <v>1867</v>
      </c>
      <c r="B38" s="2" t="s">
        <v>1868</v>
      </c>
      <c r="C38" s="2">
        <v>253</v>
      </c>
      <c r="D38" s="2">
        <v>48</v>
      </c>
      <c r="E38" s="2">
        <v>71</v>
      </c>
      <c r="F38" s="2">
        <v>7.3000000000000001E-3</v>
      </c>
      <c r="G38" s="2">
        <v>0</v>
      </c>
      <c r="H38" s="2">
        <v>0</v>
      </c>
      <c r="I38" s="2">
        <v>0</v>
      </c>
      <c r="J38" s="2">
        <v>9.7000000000000003E-3</v>
      </c>
      <c r="K38" s="75">
        <v>0</v>
      </c>
      <c r="L38" s="76">
        <v>0</v>
      </c>
      <c r="O38" s="167">
        <f t="shared" si="4"/>
        <v>759</v>
      </c>
      <c r="P38" s="167">
        <f t="shared" si="5"/>
        <v>144</v>
      </c>
      <c r="Q38" s="167">
        <f t="shared" si="6"/>
        <v>213</v>
      </c>
      <c r="R38" s="167">
        <f t="shared" si="7"/>
        <v>2.19</v>
      </c>
      <c r="S38" s="167">
        <f t="shared" si="7"/>
        <v>0</v>
      </c>
      <c r="T38" s="167">
        <f t="shared" si="8"/>
        <v>0</v>
      </c>
      <c r="U38" s="167">
        <f t="shared" si="19"/>
        <v>0</v>
      </c>
      <c r="V38" s="167">
        <f t="shared" si="20"/>
        <v>2.91</v>
      </c>
      <c r="W38" s="167">
        <f t="shared" si="21"/>
        <v>0</v>
      </c>
      <c r="X38" s="167">
        <f t="shared" si="22"/>
        <v>0</v>
      </c>
      <c r="Z38" s="167">
        <f t="shared" si="9"/>
        <v>506</v>
      </c>
      <c r="AA38" s="167">
        <f t="shared" si="10"/>
        <v>96</v>
      </c>
      <c r="AB38" s="167">
        <f t="shared" si="11"/>
        <v>142</v>
      </c>
      <c r="AC38" s="167">
        <f t="shared" si="12"/>
        <v>1.46</v>
      </c>
      <c r="AD38" s="167">
        <f t="shared" si="13"/>
        <v>0</v>
      </c>
      <c r="AE38" s="167">
        <f t="shared" si="14"/>
        <v>0</v>
      </c>
      <c r="AF38" s="167">
        <f t="shared" si="15"/>
        <v>0</v>
      </c>
      <c r="AG38" s="167">
        <f t="shared" si="16"/>
        <v>1.94</v>
      </c>
      <c r="AH38" s="167">
        <f t="shared" si="17"/>
        <v>0</v>
      </c>
      <c r="AI38" s="167">
        <f t="shared" si="18"/>
        <v>0</v>
      </c>
    </row>
    <row r="39" spans="1:35" x14ac:dyDescent="0.3">
      <c r="A39" s="1" t="s">
        <v>1087</v>
      </c>
      <c r="B39" s="2" t="s">
        <v>1088</v>
      </c>
      <c r="C39" s="2">
        <v>219</v>
      </c>
      <c r="D39" s="2">
        <v>41</v>
      </c>
      <c r="E39" s="2">
        <v>61</v>
      </c>
      <c r="F39" s="2">
        <v>6.3E-3</v>
      </c>
      <c r="G39" s="2">
        <v>0</v>
      </c>
      <c r="H39" s="2">
        <v>0</v>
      </c>
      <c r="I39" s="2">
        <v>0</v>
      </c>
      <c r="J39" s="2">
        <v>8.3999999999999995E-3</v>
      </c>
      <c r="K39" s="75">
        <v>0</v>
      </c>
      <c r="L39" s="76">
        <v>0</v>
      </c>
      <c r="O39" s="167">
        <f t="shared" si="4"/>
        <v>657</v>
      </c>
      <c r="P39" s="167">
        <f t="shared" si="5"/>
        <v>123</v>
      </c>
      <c r="Q39" s="167">
        <f t="shared" si="6"/>
        <v>183</v>
      </c>
      <c r="R39" s="167">
        <f t="shared" si="7"/>
        <v>1.8900000000000001</v>
      </c>
      <c r="S39" s="167">
        <f t="shared" si="7"/>
        <v>0</v>
      </c>
      <c r="T39" s="167">
        <f t="shared" si="8"/>
        <v>0</v>
      </c>
      <c r="U39" s="167">
        <f t="shared" si="19"/>
        <v>0</v>
      </c>
      <c r="V39" s="167">
        <f t="shared" si="20"/>
        <v>2.52</v>
      </c>
      <c r="W39" s="167">
        <f t="shared" si="21"/>
        <v>0</v>
      </c>
      <c r="X39" s="167">
        <f t="shared" si="22"/>
        <v>0</v>
      </c>
      <c r="Z39" s="167">
        <f t="shared" si="9"/>
        <v>438</v>
      </c>
      <c r="AA39" s="167">
        <f t="shared" si="10"/>
        <v>82</v>
      </c>
      <c r="AB39" s="167">
        <f t="shared" si="11"/>
        <v>122</v>
      </c>
      <c r="AC39" s="167">
        <f t="shared" si="12"/>
        <v>1.26</v>
      </c>
      <c r="AD39" s="167">
        <f t="shared" si="13"/>
        <v>0</v>
      </c>
      <c r="AE39" s="167">
        <f t="shared" si="14"/>
        <v>0</v>
      </c>
      <c r="AF39" s="167">
        <f t="shared" si="15"/>
        <v>0</v>
      </c>
      <c r="AG39" s="167">
        <f t="shared" si="16"/>
        <v>1.68</v>
      </c>
      <c r="AH39" s="167">
        <f t="shared" si="17"/>
        <v>0</v>
      </c>
      <c r="AI39" s="167">
        <f t="shared" si="18"/>
        <v>0</v>
      </c>
    </row>
    <row r="40" spans="1:35" x14ac:dyDescent="0.3">
      <c r="A40" s="1" t="s">
        <v>1828</v>
      </c>
      <c r="B40" s="2" t="s">
        <v>1090</v>
      </c>
      <c r="C40" s="2">
        <v>185</v>
      </c>
      <c r="D40" s="2">
        <v>34</v>
      </c>
      <c r="E40" s="2">
        <v>51</v>
      </c>
      <c r="F40" s="2">
        <v>5.3E-3</v>
      </c>
      <c r="G40" s="2">
        <v>0</v>
      </c>
      <c r="H40" s="2">
        <v>0</v>
      </c>
      <c r="I40" s="2">
        <v>0</v>
      </c>
      <c r="J40" s="2">
        <v>7.1000000000000004E-3</v>
      </c>
      <c r="K40" s="75">
        <v>0</v>
      </c>
      <c r="L40" s="76">
        <v>0</v>
      </c>
      <c r="O40" s="167">
        <f t="shared" si="4"/>
        <v>555</v>
      </c>
      <c r="P40" s="167">
        <f t="shared" si="5"/>
        <v>102</v>
      </c>
      <c r="Q40" s="167">
        <f t="shared" si="6"/>
        <v>153</v>
      </c>
      <c r="R40" s="167">
        <f t="shared" si="7"/>
        <v>1.59</v>
      </c>
      <c r="S40" s="167">
        <f t="shared" si="7"/>
        <v>0</v>
      </c>
      <c r="T40" s="167">
        <f t="shared" si="8"/>
        <v>0</v>
      </c>
      <c r="U40" s="167">
        <f t="shared" si="19"/>
        <v>0</v>
      </c>
      <c r="V40" s="167">
        <f t="shared" si="20"/>
        <v>2.13</v>
      </c>
      <c r="W40" s="167">
        <f t="shared" si="21"/>
        <v>0</v>
      </c>
      <c r="X40" s="167">
        <f t="shared" si="22"/>
        <v>0</v>
      </c>
      <c r="Z40" s="167">
        <f t="shared" si="9"/>
        <v>370</v>
      </c>
      <c r="AA40" s="167">
        <f t="shared" si="10"/>
        <v>68</v>
      </c>
      <c r="AB40" s="167">
        <f t="shared" si="11"/>
        <v>102</v>
      </c>
      <c r="AC40" s="167">
        <f t="shared" si="12"/>
        <v>1.06</v>
      </c>
      <c r="AD40" s="167">
        <f t="shared" si="13"/>
        <v>0</v>
      </c>
      <c r="AE40" s="167">
        <f t="shared" si="14"/>
        <v>0</v>
      </c>
      <c r="AF40" s="167">
        <f t="shared" si="15"/>
        <v>0</v>
      </c>
      <c r="AG40" s="167">
        <f t="shared" si="16"/>
        <v>1.4200000000000002</v>
      </c>
      <c r="AH40" s="167">
        <f t="shared" si="17"/>
        <v>0</v>
      </c>
      <c r="AI40" s="167">
        <f t="shared" si="18"/>
        <v>0</v>
      </c>
    </row>
    <row r="41" spans="1:35" x14ac:dyDescent="0.3">
      <c r="A41" s="1" t="s">
        <v>1829</v>
      </c>
      <c r="B41" s="2" t="s">
        <v>1092</v>
      </c>
      <c r="C41" s="2">
        <v>151</v>
      </c>
      <c r="D41" s="2">
        <v>28</v>
      </c>
      <c r="E41" s="2">
        <v>41</v>
      </c>
      <c r="F41" s="2">
        <v>4.4000000000000003E-3</v>
      </c>
      <c r="G41" s="2">
        <v>0</v>
      </c>
      <c r="H41" s="2">
        <v>0</v>
      </c>
      <c r="I41" s="2">
        <v>0</v>
      </c>
      <c r="J41" s="2">
        <v>5.7999999999999996E-3</v>
      </c>
      <c r="K41" s="75">
        <v>0</v>
      </c>
      <c r="L41" s="76">
        <v>0</v>
      </c>
      <c r="O41" s="167">
        <f t="shared" si="4"/>
        <v>453</v>
      </c>
      <c r="P41" s="167">
        <f t="shared" si="5"/>
        <v>84</v>
      </c>
      <c r="Q41" s="167">
        <f t="shared" si="6"/>
        <v>123</v>
      </c>
      <c r="R41" s="167">
        <f t="shared" si="7"/>
        <v>1.32</v>
      </c>
      <c r="S41" s="167">
        <f t="shared" si="7"/>
        <v>0</v>
      </c>
      <c r="T41" s="167">
        <f t="shared" si="8"/>
        <v>0</v>
      </c>
      <c r="U41" s="167">
        <f t="shared" si="19"/>
        <v>0</v>
      </c>
      <c r="V41" s="167">
        <f t="shared" si="20"/>
        <v>1.7399999999999998</v>
      </c>
      <c r="W41" s="167">
        <f t="shared" si="21"/>
        <v>0</v>
      </c>
      <c r="X41" s="167">
        <f t="shared" si="22"/>
        <v>0</v>
      </c>
      <c r="Z41" s="167">
        <f t="shared" si="9"/>
        <v>302</v>
      </c>
      <c r="AA41" s="167">
        <f t="shared" si="10"/>
        <v>56</v>
      </c>
      <c r="AB41" s="167">
        <f t="shared" si="11"/>
        <v>82</v>
      </c>
      <c r="AC41" s="167">
        <f t="shared" si="12"/>
        <v>0.88</v>
      </c>
      <c r="AD41" s="167">
        <f t="shared" si="13"/>
        <v>0</v>
      </c>
      <c r="AE41" s="167">
        <f t="shared" si="14"/>
        <v>0</v>
      </c>
      <c r="AF41" s="167">
        <f t="shared" si="15"/>
        <v>0</v>
      </c>
      <c r="AG41" s="167">
        <f t="shared" si="16"/>
        <v>1.1599999999999999</v>
      </c>
      <c r="AH41" s="167">
        <f t="shared" si="17"/>
        <v>0</v>
      </c>
      <c r="AI41" s="167">
        <f t="shared" si="18"/>
        <v>0</v>
      </c>
    </row>
    <row r="42" spans="1:35" x14ac:dyDescent="0.3">
      <c r="A42" s="1" t="s">
        <v>1869</v>
      </c>
      <c r="B42" s="2" t="s">
        <v>1870</v>
      </c>
      <c r="C42" s="2">
        <v>247</v>
      </c>
      <c r="D42" s="2">
        <v>51</v>
      </c>
      <c r="E42" s="2">
        <v>61</v>
      </c>
      <c r="F42" s="2">
        <v>1.1999999999999999E-3</v>
      </c>
      <c r="G42" s="2">
        <v>0</v>
      </c>
      <c r="H42" s="2">
        <v>0</v>
      </c>
      <c r="I42" s="2">
        <v>0</v>
      </c>
      <c r="J42" s="2">
        <v>1.6500000000000001E-2</v>
      </c>
      <c r="K42" s="75">
        <v>0</v>
      </c>
      <c r="L42" s="76">
        <v>0</v>
      </c>
      <c r="O42" s="167">
        <f t="shared" si="4"/>
        <v>741</v>
      </c>
      <c r="P42" s="167">
        <f t="shared" si="5"/>
        <v>153</v>
      </c>
      <c r="Q42" s="167">
        <f t="shared" si="6"/>
        <v>183</v>
      </c>
      <c r="R42" s="167">
        <f t="shared" si="7"/>
        <v>0.36</v>
      </c>
      <c r="S42" s="167">
        <f t="shared" si="7"/>
        <v>0</v>
      </c>
      <c r="T42" s="167">
        <f t="shared" si="8"/>
        <v>0</v>
      </c>
      <c r="U42" s="167">
        <f t="shared" si="19"/>
        <v>0</v>
      </c>
      <c r="V42" s="167">
        <f t="shared" si="20"/>
        <v>4.95</v>
      </c>
      <c r="W42" s="167">
        <f t="shared" si="21"/>
        <v>0</v>
      </c>
      <c r="X42" s="167">
        <f t="shared" si="22"/>
        <v>0</v>
      </c>
      <c r="Z42" s="167">
        <f t="shared" si="9"/>
        <v>494</v>
      </c>
      <c r="AA42" s="167">
        <f t="shared" si="10"/>
        <v>102</v>
      </c>
      <c r="AB42" s="167">
        <f t="shared" si="11"/>
        <v>122</v>
      </c>
      <c r="AC42" s="167">
        <f t="shared" si="12"/>
        <v>0.24</v>
      </c>
      <c r="AD42" s="167">
        <f t="shared" si="13"/>
        <v>0</v>
      </c>
      <c r="AE42" s="167">
        <f t="shared" si="14"/>
        <v>0</v>
      </c>
      <c r="AF42" s="167">
        <f t="shared" si="15"/>
        <v>0</v>
      </c>
      <c r="AG42" s="167">
        <f t="shared" si="16"/>
        <v>3.3000000000000003</v>
      </c>
      <c r="AH42" s="167">
        <f t="shared" si="17"/>
        <v>0</v>
      </c>
      <c r="AI42" s="167">
        <f t="shared" si="18"/>
        <v>0</v>
      </c>
    </row>
    <row r="43" spans="1:35" x14ac:dyDescent="0.3">
      <c r="A43" s="1" t="s">
        <v>1830</v>
      </c>
      <c r="B43" s="2" t="s">
        <v>1096</v>
      </c>
      <c r="C43" s="2">
        <v>214</v>
      </c>
      <c r="D43" s="2">
        <v>44</v>
      </c>
      <c r="E43" s="2">
        <v>52</v>
      </c>
      <c r="F43" s="2">
        <v>1E-3</v>
      </c>
      <c r="G43" s="2">
        <v>0</v>
      </c>
      <c r="H43" s="2">
        <v>0</v>
      </c>
      <c r="I43" s="2">
        <v>0</v>
      </c>
      <c r="J43" s="2">
        <v>1.4200000000000001E-2</v>
      </c>
      <c r="K43" s="75">
        <v>0</v>
      </c>
      <c r="L43" s="76">
        <v>0</v>
      </c>
      <c r="O43" s="167">
        <f t="shared" si="4"/>
        <v>642</v>
      </c>
      <c r="P43" s="167">
        <f t="shared" si="5"/>
        <v>132</v>
      </c>
      <c r="Q43" s="167">
        <f t="shared" si="6"/>
        <v>156</v>
      </c>
      <c r="R43" s="167">
        <f t="shared" si="7"/>
        <v>0.3</v>
      </c>
      <c r="S43" s="167">
        <f t="shared" si="7"/>
        <v>0</v>
      </c>
      <c r="T43" s="167">
        <f t="shared" si="8"/>
        <v>0</v>
      </c>
      <c r="U43" s="167">
        <f t="shared" si="19"/>
        <v>0</v>
      </c>
      <c r="V43" s="167">
        <f t="shared" si="20"/>
        <v>4.26</v>
      </c>
      <c r="W43" s="167">
        <f t="shared" si="21"/>
        <v>0</v>
      </c>
      <c r="X43" s="167">
        <f t="shared" si="22"/>
        <v>0</v>
      </c>
      <c r="Z43" s="167">
        <f t="shared" si="9"/>
        <v>428</v>
      </c>
      <c r="AA43" s="167">
        <f t="shared" si="10"/>
        <v>88</v>
      </c>
      <c r="AB43" s="167">
        <f t="shared" si="11"/>
        <v>104</v>
      </c>
      <c r="AC43" s="167">
        <f t="shared" si="12"/>
        <v>0.2</v>
      </c>
      <c r="AD43" s="167">
        <f t="shared" si="13"/>
        <v>0</v>
      </c>
      <c r="AE43" s="167">
        <f t="shared" si="14"/>
        <v>0</v>
      </c>
      <c r="AF43" s="167">
        <f t="shared" si="15"/>
        <v>0</v>
      </c>
      <c r="AG43" s="167">
        <f t="shared" si="16"/>
        <v>2.8400000000000003</v>
      </c>
      <c r="AH43" s="167">
        <f t="shared" si="17"/>
        <v>0</v>
      </c>
      <c r="AI43" s="167">
        <f t="shared" si="18"/>
        <v>0</v>
      </c>
    </row>
    <row r="44" spans="1:35" x14ac:dyDescent="0.3">
      <c r="A44" s="1" t="s">
        <v>1831</v>
      </c>
      <c r="B44" s="2" t="s">
        <v>1098</v>
      </c>
      <c r="C44" s="181">
        <v>181</v>
      </c>
      <c r="D44" s="181">
        <v>37</v>
      </c>
      <c r="E44" s="181">
        <v>44</v>
      </c>
      <c r="F44" s="181">
        <v>8.0000000000000004E-4</v>
      </c>
      <c r="G44" s="181">
        <v>0</v>
      </c>
      <c r="H44" s="181">
        <v>0</v>
      </c>
      <c r="I44" s="181">
        <v>0</v>
      </c>
      <c r="J44" s="2">
        <v>1.1900000000000001E-2</v>
      </c>
      <c r="K44" s="75">
        <v>0</v>
      </c>
      <c r="L44" s="76">
        <v>0</v>
      </c>
      <c r="O44" s="167">
        <f t="shared" si="4"/>
        <v>543</v>
      </c>
      <c r="P44" s="167">
        <f t="shared" si="5"/>
        <v>111</v>
      </c>
      <c r="Q44" s="167">
        <f t="shared" si="6"/>
        <v>132</v>
      </c>
      <c r="R44" s="167">
        <f t="shared" si="7"/>
        <v>0.24000000000000002</v>
      </c>
      <c r="S44" s="167">
        <f t="shared" si="7"/>
        <v>0</v>
      </c>
      <c r="T44" s="167">
        <f t="shared" si="8"/>
        <v>0</v>
      </c>
      <c r="U44" s="167">
        <f t="shared" si="19"/>
        <v>0</v>
      </c>
      <c r="V44" s="167">
        <f t="shared" si="20"/>
        <v>3.5700000000000003</v>
      </c>
      <c r="W44" s="167">
        <f t="shared" si="21"/>
        <v>0</v>
      </c>
      <c r="X44" s="167">
        <f t="shared" si="22"/>
        <v>0</v>
      </c>
      <c r="Z44" s="167">
        <f t="shared" si="9"/>
        <v>362</v>
      </c>
      <c r="AA44" s="167">
        <f t="shared" si="10"/>
        <v>74</v>
      </c>
      <c r="AB44" s="167">
        <f t="shared" si="11"/>
        <v>88</v>
      </c>
      <c r="AC44" s="167">
        <f t="shared" si="12"/>
        <v>0.16</v>
      </c>
      <c r="AD44" s="167">
        <f t="shared" si="13"/>
        <v>0</v>
      </c>
      <c r="AE44" s="167">
        <f t="shared" si="14"/>
        <v>0</v>
      </c>
      <c r="AF44" s="167">
        <f t="shared" si="15"/>
        <v>0</v>
      </c>
      <c r="AG44" s="167">
        <f t="shared" si="16"/>
        <v>2.3800000000000003</v>
      </c>
      <c r="AH44" s="167">
        <f t="shared" si="17"/>
        <v>0</v>
      </c>
      <c r="AI44" s="167">
        <f t="shared" si="18"/>
        <v>0</v>
      </c>
    </row>
    <row r="45" spans="1:35" x14ac:dyDescent="0.3">
      <c r="A45" s="182" t="s">
        <v>1832</v>
      </c>
      <c r="B45" s="181" t="s">
        <v>1100</v>
      </c>
      <c r="C45" s="181">
        <v>148</v>
      </c>
      <c r="D45" s="181">
        <v>31</v>
      </c>
      <c r="E45" s="181">
        <v>36</v>
      </c>
      <c r="F45" s="181">
        <v>5.9999999999999995E-4</v>
      </c>
      <c r="G45" s="181">
        <v>0</v>
      </c>
      <c r="H45" s="181">
        <v>0</v>
      </c>
      <c r="I45" s="181">
        <v>0</v>
      </c>
      <c r="J45" s="2">
        <v>9.7000000000000003E-3</v>
      </c>
      <c r="K45" s="75">
        <v>0</v>
      </c>
      <c r="L45" s="76">
        <v>0</v>
      </c>
      <c r="O45" s="167">
        <f t="shared" si="4"/>
        <v>444</v>
      </c>
      <c r="P45" s="167">
        <f t="shared" si="5"/>
        <v>93</v>
      </c>
      <c r="Q45" s="167">
        <f t="shared" si="6"/>
        <v>108</v>
      </c>
      <c r="R45" s="167">
        <f t="shared" si="7"/>
        <v>0.18</v>
      </c>
      <c r="S45" s="167">
        <f t="shared" si="7"/>
        <v>0</v>
      </c>
      <c r="T45" s="167">
        <f t="shared" si="8"/>
        <v>0</v>
      </c>
      <c r="U45" s="167">
        <f t="shared" si="19"/>
        <v>0</v>
      </c>
      <c r="V45" s="167">
        <f t="shared" si="20"/>
        <v>2.91</v>
      </c>
      <c r="W45" s="167">
        <f t="shared" si="21"/>
        <v>0</v>
      </c>
      <c r="X45" s="167">
        <f t="shared" si="22"/>
        <v>0</v>
      </c>
      <c r="Z45" s="167">
        <f t="shared" si="9"/>
        <v>296</v>
      </c>
      <c r="AA45" s="167">
        <f t="shared" si="10"/>
        <v>62</v>
      </c>
      <c r="AB45" s="167">
        <f t="shared" si="11"/>
        <v>72</v>
      </c>
      <c r="AC45" s="167">
        <f t="shared" si="12"/>
        <v>0.12</v>
      </c>
      <c r="AD45" s="167">
        <f t="shared" si="13"/>
        <v>0</v>
      </c>
      <c r="AE45" s="167">
        <f t="shared" si="14"/>
        <v>0</v>
      </c>
      <c r="AF45" s="167">
        <f t="shared" si="15"/>
        <v>0</v>
      </c>
      <c r="AG45" s="167">
        <f t="shared" si="16"/>
        <v>1.94</v>
      </c>
      <c r="AH45" s="167">
        <f t="shared" si="17"/>
        <v>0</v>
      </c>
      <c r="AI45" s="167">
        <f t="shared" si="18"/>
        <v>0</v>
      </c>
    </row>
    <row r="46" spans="1:35" x14ac:dyDescent="0.3">
      <c r="A46" s="74" t="s">
        <v>1871</v>
      </c>
      <c r="B46" s="75" t="s">
        <v>1872</v>
      </c>
      <c r="C46" s="75">
        <v>249</v>
      </c>
      <c r="D46" s="75">
        <v>49</v>
      </c>
      <c r="E46" s="75">
        <v>63</v>
      </c>
      <c r="F46" s="75">
        <v>1.5E-3</v>
      </c>
      <c r="G46" s="75">
        <v>0</v>
      </c>
      <c r="H46" s="75">
        <v>0</v>
      </c>
      <c r="I46" s="75">
        <v>0</v>
      </c>
      <c r="J46" s="75">
        <v>8.5000000000000006E-3</v>
      </c>
      <c r="K46" s="75">
        <v>2.5000000000000001E-2</v>
      </c>
      <c r="L46" s="76">
        <v>0</v>
      </c>
      <c r="O46" s="167">
        <f t="shared" si="4"/>
        <v>747</v>
      </c>
      <c r="P46" s="167">
        <f t="shared" si="5"/>
        <v>147</v>
      </c>
      <c r="Q46" s="167">
        <f t="shared" si="6"/>
        <v>189</v>
      </c>
      <c r="R46" s="167">
        <f t="shared" si="7"/>
        <v>0.45000000000000007</v>
      </c>
      <c r="S46" s="167">
        <f t="shared" si="7"/>
        <v>0</v>
      </c>
      <c r="T46" s="167">
        <f t="shared" si="8"/>
        <v>0</v>
      </c>
      <c r="U46" s="167">
        <f t="shared" si="19"/>
        <v>0</v>
      </c>
      <c r="V46" s="167">
        <f t="shared" si="20"/>
        <v>2.5500000000000003</v>
      </c>
      <c r="W46" s="167">
        <f t="shared" si="21"/>
        <v>7.5000000000000009</v>
      </c>
      <c r="X46" s="167">
        <f t="shared" si="22"/>
        <v>0</v>
      </c>
      <c r="Z46" s="167">
        <f t="shared" si="9"/>
        <v>498</v>
      </c>
      <c r="AA46" s="167">
        <f t="shared" si="10"/>
        <v>98</v>
      </c>
      <c r="AB46" s="167">
        <f t="shared" si="11"/>
        <v>126</v>
      </c>
      <c r="AC46" s="167">
        <f t="shared" si="12"/>
        <v>0.3</v>
      </c>
      <c r="AD46" s="167">
        <f t="shared" si="13"/>
        <v>0</v>
      </c>
      <c r="AE46" s="167">
        <f t="shared" si="14"/>
        <v>0</v>
      </c>
      <c r="AF46" s="167">
        <f t="shared" si="15"/>
        <v>0</v>
      </c>
      <c r="AG46" s="167">
        <f t="shared" si="16"/>
        <v>1.7000000000000002</v>
      </c>
      <c r="AH46" s="167">
        <f t="shared" si="17"/>
        <v>5</v>
      </c>
      <c r="AI46" s="167">
        <f t="shared" si="18"/>
        <v>0</v>
      </c>
    </row>
    <row r="47" spans="1:35" x14ac:dyDescent="0.3">
      <c r="A47" s="74" t="s">
        <v>1103</v>
      </c>
      <c r="B47" s="75" t="s">
        <v>1104</v>
      </c>
      <c r="C47" s="183">
        <v>216</v>
      </c>
      <c r="D47" s="183">
        <v>42</v>
      </c>
      <c r="E47" s="183">
        <v>55</v>
      </c>
      <c r="F47" s="183">
        <v>1.2999999999999999E-3</v>
      </c>
      <c r="G47" s="183">
        <v>0</v>
      </c>
      <c r="H47" s="183">
        <v>0</v>
      </c>
      <c r="I47" s="183">
        <v>0</v>
      </c>
      <c r="J47" s="75">
        <v>7.3000000000000001E-3</v>
      </c>
      <c r="K47" s="75">
        <v>0.02</v>
      </c>
      <c r="L47" s="76">
        <v>0</v>
      </c>
      <c r="O47" s="167">
        <f t="shared" si="4"/>
        <v>648</v>
      </c>
      <c r="P47" s="167">
        <f t="shared" si="5"/>
        <v>126</v>
      </c>
      <c r="Q47" s="167">
        <f t="shared" si="6"/>
        <v>165</v>
      </c>
      <c r="R47" s="167">
        <f t="shared" si="7"/>
        <v>0.38999999999999996</v>
      </c>
      <c r="S47" s="167">
        <f t="shared" si="7"/>
        <v>0</v>
      </c>
      <c r="T47" s="167">
        <f t="shared" si="8"/>
        <v>0</v>
      </c>
      <c r="U47" s="167">
        <f t="shared" si="19"/>
        <v>0</v>
      </c>
      <c r="V47" s="167">
        <f t="shared" si="20"/>
        <v>2.19</v>
      </c>
      <c r="W47" s="167">
        <f t="shared" si="21"/>
        <v>6</v>
      </c>
      <c r="X47" s="167">
        <f t="shared" si="22"/>
        <v>0</v>
      </c>
      <c r="Z47" s="167">
        <f t="shared" si="9"/>
        <v>432</v>
      </c>
      <c r="AA47" s="167">
        <f t="shared" si="10"/>
        <v>84</v>
      </c>
      <c r="AB47" s="167">
        <f t="shared" si="11"/>
        <v>110</v>
      </c>
      <c r="AC47" s="167">
        <f t="shared" si="12"/>
        <v>0.26</v>
      </c>
      <c r="AD47" s="167">
        <f t="shared" si="13"/>
        <v>0</v>
      </c>
      <c r="AE47" s="167">
        <f t="shared" si="14"/>
        <v>0</v>
      </c>
      <c r="AF47" s="167">
        <f t="shared" si="15"/>
        <v>0</v>
      </c>
      <c r="AG47" s="167">
        <f t="shared" si="16"/>
        <v>1.46</v>
      </c>
      <c r="AH47" s="167">
        <f t="shared" si="17"/>
        <v>4</v>
      </c>
      <c r="AI47" s="167">
        <f t="shared" si="18"/>
        <v>0</v>
      </c>
    </row>
    <row r="48" spans="1:35" x14ac:dyDescent="0.3">
      <c r="A48" s="74" t="s">
        <v>1105</v>
      </c>
      <c r="B48" s="75" t="s">
        <v>1106</v>
      </c>
      <c r="C48" s="78">
        <v>183</v>
      </c>
      <c r="D48" s="78">
        <v>35</v>
      </c>
      <c r="E48" s="78">
        <v>47</v>
      </c>
      <c r="F48" s="78">
        <v>1.1E-4</v>
      </c>
      <c r="G48" s="78">
        <v>0</v>
      </c>
      <c r="H48" s="78">
        <v>0</v>
      </c>
      <c r="I48" s="78">
        <v>0</v>
      </c>
      <c r="J48" s="78">
        <v>6.1999999999999998E-3</v>
      </c>
      <c r="K48" s="75">
        <v>1.4999999999999999E-2</v>
      </c>
      <c r="L48" s="76">
        <v>0</v>
      </c>
      <c r="O48" s="167">
        <f t="shared" si="4"/>
        <v>549</v>
      </c>
      <c r="P48" s="167">
        <f t="shared" si="5"/>
        <v>105</v>
      </c>
      <c r="Q48" s="167">
        <f t="shared" si="6"/>
        <v>141</v>
      </c>
      <c r="R48" s="167">
        <f t="shared" si="7"/>
        <v>3.3000000000000002E-2</v>
      </c>
      <c r="S48" s="167">
        <f t="shared" si="7"/>
        <v>0</v>
      </c>
      <c r="T48" s="167">
        <f t="shared" si="8"/>
        <v>0</v>
      </c>
      <c r="U48" s="167">
        <f t="shared" si="19"/>
        <v>0</v>
      </c>
      <c r="V48" s="167">
        <f t="shared" si="20"/>
        <v>1.8599999999999999</v>
      </c>
      <c r="W48" s="167">
        <f t="shared" si="21"/>
        <v>4.5</v>
      </c>
      <c r="X48" s="167">
        <f t="shared" si="22"/>
        <v>0</v>
      </c>
      <c r="Z48" s="167">
        <f t="shared" si="9"/>
        <v>366</v>
      </c>
      <c r="AA48" s="167">
        <f t="shared" si="10"/>
        <v>70</v>
      </c>
      <c r="AB48" s="167">
        <f t="shared" si="11"/>
        <v>94</v>
      </c>
      <c r="AC48" s="167">
        <f t="shared" si="12"/>
        <v>2.2000000000000002E-2</v>
      </c>
      <c r="AD48" s="167">
        <f t="shared" si="13"/>
        <v>0</v>
      </c>
      <c r="AE48" s="167">
        <f t="shared" si="14"/>
        <v>0</v>
      </c>
      <c r="AF48" s="167">
        <f t="shared" si="15"/>
        <v>0</v>
      </c>
      <c r="AG48" s="167">
        <f t="shared" si="16"/>
        <v>1.24</v>
      </c>
      <c r="AH48" s="167">
        <f t="shared" si="17"/>
        <v>3</v>
      </c>
      <c r="AI48" s="167">
        <f t="shared" si="18"/>
        <v>0</v>
      </c>
    </row>
    <row r="49" spans="1:35" x14ac:dyDescent="0.3">
      <c r="A49" s="80" t="s">
        <v>1833</v>
      </c>
      <c r="B49" s="78" t="s">
        <v>1108</v>
      </c>
      <c r="C49" s="78">
        <v>150</v>
      </c>
      <c r="D49" s="78">
        <v>29</v>
      </c>
      <c r="E49" s="78">
        <v>39</v>
      </c>
      <c r="F49" s="78">
        <v>8.9999999999999998E-4</v>
      </c>
      <c r="G49" s="78">
        <v>0</v>
      </c>
      <c r="H49" s="78">
        <v>0</v>
      </c>
      <c r="I49" s="78">
        <v>0</v>
      </c>
      <c r="J49" s="78">
        <v>5.1000000000000004E-3</v>
      </c>
      <c r="K49" s="78">
        <v>0.01</v>
      </c>
      <c r="L49" s="79">
        <v>0</v>
      </c>
      <c r="O49" s="167">
        <f t="shared" si="4"/>
        <v>450</v>
      </c>
      <c r="P49" s="167">
        <f t="shared" si="5"/>
        <v>87</v>
      </c>
      <c r="Q49" s="167">
        <f t="shared" si="6"/>
        <v>117</v>
      </c>
      <c r="R49" s="167">
        <f t="shared" si="7"/>
        <v>0.27</v>
      </c>
      <c r="S49" s="167">
        <f t="shared" si="7"/>
        <v>0</v>
      </c>
      <c r="T49" s="167">
        <f t="shared" si="8"/>
        <v>0</v>
      </c>
      <c r="U49" s="167">
        <f t="shared" si="19"/>
        <v>0</v>
      </c>
      <c r="V49" s="167">
        <f t="shared" si="20"/>
        <v>1.53</v>
      </c>
      <c r="W49" s="167">
        <f t="shared" si="21"/>
        <v>3</v>
      </c>
      <c r="X49" s="167">
        <f t="shared" si="22"/>
        <v>0</v>
      </c>
      <c r="Z49" s="167">
        <f t="shared" si="9"/>
        <v>300</v>
      </c>
      <c r="AA49" s="167">
        <f t="shared" si="10"/>
        <v>58</v>
      </c>
      <c r="AB49" s="167">
        <f t="shared" si="11"/>
        <v>78</v>
      </c>
      <c r="AC49" s="167">
        <f t="shared" si="12"/>
        <v>0.18</v>
      </c>
      <c r="AD49" s="167">
        <f t="shared" si="13"/>
        <v>0</v>
      </c>
      <c r="AE49" s="167">
        <f t="shared" si="14"/>
        <v>0</v>
      </c>
      <c r="AF49" s="167">
        <f t="shared" si="15"/>
        <v>0</v>
      </c>
      <c r="AG49" s="167">
        <f t="shared" si="16"/>
        <v>1.02</v>
      </c>
      <c r="AH49" s="167">
        <f t="shared" si="17"/>
        <v>2</v>
      </c>
      <c r="AI49" s="167">
        <f t="shared" si="18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H34" sqref="H34"/>
    </sheetView>
  </sheetViews>
  <sheetFormatPr defaultRowHeight="16.5" x14ac:dyDescent="0.3"/>
  <cols>
    <col min="1" max="1" width="21.125" customWidth="1"/>
    <col min="2" max="3" width="14.375" bestFit="1" customWidth="1"/>
  </cols>
  <sheetData>
    <row r="1" spans="1:4" x14ac:dyDescent="0.3">
      <c r="A1" s="41" t="s">
        <v>1795</v>
      </c>
      <c r="B1" s="41" t="s">
        <v>1796</v>
      </c>
      <c r="C1" s="41" t="s">
        <v>1797</v>
      </c>
      <c r="D1" s="41" t="s">
        <v>1798</v>
      </c>
    </row>
    <row r="2" spans="1:4" x14ac:dyDescent="0.3">
      <c r="A2" s="168" t="s">
        <v>1758</v>
      </c>
      <c r="B2" s="168">
        <v>1000</v>
      </c>
      <c r="C2" s="167">
        <f>B2*4</f>
        <v>4000</v>
      </c>
      <c r="D2">
        <v>30</v>
      </c>
    </row>
    <row r="3" spans="1:4" x14ac:dyDescent="0.3">
      <c r="A3" s="169" t="s">
        <v>1759</v>
      </c>
      <c r="B3" s="169">
        <v>5000</v>
      </c>
      <c r="C3" s="167">
        <f t="shared" ref="C3:C37" si="0">B3*4</f>
        <v>20000</v>
      </c>
      <c r="D3">
        <v>10</v>
      </c>
    </row>
    <row r="4" spans="1:4" x14ac:dyDescent="0.3">
      <c r="A4" s="169" t="s">
        <v>1760</v>
      </c>
      <c r="B4" s="169">
        <v>20000</v>
      </c>
      <c r="C4" s="167">
        <f t="shared" si="0"/>
        <v>80000</v>
      </c>
      <c r="D4">
        <v>3</v>
      </c>
    </row>
    <row r="5" spans="1:4" x14ac:dyDescent="0.3">
      <c r="A5" s="169" t="s">
        <v>1761</v>
      </c>
      <c r="B5" s="168">
        <v>1000</v>
      </c>
      <c r="C5" s="167">
        <f t="shared" si="0"/>
        <v>4000</v>
      </c>
      <c r="D5" s="167">
        <v>30</v>
      </c>
    </row>
    <row r="6" spans="1:4" x14ac:dyDescent="0.3">
      <c r="A6" s="169" t="s">
        <v>1762</v>
      </c>
      <c r="B6" s="169">
        <v>5000</v>
      </c>
      <c r="C6" s="167">
        <f t="shared" si="0"/>
        <v>20000</v>
      </c>
      <c r="D6" s="167">
        <v>10</v>
      </c>
    </row>
    <row r="7" spans="1:4" x14ac:dyDescent="0.3">
      <c r="A7" s="169" t="s">
        <v>1763</v>
      </c>
      <c r="B7" s="169">
        <v>20000</v>
      </c>
      <c r="C7" s="167">
        <f t="shared" si="0"/>
        <v>80000</v>
      </c>
      <c r="D7" s="167">
        <v>3</v>
      </c>
    </row>
    <row r="8" spans="1:4" x14ac:dyDescent="0.3">
      <c r="A8" s="169" t="s">
        <v>1764</v>
      </c>
      <c r="B8" s="168">
        <v>1000</v>
      </c>
      <c r="C8" s="167">
        <f t="shared" si="0"/>
        <v>4000</v>
      </c>
      <c r="D8" s="167">
        <v>30</v>
      </c>
    </row>
    <row r="9" spans="1:4" x14ac:dyDescent="0.3">
      <c r="A9" s="169" t="s">
        <v>1765</v>
      </c>
      <c r="B9" s="169">
        <v>5000</v>
      </c>
      <c r="C9" s="167">
        <f t="shared" si="0"/>
        <v>20000</v>
      </c>
      <c r="D9" s="167">
        <v>10</v>
      </c>
    </row>
    <row r="10" spans="1:4" x14ac:dyDescent="0.3">
      <c r="A10" s="169" t="s">
        <v>1766</v>
      </c>
      <c r="B10" s="169">
        <v>20000</v>
      </c>
      <c r="C10" s="167">
        <f t="shared" si="0"/>
        <v>80000</v>
      </c>
      <c r="D10" s="167">
        <v>3</v>
      </c>
    </row>
    <row r="11" spans="1:4" x14ac:dyDescent="0.3">
      <c r="A11" s="169" t="s">
        <v>1767</v>
      </c>
      <c r="B11" s="168">
        <v>1000</v>
      </c>
      <c r="C11" s="167">
        <f t="shared" si="0"/>
        <v>4000</v>
      </c>
      <c r="D11" s="167">
        <v>30</v>
      </c>
    </row>
    <row r="12" spans="1:4" x14ac:dyDescent="0.3">
      <c r="A12" s="169" t="s">
        <v>1768</v>
      </c>
      <c r="B12" s="169">
        <v>5000</v>
      </c>
      <c r="C12" s="167">
        <f t="shared" si="0"/>
        <v>20000</v>
      </c>
      <c r="D12" s="167">
        <v>10</v>
      </c>
    </row>
    <row r="13" spans="1:4" x14ac:dyDescent="0.3">
      <c r="A13" s="169" t="s">
        <v>1769</v>
      </c>
      <c r="B13" s="169">
        <v>20000</v>
      </c>
      <c r="C13" s="167">
        <f t="shared" si="0"/>
        <v>80000</v>
      </c>
      <c r="D13" s="167">
        <v>3</v>
      </c>
    </row>
    <row r="14" spans="1:4" x14ac:dyDescent="0.3">
      <c r="A14" s="169" t="s">
        <v>1770</v>
      </c>
      <c r="B14" s="168">
        <v>1000</v>
      </c>
      <c r="C14" s="167">
        <f t="shared" si="0"/>
        <v>4000</v>
      </c>
      <c r="D14" s="167">
        <v>30</v>
      </c>
    </row>
    <row r="15" spans="1:4" x14ac:dyDescent="0.3">
      <c r="A15" s="169" t="s">
        <v>1771</v>
      </c>
      <c r="B15" s="169">
        <v>5000</v>
      </c>
      <c r="C15" s="167">
        <f t="shared" si="0"/>
        <v>20000</v>
      </c>
      <c r="D15" s="167">
        <v>10</v>
      </c>
    </row>
    <row r="16" spans="1:4" x14ac:dyDescent="0.3">
      <c r="A16" s="169" t="s">
        <v>1772</v>
      </c>
      <c r="B16" s="169">
        <v>20000</v>
      </c>
      <c r="C16" s="167">
        <f t="shared" si="0"/>
        <v>80000</v>
      </c>
      <c r="D16" s="167">
        <v>3</v>
      </c>
    </row>
    <row r="17" spans="1:4" x14ac:dyDescent="0.3">
      <c r="A17" s="169" t="s">
        <v>1773</v>
      </c>
      <c r="B17" s="168">
        <v>1000</v>
      </c>
      <c r="C17" s="167">
        <f t="shared" si="0"/>
        <v>4000</v>
      </c>
      <c r="D17" s="167">
        <v>30</v>
      </c>
    </row>
    <row r="18" spans="1:4" x14ac:dyDescent="0.3">
      <c r="A18" s="169" t="s">
        <v>1774</v>
      </c>
      <c r="B18" s="169">
        <v>5000</v>
      </c>
      <c r="C18" s="167">
        <f t="shared" si="0"/>
        <v>20000</v>
      </c>
      <c r="D18" s="167">
        <v>10</v>
      </c>
    </row>
    <row r="19" spans="1:4" x14ac:dyDescent="0.3">
      <c r="A19" s="169" t="s">
        <v>1775</v>
      </c>
      <c r="B19" s="169">
        <v>20000</v>
      </c>
      <c r="C19" s="167">
        <f t="shared" si="0"/>
        <v>80000</v>
      </c>
      <c r="D19" s="167">
        <v>3</v>
      </c>
    </row>
    <row r="20" spans="1:4" x14ac:dyDescent="0.3">
      <c r="A20" s="169" t="s">
        <v>1776</v>
      </c>
      <c r="B20" s="169">
        <v>700</v>
      </c>
      <c r="C20" s="167">
        <f t="shared" si="0"/>
        <v>2800</v>
      </c>
      <c r="D20">
        <v>100</v>
      </c>
    </row>
    <row r="21" spans="1:4" x14ac:dyDescent="0.3">
      <c r="A21" s="169" t="s">
        <v>1777</v>
      </c>
      <c r="B21" s="169">
        <v>3000</v>
      </c>
      <c r="C21" s="167">
        <f t="shared" si="0"/>
        <v>12000</v>
      </c>
      <c r="D21">
        <v>10</v>
      </c>
    </row>
    <row r="22" spans="1:4" x14ac:dyDescent="0.3">
      <c r="A22" s="169" t="s">
        <v>1778</v>
      </c>
      <c r="B22" s="169">
        <v>3000</v>
      </c>
      <c r="C22" s="167">
        <f t="shared" si="0"/>
        <v>12000</v>
      </c>
      <c r="D22">
        <v>10</v>
      </c>
    </row>
    <row r="23" spans="1:4" x14ac:dyDescent="0.3">
      <c r="A23" s="169" t="s">
        <v>1779</v>
      </c>
      <c r="B23" s="169">
        <v>3000</v>
      </c>
      <c r="C23" s="167">
        <f t="shared" si="0"/>
        <v>12000</v>
      </c>
      <c r="D23">
        <v>10</v>
      </c>
    </row>
    <row r="24" spans="1:4" x14ac:dyDescent="0.3">
      <c r="A24" s="170" t="s">
        <v>1780</v>
      </c>
      <c r="B24" s="170">
        <v>10000</v>
      </c>
      <c r="C24" s="167">
        <f t="shared" si="0"/>
        <v>40000</v>
      </c>
      <c r="D24">
        <v>10</v>
      </c>
    </row>
    <row r="25" spans="1:4" x14ac:dyDescent="0.3">
      <c r="A25" s="170" t="s">
        <v>1781</v>
      </c>
      <c r="B25" s="170">
        <v>30000</v>
      </c>
      <c r="C25" s="167">
        <f t="shared" si="0"/>
        <v>120000</v>
      </c>
      <c r="D25">
        <v>3</v>
      </c>
    </row>
    <row r="26" spans="1:4" x14ac:dyDescent="0.3">
      <c r="A26" s="170" t="s">
        <v>1782</v>
      </c>
      <c r="B26" s="170">
        <v>50000</v>
      </c>
      <c r="C26" s="167">
        <f t="shared" si="0"/>
        <v>200000</v>
      </c>
      <c r="D26">
        <v>2</v>
      </c>
    </row>
    <row r="27" spans="1:4" x14ac:dyDescent="0.3">
      <c r="A27" s="170" t="s">
        <v>1783</v>
      </c>
      <c r="B27" s="170">
        <v>10000</v>
      </c>
      <c r="C27" s="167">
        <f t="shared" si="0"/>
        <v>40000</v>
      </c>
      <c r="D27" s="167">
        <v>10</v>
      </c>
    </row>
    <row r="28" spans="1:4" x14ac:dyDescent="0.3">
      <c r="A28" s="170" t="s">
        <v>1784</v>
      </c>
      <c r="B28" s="170">
        <v>30000</v>
      </c>
      <c r="C28" s="167">
        <f t="shared" si="0"/>
        <v>120000</v>
      </c>
      <c r="D28" s="167">
        <v>3</v>
      </c>
    </row>
    <row r="29" spans="1:4" x14ac:dyDescent="0.3">
      <c r="A29" s="170" t="s">
        <v>1785</v>
      </c>
      <c r="B29" s="170">
        <v>50000</v>
      </c>
      <c r="C29" s="167">
        <f t="shared" si="0"/>
        <v>200000</v>
      </c>
      <c r="D29" s="167">
        <v>2</v>
      </c>
    </row>
    <row r="30" spans="1:4" x14ac:dyDescent="0.3">
      <c r="A30" s="170" t="s">
        <v>1786</v>
      </c>
      <c r="B30" s="170">
        <v>10000</v>
      </c>
      <c r="C30" s="167">
        <f t="shared" si="0"/>
        <v>40000</v>
      </c>
      <c r="D30" s="167">
        <v>10</v>
      </c>
    </row>
    <row r="31" spans="1:4" x14ac:dyDescent="0.3">
      <c r="A31" s="170" t="s">
        <v>1787</v>
      </c>
      <c r="B31" s="170">
        <v>30000</v>
      </c>
      <c r="C31" s="167">
        <f t="shared" si="0"/>
        <v>120000</v>
      </c>
      <c r="D31" s="167">
        <v>3</v>
      </c>
    </row>
    <row r="32" spans="1:4" x14ac:dyDescent="0.3">
      <c r="A32" s="170" t="s">
        <v>1788</v>
      </c>
      <c r="B32" s="170">
        <v>50000</v>
      </c>
      <c r="C32" s="167">
        <f t="shared" si="0"/>
        <v>200000</v>
      </c>
      <c r="D32" s="167">
        <v>2</v>
      </c>
    </row>
    <row r="33" spans="1:4" x14ac:dyDescent="0.3">
      <c r="A33" s="170" t="s">
        <v>1789</v>
      </c>
      <c r="B33" s="170">
        <v>10000</v>
      </c>
      <c r="C33" s="167">
        <f t="shared" si="0"/>
        <v>40000</v>
      </c>
      <c r="D33" s="167">
        <v>10</v>
      </c>
    </row>
    <row r="34" spans="1:4" x14ac:dyDescent="0.3">
      <c r="A34" s="170" t="s">
        <v>1790</v>
      </c>
      <c r="B34" s="170">
        <v>30000</v>
      </c>
      <c r="C34" s="167">
        <f t="shared" si="0"/>
        <v>120000</v>
      </c>
      <c r="D34" s="167">
        <v>3</v>
      </c>
    </row>
    <row r="35" spans="1:4" x14ac:dyDescent="0.3">
      <c r="A35" s="170" t="s">
        <v>1791</v>
      </c>
      <c r="B35" s="170">
        <v>50000</v>
      </c>
      <c r="C35" s="167">
        <f t="shared" si="0"/>
        <v>200000</v>
      </c>
      <c r="D35" s="167">
        <v>2</v>
      </c>
    </row>
    <row r="36" spans="1:4" x14ac:dyDescent="0.3">
      <c r="A36" s="170" t="s">
        <v>1792</v>
      </c>
      <c r="B36" s="170">
        <v>10000</v>
      </c>
      <c r="C36" s="167">
        <f t="shared" si="0"/>
        <v>40000</v>
      </c>
      <c r="D36" s="167">
        <v>10</v>
      </c>
    </row>
    <row r="37" spans="1:4" x14ac:dyDescent="0.3">
      <c r="A37" s="170" t="s">
        <v>1793</v>
      </c>
      <c r="B37" s="170">
        <v>30000</v>
      </c>
      <c r="C37" s="167">
        <f t="shared" si="0"/>
        <v>120000</v>
      </c>
      <c r="D37" s="167">
        <v>3</v>
      </c>
    </row>
    <row r="38" spans="1:4" x14ac:dyDescent="0.3">
      <c r="A38" s="170" t="s">
        <v>1794</v>
      </c>
      <c r="B38" s="170">
        <v>50000</v>
      </c>
      <c r="C38" s="167">
        <f>B38*4</f>
        <v>200000</v>
      </c>
      <c r="D38" s="167">
        <v>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A16" sqref="A16"/>
    </sheetView>
  </sheetViews>
  <sheetFormatPr defaultRowHeight="16.5" x14ac:dyDescent="0.3"/>
  <cols>
    <col min="3" max="3" width="8.25" customWidth="1"/>
    <col min="5" max="5" width="14.5" customWidth="1"/>
    <col min="6" max="6" width="10.875" customWidth="1"/>
    <col min="10" max="10" width="11.25" bestFit="1" customWidth="1"/>
    <col min="12" max="12" width="11.625" customWidth="1"/>
    <col min="13" max="13" width="12.625" customWidth="1"/>
  </cols>
  <sheetData>
    <row r="1" spans="1:16" x14ac:dyDescent="0.3">
      <c r="A1" s="57" t="s">
        <v>249</v>
      </c>
      <c r="B1" s="58" t="s">
        <v>755</v>
      </c>
      <c r="D1" s="55" t="s">
        <v>1003</v>
      </c>
      <c r="E1" s="55" t="s">
        <v>776</v>
      </c>
      <c r="F1" t="s">
        <v>780</v>
      </c>
      <c r="I1" s="57" t="s">
        <v>249</v>
      </c>
      <c r="J1" s="58" t="s">
        <v>755</v>
      </c>
      <c r="N1" t="s">
        <v>1540</v>
      </c>
    </row>
    <row r="2" spans="1:16" x14ac:dyDescent="0.3">
      <c r="A2" s="59" t="s">
        <v>756</v>
      </c>
      <c r="B2" s="60">
        <v>1000</v>
      </c>
      <c r="D2">
        <f>ROUND(B2/$F$4,2)</f>
        <v>0.26</v>
      </c>
      <c r="E2" s="55" t="s">
        <v>777</v>
      </c>
      <c r="F2" s="56">
        <v>770</v>
      </c>
      <c r="I2" s="59" t="s">
        <v>756</v>
      </c>
      <c r="J2" s="60">
        <v>1000</v>
      </c>
      <c r="L2">
        <f>J2/F10</f>
        <v>0.125</v>
      </c>
      <c r="N2" s="107">
        <v>250</v>
      </c>
    </row>
    <row r="3" spans="1:16" x14ac:dyDescent="0.3">
      <c r="A3" s="59" t="s">
        <v>757</v>
      </c>
      <c r="B3" s="60">
        <v>3100</v>
      </c>
      <c r="C3">
        <f>B3-B2</f>
        <v>2100</v>
      </c>
      <c r="D3">
        <f t="shared" ref="D3:D11" si="0">ROUND(B3/$F$4,2)</f>
        <v>0.81</v>
      </c>
      <c r="E3" s="55" t="s">
        <v>778</v>
      </c>
      <c r="F3" s="56">
        <v>1650</v>
      </c>
      <c r="I3" s="59" t="s">
        <v>757</v>
      </c>
      <c r="J3" s="60">
        <f>J2*2.5</f>
        <v>2500</v>
      </c>
      <c r="K3">
        <f>J3-J2</f>
        <v>1500</v>
      </c>
      <c r="L3">
        <f>K3/$F$10</f>
        <v>0.1875</v>
      </c>
      <c r="N3" s="60">
        <f>N2*2.5</f>
        <v>625</v>
      </c>
    </row>
    <row r="4" spans="1:16" x14ac:dyDescent="0.3">
      <c r="A4" s="18" t="s">
        <v>758</v>
      </c>
      <c r="B4" s="60">
        <v>6880</v>
      </c>
      <c r="C4">
        <f t="shared" ref="C4:C11" si="1">B4-B3</f>
        <v>3780</v>
      </c>
      <c r="D4">
        <f t="shared" si="0"/>
        <v>1.79</v>
      </c>
      <c r="E4" s="55" t="s">
        <v>779</v>
      </c>
      <c r="F4" s="56">
        <v>3850</v>
      </c>
      <c r="I4" s="18" t="s">
        <v>758</v>
      </c>
      <c r="J4" s="60">
        <f>J3*2.5</f>
        <v>6250</v>
      </c>
      <c r="K4">
        <f t="shared" ref="K4:K21" si="2">J4-J3</f>
        <v>3750</v>
      </c>
      <c r="L4">
        <f t="shared" ref="L4:L21" si="3">K4/$F$10</f>
        <v>0.46875</v>
      </c>
      <c r="N4" s="60">
        <f>ROUND(N3*2.5,-2)</f>
        <v>1600</v>
      </c>
    </row>
    <row r="5" spans="1:16" x14ac:dyDescent="0.3">
      <c r="A5" s="18" t="s">
        <v>759</v>
      </c>
      <c r="B5" s="60">
        <v>12949</v>
      </c>
      <c r="C5">
        <f t="shared" si="1"/>
        <v>6069</v>
      </c>
      <c r="D5">
        <f t="shared" si="0"/>
        <v>3.36</v>
      </c>
      <c r="E5" s="55"/>
      <c r="I5" s="18" t="s">
        <v>759</v>
      </c>
      <c r="J5" s="60">
        <f>ROUND(J4*2,-2)</f>
        <v>12500</v>
      </c>
      <c r="K5">
        <f t="shared" si="2"/>
        <v>6250</v>
      </c>
      <c r="L5">
        <f t="shared" si="3"/>
        <v>0.78125</v>
      </c>
      <c r="N5" s="60">
        <f>ROUND(N4*2,-2)</f>
        <v>3200</v>
      </c>
    </row>
    <row r="6" spans="1:16" x14ac:dyDescent="0.3">
      <c r="A6" s="18" t="s">
        <v>760</v>
      </c>
      <c r="B6" s="60">
        <v>21946</v>
      </c>
      <c r="C6">
        <f t="shared" si="1"/>
        <v>8997</v>
      </c>
      <c r="D6">
        <f t="shared" si="0"/>
        <v>5.7</v>
      </c>
      <c r="I6" s="18" t="s">
        <v>760</v>
      </c>
      <c r="J6" s="60">
        <f>ROUND(J5*1.75,-2)</f>
        <v>21900</v>
      </c>
      <c r="K6">
        <f t="shared" si="2"/>
        <v>9400</v>
      </c>
      <c r="L6">
        <f t="shared" si="3"/>
        <v>1.175</v>
      </c>
      <c r="N6" s="60">
        <f>ROUND(N5*1.75,-2)</f>
        <v>5600</v>
      </c>
    </row>
    <row r="7" spans="1:16" x14ac:dyDescent="0.3">
      <c r="A7" s="18" t="s">
        <v>761</v>
      </c>
      <c r="B7" s="60">
        <v>34543</v>
      </c>
      <c r="C7">
        <f t="shared" si="1"/>
        <v>12597</v>
      </c>
      <c r="D7">
        <f t="shared" si="0"/>
        <v>8.9700000000000006</v>
      </c>
      <c r="E7" s="55" t="s">
        <v>781</v>
      </c>
      <c r="F7" t="s">
        <v>780</v>
      </c>
      <c r="I7" s="18" t="s">
        <v>761</v>
      </c>
      <c r="J7" s="60">
        <f>ROUND(J6*1.5,-2)</f>
        <v>32900</v>
      </c>
      <c r="K7">
        <f t="shared" si="2"/>
        <v>11000</v>
      </c>
      <c r="L7">
        <f t="shared" si="3"/>
        <v>1.375</v>
      </c>
      <c r="N7" s="60">
        <f>ROUND(N6*1.5,-2)</f>
        <v>8400</v>
      </c>
    </row>
    <row r="8" spans="1:16" x14ac:dyDescent="0.3">
      <c r="A8" s="18" t="s">
        <v>762</v>
      </c>
      <c r="B8" s="60">
        <v>51445</v>
      </c>
      <c r="C8">
        <f t="shared" si="1"/>
        <v>16902</v>
      </c>
      <c r="D8">
        <f t="shared" si="0"/>
        <v>13.36</v>
      </c>
      <c r="E8" s="55" t="s">
        <v>777</v>
      </c>
      <c r="F8">
        <v>500</v>
      </c>
      <c r="I8" s="18" t="s">
        <v>762</v>
      </c>
      <c r="J8" s="60">
        <f>ROUND(J7*1.4,-2)</f>
        <v>46100</v>
      </c>
      <c r="K8">
        <f t="shared" si="2"/>
        <v>13200</v>
      </c>
      <c r="L8">
        <f t="shared" si="3"/>
        <v>1.65</v>
      </c>
      <c r="N8" s="60">
        <f>ROUND(N7*1.4,-2)</f>
        <v>11800</v>
      </c>
    </row>
    <row r="9" spans="1:16" x14ac:dyDescent="0.3">
      <c r="A9" s="18" t="s">
        <v>763</v>
      </c>
      <c r="B9" s="60">
        <v>73393</v>
      </c>
      <c r="C9">
        <f t="shared" si="1"/>
        <v>21948</v>
      </c>
      <c r="D9">
        <f t="shared" si="0"/>
        <v>19.059999999999999</v>
      </c>
      <c r="E9" s="55" t="s">
        <v>778</v>
      </c>
      <c r="F9">
        <v>2000</v>
      </c>
      <c r="I9" s="18" t="s">
        <v>763</v>
      </c>
      <c r="J9" s="60">
        <f>ROUND(J8*1.35,-2)</f>
        <v>62200</v>
      </c>
      <c r="K9">
        <f t="shared" si="2"/>
        <v>16100</v>
      </c>
      <c r="L9">
        <f t="shared" si="3"/>
        <v>2.0125000000000002</v>
      </c>
      <c r="N9" s="60">
        <f>ROUND(N8*1.35,-2)</f>
        <v>15900</v>
      </c>
    </row>
    <row r="10" spans="1:16" x14ac:dyDescent="0.3">
      <c r="A10" s="18" t="s">
        <v>764</v>
      </c>
      <c r="B10" s="60">
        <v>101162</v>
      </c>
      <c r="C10">
        <f t="shared" si="1"/>
        <v>27769</v>
      </c>
      <c r="D10">
        <f t="shared" si="0"/>
        <v>26.28</v>
      </c>
      <c r="E10" s="55" t="s">
        <v>779</v>
      </c>
      <c r="F10">
        <v>8000</v>
      </c>
      <c r="I10" s="18" t="s">
        <v>764</v>
      </c>
      <c r="J10" s="60">
        <f>ROUND(J9*1.3,-2)</f>
        <v>80900</v>
      </c>
      <c r="K10">
        <f t="shared" si="2"/>
        <v>18700</v>
      </c>
      <c r="L10">
        <f t="shared" si="3"/>
        <v>2.3374999999999999</v>
      </c>
      <c r="N10" s="60">
        <f>ROUND(N9*1.3,-2)</f>
        <v>20700</v>
      </c>
    </row>
    <row r="11" spans="1:16" x14ac:dyDescent="0.3">
      <c r="A11" s="22" t="s">
        <v>765</v>
      </c>
      <c r="B11" s="61">
        <v>135571</v>
      </c>
      <c r="C11">
        <f t="shared" si="1"/>
        <v>34409</v>
      </c>
      <c r="D11">
        <f t="shared" si="0"/>
        <v>35.21</v>
      </c>
      <c r="E11" s="66" t="s">
        <v>1523</v>
      </c>
      <c r="F11">
        <f>32000</f>
        <v>32000</v>
      </c>
      <c r="I11" s="22" t="s">
        <v>765</v>
      </c>
      <c r="J11" s="60">
        <f>ROUND(J10*1.3,-2)</f>
        <v>105200</v>
      </c>
      <c r="K11">
        <f t="shared" si="2"/>
        <v>24300</v>
      </c>
      <c r="L11">
        <f t="shared" si="3"/>
        <v>3.0375000000000001</v>
      </c>
      <c r="M11">
        <f>SUM(L2:L11)</f>
        <v>13.149999999999999</v>
      </c>
      <c r="N11" s="60">
        <f>ROUND(N10*1.3,-2)</f>
        <v>26900</v>
      </c>
      <c r="P11" t="s">
        <v>1524</v>
      </c>
    </row>
    <row r="12" spans="1:16" x14ac:dyDescent="0.3">
      <c r="B12">
        <f>SUM(B2:B11)</f>
        <v>441989</v>
      </c>
      <c r="C12" s="56"/>
      <c r="F12">
        <f>$J$21/$F$10</f>
        <v>54.375</v>
      </c>
      <c r="I12" s="22" t="s">
        <v>766</v>
      </c>
      <c r="J12" s="60">
        <f>ROUND(J11*1.25,-2)</f>
        <v>131500</v>
      </c>
      <c r="K12">
        <f t="shared" si="2"/>
        <v>26300</v>
      </c>
      <c r="L12">
        <f t="shared" si="3"/>
        <v>3.2875000000000001</v>
      </c>
      <c r="N12" s="60">
        <f>ROUND(N11*1.25,-2)</f>
        <v>33600</v>
      </c>
    </row>
    <row r="13" spans="1:16" x14ac:dyDescent="0.3">
      <c r="I13" s="22" t="s">
        <v>767</v>
      </c>
      <c r="J13" s="60">
        <f>ROUND(J12*1.225,-2)</f>
        <v>161100</v>
      </c>
      <c r="K13">
        <f t="shared" si="2"/>
        <v>29600</v>
      </c>
      <c r="L13">
        <f t="shared" si="3"/>
        <v>3.7</v>
      </c>
      <c r="N13" s="60">
        <f>ROUND(N12*1.225,-2)</f>
        <v>41200</v>
      </c>
    </row>
    <row r="14" spans="1:16" x14ac:dyDescent="0.3">
      <c r="I14" s="22" t="s">
        <v>768</v>
      </c>
      <c r="J14" s="60">
        <f>ROUND(J13*1.2,-2)</f>
        <v>193300</v>
      </c>
      <c r="K14">
        <f t="shared" si="2"/>
        <v>32200</v>
      </c>
      <c r="L14">
        <f t="shared" si="3"/>
        <v>4.0250000000000004</v>
      </c>
      <c r="N14" s="60">
        <f>ROUND(N13*1.2,-2)</f>
        <v>49400</v>
      </c>
    </row>
    <row r="15" spans="1:16" x14ac:dyDescent="0.3">
      <c r="E15">
        <f>170000/180</f>
        <v>944.44444444444446</v>
      </c>
      <c r="I15" s="22" t="s">
        <v>769</v>
      </c>
      <c r="J15" s="60">
        <f>ROUND(J14*1.175,-2)</f>
        <v>227100</v>
      </c>
      <c r="K15">
        <f t="shared" si="2"/>
        <v>33800</v>
      </c>
      <c r="L15">
        <f t="shared" si="3"/>
        <v>4.2249999999999996</v>
      </c>
      <c r="N15" s="60">
        <f>ROUND(N14*1.175,-2)</f>
        <v>58000</v>
      </c>
    </row>
    <row r="16" spans="1:16" x14ac:dyDescent="0.3">
      <c r="I16" s="22" t="s">
        <v>770</v>
      </c>
      <c r="J16" s="60">
        <f>ROUND(J15*1.15,-2)</f>
        <v>261200</v>
      </c>
      <c r="K16">
        <f t="shared" si="2"/>
        <v>34100</v>
      </c>
      <c r="L16">
        <f t="shared" si="3"/>
        <v>4.2625000000000002</v>
      </c>
      <c r="N16" s="60">
        <f>ROUND(N15*1.15,-2)</f>
        <v>66700</v>
      </c>
    </row>
    <row r="17" spans="9:16" x14ac:dyDescent="0.3">
      <c r="I17" s="22" t="s">
        <v>771</v>
      </c>
      <c r="J17" s="60">
        <f>ROUND(J16*1.135,-2)</f>
        <v>296500</v>
      </c>
      <c r="K17">
        <f t="shared" si="2"/>
        <v>35300</v>
      </c>
      <c r="L17">
        <f t="shared" si="3"/>
        <v>4.4124999999999996</v>
      </c>
      <c r="N17" s="60">
        <f>ROUND(N16*1.135,-2)</f>
        <v>75700</v>
      </c>
    </row>
    <row r="18" spans="9:16" x14ac:dyDescent="0.3">
      <c r="I18" s="22" t="s">
        <v>772</v>
      </c>
      <c r="J18" s="60">
        <f>ROUND(J17*1.12,-2)</f>
        <v>332100</v>
      </c>
      <c r="K18">
        <f t="shared" si="2"/>
        <v>35600</v>
      </c>
      <c r="L18">
        <f t="shared" si="3"/>
        <v>4.45</v>
      </c>
      <c r="N18" s="60">
        <f>ROUND(N17*1.12,-2)</f>
        <v>84800</v>
      </c>
    </row>
    <row r="19" spans="9:16" x14ac:dyDescent="0.3">
      <c r="I19" s="22" t="s">
        <v>773</v>
      </c>
      <c r="J19" s="60">
        <f>ROUND(J18*1.1,-2)</f>
        <v>365300</v>
      </c>
      <c r="K19">
        <f t="shared" si="2"/>
        <v>33200</v>
      </c>
      <c r="L19">
        <f t="shared" si="3"/>
        <v>4.1500000000000004</v>
      </c>
      <c r="N19" s="60">
        <f>ROUND(N18*1.1,-2)</f>
        <v>93300</v>
      </c>
    </row>
    <row r="20" spans="9:16" x14ac:dyDescent="0.3">
      <c r="I20" s="22" t="s">
        <v>774</v>
      </c>
      <c r="J20" s="60">
        <f>ROUND(J19*1.0925,-2)</f>
        <v>399100</v>
      </c>
      <c r="K20">
        <f t="shared" si="2"/>
        <v>33800</v>
      </c>
      <c r="L20">
        <f t="shared" si="3"/>
        <v>4.2249999999999996</v>
      </c>
      <c r="N20" s="60">
        <f>ROUND(N19*1.0925,-2)</f>
        <v>101900</v>
      </c>
    </row>
    <row r="21" spans="9:16" x14ac:dyDescent="0.3">
      <c r="I21" s="22" t="s">
        <v>775</v>
      </c>
      <c r="J21" s="60">
        <f>ROUND(J20*1.09,-2)</f>
        <v>435000</v>
      </c>
      <c r="K21">
        <f t="shared" si="2"/>
        <v>35900</v>
      </c>
      <c r="L21">
        <f t="shared" si="3"/>
        <v>4.4874999999999998</v>
      </c>
      <c r="N21" s="60">
        <f>ROUND(N20*1.09,-2)</f>
        <v>111100</v>
      </c>
      <c r="P21" t="s">
        <v>1525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workbookViewId="0">
      <selection activeCell="L19" sqref="L19"/>
    </sheetView>
  </sheetViews>
  <sheetFormatPr defaultRowHeight="16.5" x14ac:dyDescent="0.3"/>
  <cols>
    <col min="1" max="1" width="24" customWidth="1"/>
    <col min="2" max="2" width="25.25" customWidth="1"/>
  </cols>
  <sheetData>
    <row r="1" spans="1:9" x14ac:dyDescent="0.3">
      <c r="A1" s="81" t="s">
        <v>525</v>
      </c>
      <c r="B1" s="82" t="s">
        <v>1109</v>
      </c>
      <c r="C1" s="83" t="s">
        <v>1110</v>
      </c>
      <c r="D1" s="83" t="s">
        <v>1111</v>
      </c>
      <c r="E1" s="83" t="s">
        <v>1112</v>
      </c>
      <c r="F1" s="83" t="s">
        <v>1113</v>
      </c>
      <c r="G1" s="83" t="s">
        <v>1114</v>
      </c>
      <c r="H1" s="83" t="s">
        <v>1115</v>
      </c>
      <c r="I1" s="84" t="s">
        <v>1116</v>
      </c>
    </row>
    <row r="2" spans="1:9" x14ac:dyDescent="0.3">
      <c r="A2" s="59" t="s">
        <v>1117</v>
      </c>
      <c r="B2" s="85" t="s">
        <v>1118</v>
      </c>
      <c r="C2" s="86" t="s">
        <v>1119</v>
      </c>
      <c r="D2" s="85">
        <v>1</v>
      </c>
      <c r="E2" s="85" t="s">
        <v>1120</v>
      </c>
      <c r="F2" s="85">
        <v>0</v>
      </c>
      <c r="G2" s="85" t="s">
        <v>1120</v>
      </c>
      <c r="H2" s="85">
        <v>0</v>
      </c>
      <c r="I2" s="60">
        <v>0</v>
      </c>
    </row>
    <row r="3" spans="1:9" x14ac:dyDescent="0.3">
      <c r="A3" s="59" t="s">
        <v>1121</v>
      </c>
      <c r="B3" s="85" t="s">
        <v>1122</v>
      </c>
      <c r="C3" s="86" t="s">
        <v>1119</v>
      </c>
      <c r="D3" s="85">
        <v>1</v>
      </c>
      <c r="E3" s="85" t="s">
        <v>1120</v>
      </c>
      <c r="F3" s="85">
        <v>0</v>
      </c>
      <c r="G3" s="85" t="s">
        <v>1120</v>
      </c>
      <c r="H3" s="85">
        <v>0</v>
      </c>
      <c r="I3" s="60">
        <v>0</v>
      </c>
    </row>
    <row r="4" spans="1:9" x14ac:dyDescent="0.3">
      <c r="A4" s="59" t="s">
        <v>1123</v>
      </c>
      <c r="B4" s="85" t="s">
        <v>1124</v>
      </c>
      <c r="C4" s="86" t="s">
        <v>1119</v>
      </c>
      <c r="D4" s="85">
        <v>1</v>
      </c>
      <c r="E4" s="85" t="s">
        <v>1120</v>
      </c>
      <c r="F4" s="85">
        <v>0</v>
      </c>
      <c r="G4" s="85" t="s">
        <v>1120</v>
      </c>
      <c r="H4" s="85">
        <v>0</v>
      </c>
      <c r="I4" s="60">
        <v>0</v>
      </c>
    </row>
    <row r="5" spans="1:9" x14ac:dyDescent="0.3">
      <c r="A5" s="59" t="s">
        <v>1125</v>
      </c>
      <c r="B5" s="85" t="s">
        <v>1126</v>
      </c>
      <c r="C5" s="86" t="s">
        <v>1119</v>
      </c>
      <c r="D5" s="85">
        <v>40</v>
      </c>
      <c r="E5" s="85" t="s">
        <v>1120</v>
      </c>
      <c r="F5" s="85">
        <v>0</v>
      </c>
      <c r="G5" s="85" t="s">
        <v>1120</v>
      </c>
      <c r="H5" s="85">
        <v>0</v>
      </c>
      <c r="I5" s="60">
        <v>0</v>
      </c>
    </row>
    <row r="6" spans="1:9" x14ac:dyDescent="0.3">
      <c r="A6" s="59" t="s">
        <v>1127</v>
      </c>
      <c r="B6" s="85" t="s">
        <v>1128</v>
      </c>
      <c r="C6" s="86" t="s">
        <v>1119</v>
      </c>
      <c r="D6" s="85">
        <v>40</v>
      </c>
      <c r="E6" s="85" t="s">
        <v>1120</v>
      </c>
      <c r="F6" s="85">
        <v>0</v>
      </c>
      <c r="G6" s="85" t="s">
        <v>1120</v>
      </c>
      <c r="H6" s="85">
        <v>0</v>
      </c>
      <c r="I6" s="60">
        <v>0</v>
      </c>
    </row>
    <row r="7" spans="1:9" x14ac:dyDescent="0.3">
      <c r="A7" s="59" t="s">
        <v>1129</v>
      </c>
      <c r="B7" s="85" t="s">
        <v>1130</v>
      </c>
      <c r="C7" s="86" t="s">
        <v>1119</v>
      </c>
      <c r="D7" s="85">
        <v>40</v>
      </c>
      <c r="E7" s="85" t="s">
        <v>1120</v>
      </c>
      <c r="F7" s="85">
        <v>0</v>
      </c>
      <c r="G7" s="85" t="s">
        <v>1120</v>
      </c>
      <c r="H7" s="85">
        <v>0</v>
      </c>
      <c r="I7" s="60">
        <v>0</v>
      </c>
    </row>
    <row r="8" spans="1:9" x14ac:dyDescent="0.3">
      <c r="A8" s="59" t="s">
        <v>1131</v>
      </c>
      <c r="B8" s="85" t="s">
        <v>1132</v>
      </c>
      <c r="C8" s="86" t="s">
        <v>1119</v>
      </c>
      <c r="D8" s="85">
        <v>40</v>
      </c>
      <c r="E8" s="85" t="s">
        <v>1120</v>
      </c>
      <c r="F8" s="85">
        <v>0</v>
      </c>
      <c r="G8" s="85" t="s">
        <v>1120</v>
      </c>
      <c r="H8" s="85">
        <v>0</v>
      </c>
      <c r="I8" s="60">
        <v>0</v>
      </c>
    </row>
    <row r="9" spans="1:9" x14ac:dyDescent="0.3">
      <c r="A9" s="59" t="s">
        <v>1133</v>
      </c>
      <c r="B9" s="85" t="s">
        <v>1134</v>
      </c>
      <c r="C9" s="86" t="s">
        <v>1119</v>
      </c>
      <c r="D9" s="85">
        <v>40</v>
      </c>
      <c r="E9" s="85" t="s">
        <v>1120</v>
      </c>
      <c r="F9" s="85">
        <v>0</v>
      </c>
      <c r="G9" s="85" t="s">
        <v>1120</v>
      </c>
      <c r="H9" s="85">
        <v>0</v>
      </c>
      <c r="I9" s="60">
        <v>0</v>
      </c>
    </row>
    <row r="10" spans="1:9" x14ac:dyDescent="0.3">
      <c r="A10" s="59" t="s">
        <v>1135</v>
      </c>
      <c r="B10" s="85" t="s">
        <v>1136</v>
      </c>
      <c r="C10" s="86" t="s">
        <v>1119</v>
      </c>
      <c r="D10" s="85">
        <v>48</v>
      </c>
      <c r="E10" s="85" t="s">
        <v>1120</v>
      </c>
      <c r="F10" s="85">
        <v>0</v>
      </c>
      <c r="G10" s="85" t="s">
        <v>1120</v>
      </c>
      <c r="H10" s="85">
        <v>0</v>
      </c>
      <c r="I10" s="60">
        <v>0</v>
      </c>
    </row>
    <row r="11" spans="1:9" x14ac:dyDescent="0.3">
      <c r="A11" s="59" t="s">
        <v>1137</v>
      </c>
      <c r="B11" s="85" t="s">
        <v>1138</v>
      </c>
      <c r="C11" s="86" t="s">
        <v>1119</v>
      </c>
      <c r="D11" s="85">
        <v>48</v>
      </c>
      <c r="E11" s="85" t="s">
        <v>1120</v>
      </c>
      <c r="F11" s="85">
        <v>0</v>
      </c>
      <c r="G11" s="85" t="s">
        <v>1120</v>
      </c>
      <c r="H11" s="85">
        <v>0</v>
      </c>
      <c r="I11" s="60">
        <v>0</v>
      </c>
    </row>
    <row r="12" spans="1:9" x14ac:dyDescent="0.3">
      <c r="A12" s="59" t="s">
        <v>1139</v>
      </c>
      <c r="B12" s="85" t="s">
        <v>1140</v>
      </c>
      <c r="C12" s="86" t="s">
        <v>1119</v>
      </c>
      <c r="D12" s="85">
        <v>48</v>
      </c>
      <c r="E12" s="85" t="s">
        <v>1120</v>
      </c>
      <c r="F12" s="85">
        <v>0</v>
      </c>
      <c r="G12" s="85" t="s">
        <v>1120</v>
      </c>
      <c r="H12" s="85">
        <v>0</v>
      </c>
      <c r="I12" s="60">
        <v>0</v>
      </c>
    </row>
    <row r="13" spans="1:9" x14ac:dyDescent="0.3">
      <c r="A13" s="59" t="s">
        <v>1141</v>
      </c>
      <c r="B13" s="85" t="s">
        <v>1142</v>
      </c>
      <c r="C13" s="86" t="s">
        <v>1119</v>
      </c>
      <c r="D13" s="85">
        <v>48</v>
      </c>
      <c r="E13" s="85" t="s">
        <v>1120</v>
      </c>
      <c r="F13" s="85">
        <v>0</v>
      </c>
      <c r="G13" s="85" t="s">
        <v>1120</v>
      </c>
      <c r="H13" s="85">
        <v>0</v>
      </c>
      <c r="I13" s="60">
        <v>0</v>
      </c>
    </row>
    <row r="14" spans="1:9" x14ac:dyDescent="0.3">
      <c r="A14" s="59" t="s">
        <v>1143</v>
      </c>
      <c r="B14" s="85" t="s">
        <v>1144</v>
      </c>
      <c r="C14" s="86" t="s">
        <v>1119</v>
      </c>
      <c r="D14" s="85">
        <v>48</v>
      </c>
      <c r="E14" s="85" t="s">
        <v>1120</v>
      </c>
      <c r="F14" s="85">
        <v>0</v>
      </c>
      <c r="G14" s="85" t="s">
        <v>1120</v>
      </c>
      <c r="H14" s="85">
        <v>0</v>
      </c>
      <c r="I14" s="60">
        <v>0</v>
      </c>
    </row>
    <row r="15" spans="1:9" x14ac:dyDescent="0.3">
      <c r="A15" s="59" t="s">
        <v>1145</v>
      </c>
      <c r="B15" s="85" t="s">
        <v>1146</v>
      </c>
      <c r="C15" s="86" t="s">
        <v>1119</v>
      </c>
      <c r="D15" s="85">
        <v>56</v>
      </c>
      <c r="E15" s="85" t="s">
        <v>1120</v>
      </c>
      <c r="F15" s="85">
        <v>0</v>
      </c>
      <c r="G15" s="85" t="s">
        <v>1120</v>
      </c>
      <c r="H15" s="85">
        <v>0</v>
      </c>
      <c r="I15" s="60">
        <v>0</v>
      </c>
    </row>
    <row r="16" spans="1:9" x14ac:dyDescent="0.3">
      <c r="A16" s="59" t="s">
        <v>1147</v>
      </c>
      <c r="B16" s="85" t="s">
        <v>1148</v>
      </c>
      <c r="C16" s="86" t="s">
        <v>1119</v>
      </c>
      <c r="D16" s="85">
        <v>56</v>
      </c>
      <c r="E16" s="85" t="s">
        <v>1120</v>
      </c>
      <c r="F16" s="85">
        <v>0</v>
      </c>
      <c r="G16" s="85" t="s">
        <v>1120</v>
      </c>
      <c r="H16" s="85">
        <v>0</v>
      </c>
      <c r="I16" s="60">
        <v>0</v>
      </c>
    </row>
    <row r="17" spans="1:9" x14ac:dyDescent="0.3">
      <c r="A17" s="59" t="s">
        <v>1149</v>
      </c>
      <c r="B17" s="85" t="s">
        <v>1150</v>
      </c>
      <c r="C17" s="86" t="s">
        <v>1119</v>
      </c>
      <c r="D17" s="85">
        <v>56</v>
      </c>
      <c r="E17" s="85" t="s">
        <v>1120</v>
      </c>
      <c r="F17" s="85">
        <v>0</v>
      </c>
      <c r="G17" s="85" t="s">
        <v>1120</v>
      </c>
      <c r="H17" s="85">
        <v>0</v>
      </c>
      <c r="I17" s="60">
        <v>0</v>
      </c>
    </row>
    <row r="18" spans="1:9" x14ac:dyDescent="0.3">
      <c r="A18" s="59" t="s">
        <v>1151</v>
      </c>
      <c r="B18" s="85" t="s">
        <v>1152</v>
      </c>
      <c r="C18" s="86" t="s">
        <v>1119</v>
      </c>
      <c r="D18" s="85">
        <v>56</v>
      </c>
      <c r="E18" s="85" t="s">
        <v>1120</v>
      </c>
      <c r="F18" s="85">
        <v>0</v>
      </c>
      <c r="G18" s="85" t="s">
        <v>1120</v>
      </c>
      <c r="H18" s="85">
        <v>0</v>
      </c>
      <c r="I18" s="60">
        <v>0</v>
      </c>
    </row>
    <row r="19" spans="1:9" x14ac:dyDescent="0.3">
      <c r="A19" s="59" t="s">
        <v>1153</v>
      </c>
      <c r="B19" s="85" t="s">
        <v>1154</v>
      </c>
      <c r="C19" s="86" t="s">
        <v>1119</v>
      </c>
      <c r="D19" s="85">
        <v>56</v>
      </c>
      <c r="E19" s="85" t="s">
        <v>1120</v>
      </c>
      <c r="F19" s="85">
        <v>0</v>
      </c>
      <c r="G19" s="85" t="s">
        <v>1120</v>
      </c>
      <c r="H19" s="85">
        <v>0</v>
      </c>
      <c r="I19" s="60">
        <v>0</v>
      </c>
    </row>
    <row r="20" spans="1:9" x14ac:dyDescent="0.3">
      <c r="A20" s="59" t="s">
        <v>1155</v>
      </c>
      <c r="B20" s="85" t="s">
        <v>1156</v>
      </c>
      <c r="C20" s="86" t="s">
        <v>1119</v>
      </c>
      <c r="D20" s="85">
        <v>64</v>
      </c>
      <c r="E20" s="85" t="s">
        <v>1120</v>
      </c>
      <c r="F20" s="85">
        <v>0</v>
      </c>
      <c r="G20" s="85" t="s">
        <v>1120</v>
      </c>
      <c r="H20" s="85">
        <v>0</v>
      </c>
      <c r="I20" s="60">
        <v>0</v>
      </c>
    </row>
    <row r="21" spans="1:9" x14ac:dyDescent="0.3">
      <c r="A21" s="59" t="s">
        <v>1157</v>
      </c>
      <c r="B21" s="85" t="s">
        <v>1158</v>
      </c>
      <c r="C21" s="86" t="s">
        <v>1119</v>
      </c>
      <c r="D21" s="85">
        <v>64</v>
      </c>
      <c r="E21" s="85" t="s">
        <v>1120</v>
      </c>
      <c r="F21" s="85">
        <v>0</v>
      </c>
      <c r="G21" s="85" t="s">
        <v>1120</v>
      </c>
      <c r="H21" s="85">
        <v>0</v>
      </c>
      <c r="I21" s="60">
        <v>0</v>
      </c>
    </row>
    <row r="22" spans="1:9" x14ac:dyDescent="0.3">
      <c r="A22" s="59" t="s">
        <v>1159</v>
      </c>
      <c r="B22" s="85" t="s">
        <v>1160</v>
      </c>
      <c r="C22" s="86" t="s">
        <v>1119</v>
      </c>
      <c r="D22" s="85">
        <v>64</v>
      </c>
      <c r="E22" s="85" t="s">
        <v>1120</v>
      </c>
      <c r="F22" s="85">
        <v>0</v>
      </c>
      <c r="G22" s="85" t="s">
        <v>1120</v>
      </c>
      <c r="H22" s="85">
        <v>0</v>
      </c>
      <c r="I22" s="60">
        <v>0</v>
      </c>
    </row>
    <row r="23" spans="1:9" x14ac:dyDescent="0.3">
      <c r="A23" s="59" t="s">
        <v>1161</v>
      </c>
      <c r="B23" s="85" t="s">
        <v>1162</v>
      </c>
      <c r="C23" s="86" t="s">
        <v>1119</v>
      </c>
      <c r="D23" s="85">
        <v>64</v>
      </c>
      <c r="E23" s="85" t="s">
        <v>1120</v>
      </c>
      <c r="F23" s="85">
        <v>0</v>
      </c>
      <c r="G23" s="85" t="s">
        <v>1120</v>
      </c>
      <c r="H23" s="85">
        <v>0</v>
      </c>
      <c r="I23" s="60">
        <v>0</v>
      </c>
    </row>
    <row r="24" spans="1:9" x14ac:dyDescent="0.3">
      <c r="A24" s="59" t="s">
        <v>1163</v>
      </c>
      <c r="B24" s="85" t="s">
        <v>1164</v>
      </c>
      <c r="C24" s="86" t="s">
        <v>1119</v>
      </c>
      <c r="D24" s="85">
        <v>64</v>
      </c>
      <c r="E24" s="85" t="s">
        <v>1120</v>
      </c>
      <c r="F24" s="85">
        <v>0</v>
      </c>
      <c r="G24" s="85" t="s">
        <v>1120</v>
      </c>
      <c r="H24" s="85">
        <v>0</v>
      </c>
      <c r="I24" s="60">
        <v>0</v>
      </c>
    </row>
    <row r="25" spans="1:9" x14ac:dyDescent="0.3">
      <c r="A25" s="59" t="s">
        <v>1165</v>
      </c>
      <c r="B25" s="85" t="s">
        <v>1166</v>
      </c>
      <c r="C25" s="86" t="s">
        <v>1119</v>
      </c>
      <c r="D25" s="85">
        <v>72</v>
      </c>
      <c r="E25" s="86" t="s">
        <v>1120</v>
      </c>
      <c r="F25" s="86">
        <v>0</v>
      </c>
      <c r="G25" s="86" t="s">
        <v>1120</v>
      </c>
      <c r="H25" s="85">
        <v>0</v>
      </c>
      <c r="I25" s="60">
        <v>0</v>
      </c>
    </row>
    <row r="26" spans="1:9" x14ac:dyDescent="0.3">
      <c r="A26" s="59" t="s">
        <v>1167</v>
      </c>
      <c r="B26" s="85" t="s">
        <v>1168</v>
      </c>
      <c r="C26" s="86" t="s">
        <v>1119</v>
      </c>
      <c r="D26" s="85">
        <v>72</v>
      </c>
      <c r="E26" s="86" t="s">
        <v>1120</v>
      </c>
      <c r="F26" s="86">
        <v>0</v>
      </c>
      <c r="G26" s="86" t="s">
        <v>1120</v>
      </c>
      <c r="H26" s="85">
        <v>0</v>
      </c>
      <c r="I26" s="60">
        <v>0</v>
      </c>
    </row>
    <row r="27" spans="1:9" x14ac:dyDescent="0.3">
      <c r="A27" s="59" t="s">
        <v>1169</v>
      </c>
      <c r="B27" s="85" t="s">
        <v>1170</v>
      </c>
      <c r="C27" s="86" t="s">
        <v>1119</v>
      </c>
      <c r="D27" s="85">
        <v>72</v>
      </c>
      <c r="E27" s="86" t="s">
        <v>1120</v>
      </c>
      <c r="F27" s="86">
        <v>0</v>
      </c>
      <c r="G27" s="86" t="s">
        <v>1120</v>
      </c>
      <c r="H27" s="85">
        <v>0</v>
      </c>
      <c r="I27" s="60">
        <v>0</v>
      </c>
    </row>
    <row r="28" spans="1:9" x14ac:dyDescent="0.3">
      <c r="A28" s="59" t="s">
        <v>1171</v>
      </c>
      <c r="B28" s="85" t="s">
        <v>1172</v>
      </c>
      <c r="C28" s="86" t="s">
        <v>1119</v>
      </c>
      <c r="D28" s="85">
        <v>72</v>
      </c>
      <c r="E28" s="86" t="s">
        <v>1120</v>
      </c>
      <c r="F28" s="86">
        <v>0</v>
      </c>
      <c r="G28" s="86" t="s">
        <v>1120</v>
      </c>
      <c r="H28" s="85">
        <v>0</v>
      </c>
      <c r="I28" s="60">
        <v>0</v>
      </c>
    </row>
    <row r="29" spans="1:9" x14ac:dyDescent="0.3">
      <c r="A29" s="59" t="s">
        <v>1173</v>
      </c>
      <c r="B29" s="85" t="s">
        <v>1174</v>
      </c>
      <c r="C29" s="86" t="s">
        <v>1119</v>
      </c>
      <c r="D29" s="85">
        <v>72</v>
      </c>
      <c r="E29" s="86" t="s">
        <v>1120</v>
      </c>
      <c r="F29" s="86">
        <v>0</v>
      </c>
      <c r="G29" s="86" t="s">
        <v>1120</v>
      </c>
      <c r="H29" s="85">
        <v>0</v>
      </c>
      <c r="I29" s="60">
        <v>0</v>
      </c>
    </row>
    <row r="30" spans="1:9" x14ac:dyDescent="0.3">
      <c r="A30" s="59" t="s">
        <v>1175</v>
      </c>
      <c r="B30" s="85" t="s">
        <v>1176</v>
      </c>
      <c r="C30" s="86" t="s">
        <v>1119</v>
      </c>
      <c r="D30" s="85">
        <v>72</v>
      </c>
      <c r="E30" s="86" t="s">
        <v>1120</v>
      </c>
      <c r="F30" s="86">
        <v>0</v>
      </c>
      <c r="G30" s="86" t="s">
        <v>1120</v>
      </c>
      <c r="H30" s="85">
        <v>0</v>
      </c>
      <c r="I30" s="60">
        <v>0</v>
      </c>
    </row>
    <row r="31" spans="1:9" x14ac:dyDescent="0.3">
      <c r="A31" s="59" t="s">
        <v>1177</v>
      </c>
      <c r="B31" s="85" t="s">
        <v>1178</v>
      </c>
      <c r="C31" s="86" t="s">
        <v>1119</v>
      </c>
      <c r="D31" s="85">
        <v>72</v>
      </c>
      <c r="E31" s="86" t="s">
        <v>1120</v>
      </c>
      <c r="F31" s="86">
        <v>0</v>
      </c>
      <c r="G31" s="86" t="s">
        <v>1120</v>
      </c>
      <c r="H31" s="85">
        <v>0</v>
      </c>
      <c r="I31" s="60">
        <v>0</v>
      </c>
    </row>
    <row r="32" spans="1:9" x14ac:dyDescent="0.3">
      <c r="A32" s="59" t="s">
        <v>1179</v>
      </c>
      <c r="B32" s="85" t="s">
        <v>1180</v>
      </c>
      <c r="C32" s="86" t="s">
        <v>1119</v>
      </c>
      <c r="D32" s="85">
        <v>72</v>
      </c>
      <c r="E32" s="86" t="s">
        <v>1120</v>
      </c>
      <c r="F32" s="86">
        <v>0</v>
      </c>
      <c r="G32" s="86" t="s">
        <v>1120</v>
      </c>
      <c r="H32" s="85">
        <v>0</v>
      </c>
      <c r="I32" s="60">
        <v>0</v>
      </c>
    </row>
    <row r="33" spans="1:9" x14ac:dyDescent="0.3">
      <c r="A33" s="59" t="s">
        <v>1181</v>
      </c>
      <c r="B33" s="85" t="s">
        <v>1182</v>
      </c>
      <c r="C33" s="86" t="s">
        <v>1119</v>
      </c>
      <c r="D33" s="85">
        <v>72</v>
      </c>
      <c r="E33" s="86" t="s">
        <v>1120</v>
      </c>
      <c r="F33" s="86">
        <v>0</v>
      </c>
      <c r="G33" s="86" t="s">
        <v>1120</v>
      </c>
      <c r="H33" s="85">
        <v>0</v>
      </c>
      <c r="I33" s="60">
        <v>0</v>
      </c>
    </row>
    <row r="34" spans="1:9" x14ac:dyDescent="0.3">
      <c r="A34" s="59" t="s">
        <v>1183</v>
      </c>
      <c r="B34" s="85" t="s">
        <v>1184</v>
      </c>
      <c r="C34" s="86" t="s">
        <v>1119</v>
      </c>
      <c r="D34" s="85">
        <v>72</v>
      </c>
      <c r="E34" s="86" t="s">
        <v>1120</v>
      </c>
      <c r="F34" s="86">
        <v>0</v>
      </c>
      <c r="G34" s="86" t="s">
        <v>1120</v>
      </c>
      <c r="H34" s="85">
        <v>0</v>
      </c>
      <c r="I34" s="60">
        <v>0</v>
      </c>
    </row>
    <row r="35" spans="1:9" x14ac:dyDescent="0.3">
      <c r="A35" s="59" t="s">
        <v>1185</v>
      </c>
      <c r="B35" s="85" t="s">
        <v>1186</v>
      </c>
      <c r="C35" s="86" t="s">
        <v>1119</v>
      </c>
      <c r="D35" s="85">
        <v>72</v>
      </c>
      <c r="E35" s="86" t="s">
        <v>1120</v>
      </c>
      <c r="F35" s="85">
        <v>0</v>
      </c>
      <c r="G35" s="86" t="s">
        <v>1120</v>
      </c>
      <c r="H35" s="85">
        <v>0</v>
      </c>
      <c r="I35" s="60">
        <v>0</v>
      </c>
    </row>
    <row r="36" spans="1:9" x14ac:dyDescent="0.3">
      <c r="A36" s="59" t="s">
        <v>1187</v>
      </c>
      <c r="B36" s="85" t="s">
        <v>1188</v>
      </c>
      <c r="C36" s="86" t="s">
        <v>1119</v>
      </c>
      <c r="D36" s="85">
        <v>72</v>
      </c>
      <c r="E36" s="86" t="s">
        <v>1120</v>
      </c>
      <c r="F36" s="85">
        <v>0</v>
      </c>
      <c r="G36" s="86" t="s">
        <v>1120</v>
      </c>
      <c r="H36" s="85">
        <v>0</v>
      </c>
      <c r="I36" s="60">
        <v>0</v>
      </c>
    </row>
    <row r="37" spans="1:9" x14ac:dyDescent="0.3">
      <c r="A37" s="59" t="s">
        <v>1189</v>
      </c>
      <c r="B37" s="85" t="s">
        <v>1190</v>
      </c>
      <c r="C37" s="86" t="s">
        <v>1119</v>
      </c>
      <c r="D37" s="85">
        <v>72</v>
      </c>
      <c r="E37" s="86" t="s">
        <v>1120</v>
      </c>
      <c r="F37" s="86">
        <v>0</v>
      </c>
      <c r="G37" s="86" t="s">
        <v>1120</v>
      </c>
      <c r="H37" s="85">
        <v>0</v>
      </c>
      <c r="I37" s="60">
        <v>0</v>
      </c>
    </row>
    <row r="38" spans="1:9" x14ac:dyDescent="0.3">
      <c r="A38" s="59" t="s">
        <v>1191</v>
      </c>
      <c r="B38" s="85" t="s">
        <v>1192</v>
      </c>
      <c r="C38" s="86" t="s">
        <v>1119</v>
      </c>
      <c r="D38" s="85">
        <v>72</v>
      </c>
      <c r="E38" s="86" t="s">
        <v>1120</v>
      </c>
      <c r="F38" s="86">
        <v>0</v>
      </c>
      <c r="G38" s="86" t="s">
        <v>1120</v>
      </c>
      <c r="H38" s="85">
        <v>0</v>
      </c>
      <c r="I38" s="60">
        <v>0</v>
      </c>
    </row>
    <row r="39" spans="1:9" x14ac:dyDescent="0.3">
      <c r="A39" s="59" t="s">
        <v>1193</v>
      </c>
      <c r="B39" s="85" t="s">
        <v>1194</v>
      </c>
      <c r="C39" s="86" t="s">
        <v>1119</v>
      </c>
      <c r="D39" s="85">
        <v>72</v>
      </c>
      <c r="E39" s="86" t="s">
        <v>1120</v>
      </c>
      <c r="F39" s="86">
        <v>0</v>
      </c>
      <c r="G39" s="86" t="s">
        <v>1120</v>
      </c>
      <c r="H39" s="85">
        <v>0</v>
      </c>
      <c r="I39" s="60">
        <v>0</v>
      </c>
    </row>
    <row r="40" spans="1:9" x14ac:dyDescent="0.3">
      <c r="A40" s="59" t="s">
        <v>1195</v>
      </c>
      <c r="B40" s="85" t="s">
        <v>1196</v>
      </c>
      <c r="C40" s="86" t="s">
        <v>1119</v>
      </c>
      <c r="D40" s="85">
        <v>72</v>
      </c>
      <c r="E40" s="86" t="s">
        <v>1120</v>
      </c>
      <c r="F40" s="86">
        <v>0</v>
      </c>
      <c r="G40" s="86" t="s">
        <v>1120</v>
      </c>
      <c r="H40" s="85">
        <v>0</v>
      </c>
      <c r="I40" s="60">
        <v>0</v>
      </c>
    </row>
    <row r="41" spans="1:9" x14ac:dyDescent="0.3">
      <c r="A41" s="59" t="s">
        <v>1197</v>
      </c>
      <c r="B41" s="85" t="s">
        <v>1198</v>
      </c>
      <c r="C41" s="86" t="s">
        <v>1119</v>
      </c>
      <c r="D41" s="85">
        <v>72</v>
      </c>
      <c r="E41" s="86" t="s">
        <v>1120</v>
      </c>
      <c r="F41" s="86">
        <v>0</v>
      </c>
      <c r="G41" s="86" t="s">
        <v>1120</v>
      </c>
      <c r="H41" s="85">
        <v>0</v>
      </c>
      <c r="I41" s="60">
        <v>0</v>
      </c>
    </row>
    <row r="42" spans="1:9" x14ac:dyDescent="0.3">
      <c r="A42" s="59" t="s">
        <v>1199</v>
      </c>
      <c r="B42" s="85" t="s">
        <v>1200</v>
      </c>
      <c r="C42" s="86" t="s">
        <v>1119</v>
      </c>
      <c r="D42" s="85">
        <v>72</v>
      </c>
      <c r="E42" s="86" t="s">
        <v>1120</v>
      </c>
      <c r="F42" s="86">
        <v>0</v>
      </c>
      <c r="G42" s="86" t="s">
        <v>1120</v>
      </c>
      <c r="H42" s="85">
        <v>0</v>
      </c>
      <c r="I42" s="60">
        <v>0</v>
      </c>
    </row>
    <row r="43" spans="1:9" x14ac:dyDescent="0.3">
      <c r="A43" s="59" t="s">
        <v>1201</v>
      </c>
      <c r="B43" s="85" t="s">
        <v>1202</v>
      </c>
      <c r="C43" s="86" t="s">
        <v>1119</v>
      </c>
      <c r="D43" s="85">
        <v>72</v>
      </c>
      <c r="E43" s="86" t="s">
        <v>1120</v>
      </c>
      <c r="F43" s="86">
        <v>0</v>
      </c>
      <c r="G43" s="86" t="s">
        <v>1120</v>
      </c>
      <c r="H43" s="85">
        <v>0</v>
      </c>
      <c r="I43" s="60">
        <v>0</v>
      </c>
    </row>
    <row r="44" spans="1:9" x14ac:dyDescent="0.3">
      <c r="A44" s="59" t="s">
        <v>1203</v>
      </c>
      <c r="B44" s="85" t="s">
        <v>1204</v>
      </c>
      <c r="C44" s="86" t="s">
        <v>1119</v>
      </c>
      <c r="D44" s="85">
        <v>72</v>
      </c>
      <c r="E44" s="86" t="s">
        <v>1120</v>
      </c>
      <c r="F44" s="85">
        <v>0</v>
      </c>
      <c r="G44" s="86" t="s">
        <v>1120</v>
      </c>
      <c r="H44" s="85">
        <v>0</v>
      </c>
      <c r="I44" s="60">
        <v>0</v>
      </c>
    </row>
    <row r="45" spans="1:9" x14ac:dyDescent="0.3">
      <c r="A45" s="59" t="s">
        <v>1205</v>
      </c>
      <c r="B45" s="85" t="s">
        <v>1206</v>
      </c>
      <c r="C45" s="86" t="s">
        <v>1119</v>
      </c>
      <c r="D45" s="85">
        <v>72</v>
      </c>
      <c r="E45" s="86" t="s">
        <v>1120</v>
      </c>
      <c r="F45" s="85">
        <v>0</v>
      </c>
      <c r="G45" s="86" t="s">
        <v>1120</v>
      </c>
      <c r="H45" s="85">
        <v>0</v>
      </c>
      <c r="I45" s="60">
        <v>0</v>
      </c>
    </row>
    <row r="46" spans="1:9" x14ac:dyDescent="0.3">
      <c r="A46" s="59" t="s">
        <v>1207</v>
      </c>
      <c r="B46" s="85" t="s">
        <v>1208</v>
      </c>
      <c r="C46" s="86" t="s">
        <v>1119</v>
      </c>
      <c r="D46" s="85">
        <v>72</v>
      </c>
      <c r="E46" s="86" t="s">
        <v>1120</v>
      </c>
      <c r="F46" s="86">
        <v>0</v>
      </c>
      <c r="G46" s="86" t="s">
        <v>1120</v>
      </c>
      <c r="H46" s="85">
        <v>0</v>
      </c>
      <c r="I46" s="60">
        <v>0</v>
      </c>
    </row>
    <row r="47" spans="1:9" x14ac:dyDescent="0.3">
      <c r="A47" s="59" t="s">
        <v>1209</v>
      </c>
      <c r="B47" s="85" t="s">
        <v>1210</v>
      </c>
      <c r="C47" s="86" t="s">
        <v>1119</v>
      </c>
      <c r="D47" s="85">
        <v>72</v>
      </c>
      <c r="E47" s="86" t="s">
        <v>1120</v>
      </c>
      <c r="F47" s="85">
        <v>0</v>
      </c>
      <c r="G47" s="86" t="s">
        <v>1120</v>
      </c>
      <c r="H47" s="85">
        <v>0</v>
      </c>
      <c r="I47" s="60">
        <v>0</v>
      </c>
    </row>
    <row r="48" spans="1:9" x14ac:dyDescent="0.3">
      <c r="A48" s="59" t="s">
        <v>1211</v>
      </c>
      <c r="B48" s="85" t="s">
        <v>1212</v>
      </c>
      <c r="C48" s="86" t="s">
        <v>1119</v>
      </c>
      <c r="D48" s="85">
        <v>72</v>
      </c>
      <c r="E48" s="86" t="s">
        <v>1120</v>
      </c>
      <c r="F48" s="85">
        <v>0</v>
      </c>
      <c r="G48" s="86" t="s">
        <v>1120</v>
      </c>
      <c r="H48" s="85">
        <v>0</v>
      </c>
      <c r="I48" s="60">
        <v>0</v>
      </c>
    </row>
    <row r="49" spans="1:9" x14ac:dyDescent="0.3">
      <c r="A49" s="59" t="s">
        <v>1213</v>
      </c>
      <c r="B49" s="85" t="s">
        <v>1214</v>
      </c>
      <c r="C49" s="86" t="s">
        <v>1119</v>
      </c>
      <c r="D49" s="85">
        <v>72</v>
      </c>
      <c r="E49" s="86" t="s">
        <v>1120</v>
      </c>
      <c r="F49" s="86">
        <v>0</v>
      </c>
      <c r="G49" s="86" t="s">
        <v>1120</v>
      </c>
      <c r="H49" s="85">
        <v>0</v>
      </c>
      <c r="I49" s="60">
        <v>0</v>
      </c>
    </row>
    <row r="50" spans="1:9" x14ac:dyDescent="0.3">
      <c r="A50" s="59" t="s">
        <v>1215</v>
      </c>
      <c r="B50" s="85" t="s">
        <v>1216</v>
      </c>
      <c r="C50" s="86" t="s">
        <v>1119</v>
      </c>
      <c r="D50" s="85">
        <v>72</v>
      </c>
      <c r="E50" s="86" t="s">
        <v>1120</v>
      </c>
      <c r="F50" s="86">
        <v>0</v>
      </c>
      <c r="G50" s="86" t="s">
        <v>1120</v>
      </c>
      <c r="H50" s="85">
        <v>0</v>
      </c>
      <c r="I50" s="60">
        <v>0</v>
      </c>
    </row>
    <row r="51" spans="1:9" x14ac:dyDescent="0.3">
      <c r="A51" s="59" t="s">
        <v>1217</v>
      </c>
      <c r="B51" s="85" t="s">
        <v>1218</v>
      </c>
      <c r="C51" s="86" t="s">
        <v>1119</v>
      </c>
      <c r="D51" s="85">
        <v>72</v>
      </c>
      <c r="E51" s="86" t="s">
        <v>1120</v>
      </c>
      <c r="F51" s="86">
        <v>0</v>
      </c>
      <c r="G51" s="86" t="s">
        <v>1120</v>
      </c>
      <c r="H51" s="85">
        <v>0</v>
      </c>
      <c r="I51" s="60">
        <v>0</v>
      </c>
    </row>
    <row r="52" spans="1:9" x14ac:dyDescent="0.3">
      <c r="A52" s="59" t="s">
        <v>1219</v>
      </c>
      <c r="B52" s="85" t="s">
        <v>1220</v>
      </c>
      <c r="C52" s="86" t="s">
        <v>1119</v>
      </c>
      <c r="D52" s="85">
        <v>72</v>
      </c>
      <c r="E52" s="86" t="s">
        <v>1120</v>
      </c>
      <c r="F52" s="86">
        <v>0</v>
      </c>
      <c r="G52" s="86" t="s">
        <v>1120</v>
      </c>
      <c r="H52" s="85">
        <v>0</v>
      </c>
      <c r="I52" s="60">
        <v>0</v>
      </c>
    </row>
    <row r="53" spans="1:9" x14ac:dyDescent="0.3">
      <c r="A53" s="59" t="s">
        <v>1221</v>
      </c>
      <c r="B53" s="85" t="s">
        <v>1222</v>
      </c>
      <c r="C53" s="86" t="s">
        <v>1119</v>
      </c>
      <c r="D53" s="85">
        <v>72</v>
      </c>
      <c r="E53" s="86" t="s">
        <v>1120</v>
      </c>
      <c r="F53" s="86">
        <v>0</v>
      </c>
      <c r="G53" s="86" t="s">
        <v>1120</v>
      </c>
      <c r="H53" s="85">
        <v>0</v>
      </c>
      <c r="I53" s="60">
        <v>0</v>
      </c>
    </row>
    <row r="54" spans="1:9" x14ac:dyDescent="0.3">
      <c r="A54" s="87" t="s">
        <v>1223</v>
      </c>
      <c r="B54" s="88" t="s">
        <v>1224</v>
      </c>
      <c r="C54" s="89" t="s">
        <v>1119</v>
      </c>
      <c r="D54" s="88">
        <v>72</v>
      </c>
      <c r="E54" s="89" t="s">
        <v>1120</v>
      </c>
      <c r="F54" s="89">
        <v>0</v>
      </c>
      <c r="G54" s="89" t="s">
        <v>1120</v>
      </c>
      <c r="H54" s="88">
        <v>0</v>
      </c>
      <c r="I54" s="61">
        <v>0</v>
      </c>
    </row>
    <row r="55" spans="1:9" x14ac:dyDescent="0.3">
      <c r="A55" s="90" t="s">
        <v>1225</v>
      </c>
      <c r="B55" s="91" t="s">
        <v>1226</v>
      </c>
      <c r="C55" s="91" t="s">
        <v>1227</v>
      </c>
      <c r="D55" s="91">
        <v>1</v>
      </c>
      <c r="E55" s="91" t="s">
        <v>1120</v>
      </c>
      <c r="F55" s="91">
        <v>0</v>
      </c>
      <c r="G55" s="91" t="s">
        <v>1120</v>
      </c>
      <c r="H55" s="91">
        <v>0</v>
      </c>
      <c r="I55" s="92">
        <v>0</v>
      </c>
    </row>
    <row r="56" spans="1:9" x14ac:dyDescent="0.3">
      <c r="A56" s="59" t="s">
        <v>1228</v>
      </c>
      <c r="B56" s="85" t="s">
        <v>1229</v>
      </c>
      <c r="C56" s="85" t="s">
        <v>1227</v>
      </c>
      <c r="D56" s="85">
        <v>1</v>
      </c>
      <c r="E56" s="85" t="s">
        <v>1120</v>
      </c>
      <c r="F56" s="85">
        <v>0</v>
      </c>
      <c r="G56" s="85" t="s">
        <v>1120</v>
      </c>
      <c r="H56" s="85">
        <v>0</v>
      </c>
      <c r="I56" s="60">
        <v>0</v>
      </c>
    </row>
    <row r="57" spans="1:9" x14ac:dyDescent="0.3">
      <c r="A57" s="59" t="s">
        <v>1230</v>
      </c>
      <c r="B57" s="85" t="s">
        <v>1231</v>
      </c>
      <c r="C57" s="85" t="s">
        <v>1227</v>
      </c>
      <c r="D57" s="85">
        <v>1</v>
      </c>
      <c r="E57" s="85" t="s">
        <v>1120</v>
      </c>
      <c r="F57" s="85">
        <v>0</v>
      </c>
      <c r="G57" s="85" t="s">
        <v>1120</v>
      </c>
      <c r="H57" s="85">
        <v>0</v>
      </c>
      <c r="I57" s="60">
        <v>0</v>
      </c>
    </row>
    <row r="58" spans="1:9" x14ac:dyDescent="0.3">
      <c r="A58" s="59" t="s">
        <v>1232</v>
      </c>
      <c r="B58" s="85" t="s">
        <v>1233</v>
      </c>
      <c r="C58" s="85" t="s">
        <v>1227</v>
      </c>
      <c r="D58" s="85">
        <v>52</v>
      </c>
      <c r="E58" s="85" t="s">
        <v>1120</v>
      </c>
      <c r="F58" s="85">
        <v>0</v>
      </c>
      <c r="G58" s="85" t="s">
        <v>1120</v>
      </c>
      <c r="H58" s="85">
        <v>0</v>
      </c>
      <c r="I58" s="60">
        <v>0</v>
      </c>
    </row>
    <row r="59" spans="1:9" x14ac:dyDescent="0.3">
      <c r="A59" s="59" t="s">
        <v>1234</v>
      </c>
      <c r="B59" s="85" t="s">
        <v>1235</v>
      </c>
      <c r="C59" s="85" t="s">
        <v>1227</v>
      </c>
      <c r="D59" s="85">
        <v>52</v>
      </c>
      <c r="E59" s="85" t="s">
        <v>1120</v>
      </c>
      <c r="F59" s="85">
        <v>0</v>
      </c>
      <c r="G59" s="85" t="s">
        <v>1120</v>
      </c>
      <c r="H59" s="85">
        <v>0</v>
      </c>
      <c r="I59" s="60">
        <v>0</v>
      </c>
    </row>
    <row r="60" spans="1:9" x14ac:dyDescent="0.3">
      <c r="A60" s="59" t="s">
        <v>1236</v>
      </c>
      <c r="B60" s="85" t="s">
        <v>1237</v>
      </c>
      <c r="C60" s="85" t="s">
        <v>1227</v>
      </c>
      <c r="D60" s="85">
        <v>52</v>
      </c>
      <c r="E60" s="85" t="s">
        <v>1120</v>
      </c>
      <c r="F60" s="85">
        <v>0</v>
      </c>
      <c r="G60" s="85" t="s">
        <v>1120</v>
      </c>
      <c r="H60" s="85">
        <v>0</v>
      </c>
      <c r="I60" s="60">
        <v>0</v>
      </c>
    </row>
    <row r="61" spans="1:9" x14ac:dyDescent="0.3">
      <c r="A61" s="59" t="s">
        <v>1238</v>
      </c>
      <c r="B61" s="85" t="s">
        <v>1239</v>
      </c>
      <c r="C61" s="85" t="s">
        <v>1227</v>
      </c>
      <c r="D61" s="85">
        <v>52</v>
      </c>
      <c r="E61" s="85" t="s">
        <v>1120</v>
      </c>
      <c r="F61" s="85">
        <v>0</v>
      </c>
      <c r="G61" s="85" t="s">
        <v>1120</v>
      </c>
      <c r="H61" s="85">
        <v>0</v>
      </c>
      <c r="I61" s="60">
        <v>0</v>
      </c>
    </row>
    <row r="62" spans="1:9" x14ac:dyDescent="0.3">
      <c r="A62" s="59" t="s">
        <v>1240</v>
      </c>
      <c r="B62" s="85" t="s">
        <v>1241</v>
      </c>
      <c r="C62" s="85" t="s">
        <v>1227</v>
      </c>
      <c r="D62" s="85">
        <v>52</v>
      </c>
      <c r="E62" s="85" t="s">
        <v>1120</v>
      </c>
      <c r="F62" s="85">
        <v>0</v>
      </c>
      <c r="G62" s="85" t="s">
        <v>1120</v>
      </c>
      <c r="H62" s="85">
        <v>0</v>
      </c>
      <c r="I62" s="60">
        <v>0</v>
      </c>
    </row>
    <row r="63" spans="1:9" x14ac:dyDescent="0.3">
      <c r="A63" s="59" t="s">
        <v>1242</v>
      </c>
      <c r="B63" s="85" t="s">
        <v>1243</v>
      </c>
      <c r="C63" s="85" t="s">
        <v>1227</v>
      </c>
      <c r="D63" s="85">
        <v>68</v>
      </c>
      <c r="E63" s="85" t="s">
        <v>1120</v>
      </c>
      <c r="F63" s="85">
        <v>0</v>
      </c>
      <c r="G63" s="85" t="s">
        <v>1120</v>
      </c>
      <c r="H63" s="85">
        <v>0</v>
      </c>
      <c r="I63" s="60">
        <v>0</v>
      </c>
    </row>
    <row r="64" spans="1:9" x14ac:dyDescent="0.3">
      <c r="A64" s="59" t="s">
        <v>1244</v>
      </c>
      <c r="B64" s="85" t="s">
        <v>1245</v>
      </c>
      <c r="C64" s="85" t="s">
        <v>1227</v>
      </c>
      <c r="D64" s="85">
        <v>68</v>
      </c>
      <c r="E64" s="85" t="s">
        <v>1120</v>
      </c>
      <c r="F64" s="85">
        <v>0</v>
      </c>
      <c r="G64" s="85" t="s">
        <v>1120</v>
      </c>
      <c r="H64" s="85">
        <v>0</v>
      </c>
      <c r="I64" s="60">
        <v>0</v>
      </c>
    </row>
    <row r="65" spans="1:9" x14ac:dyDescent="0.3">
      <c r="A65" s="59" t="s">
        <v>1246</v>
      </c>
      <c r="B65" s="85" t="s">
        <v>1247</v>
      </c>
      <c r="C65" s="85" t="s">
        <v>1227</v>
      </c>
      <c r="D65" s="85">
        <v>68</v>
      </c>
      <c r="E65" s="85" t="s">
        <v>1120</v>
      </c>
      <c r="F65" s="85">
        <v>0</v>
      </c>
      <c r="G65" s="85" t="s">
        <v>1120</v>
      </c>
      <c r="H65" s="85">
        <v>0</v>
      </c>
      <c r="I65" s="60">
        <v>0</v>
      </c>
    </row>
    <row r="66" spans="1:9" x14ac:dyDescent="0.3">
      <c r="A66" s="59" t="s">
        <v>1248</v>
      </c>
      <c r="B66" s="85" t="s">
        <v>1249</v>
      </c>
      <c r="C66" s="85" t="s">
        <v>1227</v>
      </c>
      <c r="D66" s="85">
        <v>68</v>
      </c>
      <c r="E66" s="85" t="s">
        <v>1120</v>
      </c>
      <c r="F66" s="85">
        <v>0</v>
      </c>
      <c r="G66" s="85" t="s">
        <v>1120</v>
      </c>
      <c r="H66" s="85">
        <v>0</v>
      </c>
      <c r="I66" s="60">
        <v>0</v>
      </c>
    </row>
    <row r="67" spans="1:9" x14ac:dyDescent="0.3">
      <c r="A67" s="59" t="s">
        <v>1250</v>
      </c>
      <c r="B67" s="85" t="s">
        <v>1251</v>
      </c>
      <c r="C67" s="85" t="s">
        <v>1227</v>
      </c>
      <c r="D67" s="85">
        <v>68</v>
      </c>
      <c r="E67" s="85" t="s">
        <v>1120</v>
      </c>
      <c r="F67" s="85">
        <v>0</v>
      </c>
      <c r="G67" s="85" t="s">
        <v>1120</v>
      </c>
      <c r="H67" s="85">
        <v>0</v>
      </c>
      <c r="I67" s="60">
        <v>0</v>
      </c>
    </row>
    <row r="68" spans="1:9" x14ac:dyDescent="0.3">
      <c r="A68" s="59" t="s">
        <v>1252</v>
      </c>
      <c r="B68" s="85" t="s">
        <v>1253</v>
      </c>
      <c r="C68" s="85" t="s">
        <v>1227</v>
      </c>
      <c r="D68" s="85">
        <v>84</v>
      </c>
      <c r="E68" s="85" t="s">
        <v>1120</v>
      </c>
      <c r="F68" s="85">
        <v>0</v>
      </c>
      <c r="G68" s="85" t="s">
        <v>1120</v>
      </c>
      <c r="H68" s="85">
        <v>0</v>
      </c>
      <c r="I68" s="60">
        <v>0</v>
      </c>
    </row>
    <row r="69" spans="1:9" x14ac:dyDescent="0.3">
      <c r="A69" s="59" t="s">
        <v>1254</v>
      </c>
      <c r="B69" s="85" t="s">
        <v>1255</v>
      </c>
      <c r="C69" s="85" t="s">
        <v>1227</v>
      </c>
      <c r="D69" s="85">
        <v>84</v>
      </c>
      <c r="E69" s="85" t="s">
        <v>1120</v>
      </c>
      <c r="F69" s="85">
        <v>0</v>
      </c>
      <c r="G69" s="85" t="s">
        <v>1120</v>
      </c>
      <c r="H69" s="85">
        <v>0</v>
      </c>
      <c r="I69" s="60">
        <v>0</v>
      </c>
    </row>
    <row r="70" spans="1:9" x14ac:dyDescent="0.3">
      <c r="A70" s="59" t="s">
        <v>1256</v>
      </c>
      <c r="B70" s="85" t="s">
        <v>1257</v>
      </c>
      <c r="C70" s="85" t="s">
        <v>1227</v>
      </c>
      <c r="D70" s="85">
        <v>84</v>
      </c>
      <c r="E70" s="85" t="s">
        <v>1120</v>
      </c>
      <c r="F70" s="85">
        <v>0</v>
      </c>
      <c r="G70" s="85" t="s">
        <v>1120</v>
      </c>
      <c r="H70" s="85">
        <v>0</v>
      </c>
      <c r="I70" s="60">
        <v>0</v>
      </c>
    </row>
    <row r="71" spans="1:9" x14ac:dyDescent="0.3">
      <c r="A71" s="59" t="s">
        <v>1258</v>
      </c>
      <c r="B71" s="85" t="s">
        <v>1259</v>
      </c>
      <c r="C71" s="85" t="s">
        <v>1227</v>
      </c>
      <c r="D71" s="85">
        <v>84</v>
      </c>
      <c r="E71" s="85" t="s">
        <v>1120</v>
      </c>
      <c r="F71" s="85">
        <v>0</v>
      </c>
      <c r="G71" s="85" t="s">
        <v>1120</v>
      </c>
      <c r="H71" s="85">
        <v>0</v>
      </c>
      <c r="I71" s="60">
        <v>0</v>
      </c>
    </row>
    <row r="72" spans="1:9" x14ac:dyDescent="0.3">
      <c r="A72" s="59" t="s">
        <v>1260</v>
      </c>
      <c r="B72" s="85" t="s">
        <v>1261</v>
      </c>
      <c r="C72" s="85" t="s">
        <v>1227</v>
      </c>
      <c r="D72" s="85">
        <v>84</v>
      </c>
      <c r="E72" s="85" t="s">
        <v>1120</v>
      </c>
      <c r="F72" s="85">
        <v>0</v>
      </c>
      <c r="G72" s="85" t="s">
        <v>1120</v>
      </c>
      <c r="H72" s="85">
        <v>0</v>
      </c>
      <c r="I72" s="60">
        <v>0</v>
      </c>
    </row>
    <row r="73" spans="1:9" x14ac:dyDescent="0.3">
      <c r="A73" s="59" t="s">
        <v>1262</v>
      </c>
      <c r="B73" s="85" t="s">
        <v>1263</v>
      </c>
      <c r="C73" s="85" t="s">
        <v>1227</v>
      </c>
      <c r="D73" s="85">
        <v>100</v>
      </c>
      <c r="E73" s="85" t="s">
        <v>1120</v>
      </c>
      <c r="F73" s="85">
        <v>0</v>
      </c>
      <c r="G73" s="85" t="s">
        <v>1120</v>
      </c>
      <c r="H73" s="85">
        <v>0</v>
      </c>
      <c r="I73" s="60">
        <v>0</v>
      </c>
    </row>
    <row r="74" spans="1:9" x14ac:dyDescent="0.3">
      <c r="A74" s="59" t="s">
        <v>1264</v>
      </c>
      <c r="B74" s="85" t="s">
        <v>1265</v>
      </c>
      <c r="C74" s="85" t="s">
        <v>1227</v>
      </c>
      <c r="D74" s="85">
        <v>100</v>
      </c>
      <c r="E74" s="85" t="s">
        <v>1120</v>
      </c>
      <c r="F74" s="85">
        <v>0</v>
      </c>
      <c r="G74" s="85" t="s">
        <v>1120</v>
      </c>
      <c r="H74" s="85">
        <v>0</v>
      </c>
      <c r="I74" s="60">
        <v>0</v>
      </c>
    </row>
    <row r="75" spans="1:9" x14ac:dyDescent="0.3">
      <c r="A75" s="59" t="s">
        <v>1266</v>
      </c>
      <c r="B75" s="85" t="s">
        <v>1267</v>
      </c>
      <c r="C75" s="85" t="s">
        <v>1227</v>
      </c>
      <c r="D75" s="85">
        <v>100</v>
      </c>
      <c r="E75" s="85" t="s">
        <v>1120</v>
      </c>
      <c r="F75" s="85">
        <v>0</v>
      </c>
      <c r="G75" s="85" t="s">
        <v>1120</v>
      </c>
      <c r="H75" s="85">
        <v>0</v>
      </c>
      <c r="I75" s="60">
        <v>0</v>
      </c>
    </row>
    <row r="76" spans="1:9" x14ac:dyDescent="0.3">
      <c r="A76" s="59" t="s">
        <v>1268</v>
      </c>
      <c r="B76" s="85" t="s">
        <v>1269</v>
      </c>
      <c r="C76" s="85" t="s">
        <v>1227</v>
      </c>
      <c r="D76" s="85">
        <v>100</v>
      </c>
      <c r="E76" s="85" t="s">
        <v>1120</v>
      </c>
      <c r="F76" s="85">
        <v>0</v>
      </c>
      <c r="G76" s="85" t="s">
        <v>1120</v>
      </c>
      <c r="H76" s="85">
        <v>0</v>
      </c>
      <c r="I76" s="60">
        <v>0</v>
      </c>
    </row>
    <row r="77" spans="1:9" x14ac:dyDescent="0.3">
      <c r="A77" s="87" t="s">
        <v>1270</v>
      </c>
      <c r="B77" s="88" t="s">
        <v>1271</v>
      </c>
      <c r="C77" s="88" t="s">
        <v>1227</v>
      </c>
      <c r="D77" s="88">
        <v>100</v>
      </c>
      <c r="E77" s="88" t="s">
        <v>1120</v>
      </c>
      <c r="F77" s="88">
        <v>0</v>
      </c>
      <c r="G77" s="88" t="s">
        <v>1120</v>
      </c>
      <c r="H77" s="88">
        <v>0</v>
      </c>
      <c r="I77" s="61">
        <v>0</v>
      </c>
    </row>
    <row r="78" spans="1:9" x14ac:dyDescent="0.3">
      <c r="A78" s="90" t="s">
        <v>1272</v>
      </c>
      <c r="B78" s="91" t="s">
        <v>1273</v>
      </c>
      <c r="C78" s="91" t="s">
        <v>1274</v>
      </c>
      <c r="D78" s="91">
        <v>1</v>
      </c>
      <c r="E78" s="91" t="s">
        <v>1120</v>
      </c>
      <c r="F78" s="91">
        <v>0</v>
      </c>
      <c r="G78" s="91" t="s">
        <v>1120</v>
      </c>
      <c r="H78" s="91">
        <v>0</v>
      </c>
      <c r="I78" s="92">
        <v>0</v>
      </c>
    </row>
    <row r="79" spans="1:9" x14ac:dyDescent="0.3">
      <c r="A79" s="59" t="s">
        <v>1275</v>
      </c>
      <c r="B79" s="85" t="s">
        <v>1276</v>
      </c>
      <c r="C79" s="85" t="s">
        <v>1274</v>
      </c>
      <c r="D79" s="85">
        <v>1</v>
      </c>
      <c r="E79" s="85" t="s">
        <v>1120</v>
      </c>
      <c r="F79" s="85">
        <v>0</v>
      </c>
      <c r="G79" s="85" t="s">
        <v>1120</v>
      </c>
      <c r="H79" s="85">
        <v>0</v>
      </c>
      <c r="I79" s="60">
        <v>0</v>
      </c>
    </row>
    <row r="80" spans="1:9" x14ac:dyDescent="0.3">
      <c r="A80" s="59" t="s">
        <v>1277</v>
      </c>
      <c r="B80" s="85" t="s">
        <v>1278</v>
      </c>
      <c r="C80" s="85" t="s">
        <v>1274</v>
      </c>
      <c r="D80" s="85">
        <v>1</v>
      </c>
      <c r="E80" s="85" t="s">
        <v>1120</v>
      </c>
      <c r="F80" s="85">
        <v>0</v>
      </c>
      <c r="G80" s="85" t="s">
        <v>1120</v>
      </c>
      <c r="H80" s="85">
        <v>0</v>
      </c>
      <c r="I80" s="60">
        <v>0</v>
      </c>
    </row>
    <row r="81" spans="1:9" x14ac:dyDescent="0.3">
      <c r="A81" s="59" t="s">
        <v>1279</v>
      </c>
      <c r="B81" s="85" t="s">
        <v>1280</v>
      </c>
      <c r="C81" s="85" t="s">
        <v>1274</v>
      </c>
      <c r="D81" s="85">
        <v>174</v>
      </c>
      <c r="E81" s="85" t="s">
        <v>1120</v>
      </c>
      <c r="F81" s="85">
        <v>0</v>
      </c>
      <c r="G81" s="85" t="s">
        <v>1120</v>
      </c>
      <c r="H81" s="85">
        <v>0</v>
      </c>
      <c r="I81" s="60">
        <v>0</v>
      </c>
    </row>
    <row r="82" spans="1:9" x14ac:dyDescent="0.3">
      <c r="A82" s="59" t="s">
        <v>1281</v>
      </c>
      <c r="B82" s="85" t="s">
        <v>1282</v>
      </c>
      <c r="C82" s="85" t="s">
        <v>1274</v>
      </c>
      <c r="D82" s="85">
        <v>174</v>
      </c>
      <c r="E82" s="85" t="s">
        <v>1120</v>
      </c>
      <c r="F82" s="85">
        <v>0</v>
      </c>
      <c r="G82" s="85" t="s">
        <v>1120</v>
      </c>
      <c r="H82" s="85">
        <v>0</v>
      </c>
      <c r="I82" s="60">
        <v>0</v>
      </c>
    </row>
    <row r="83" spans="1:9" x14ac:dyDescent="0.3">
      <c r="A83" s="59" t="s">
        <v>1283</v>
      </c>
      <c r="B83" s="85" t="s">
        <v>1284</v>
      </c>
      <c r="C83" s="85" t="s">
        <v>1274</v>
      </c>
      <c r="D83" s="85">
        <v>174</v>
      </c>
      <c r="E83" s="85" t="s">
        <v>1120</v>
      </c>
      <c r="F83" s="85">
        <v>0</v>
      </c>
      <c r="G83" s="85" t="s">
        <v>1120</v>
      </c>
      <c r="H83" s="85">
        <v>0</v>
      </c>
      <c r="I83" s="60">
        <v>0</v>
      </c>
    </row>
    <row r="84" spans="1:9" x14ac:dyDescent="0.3">
      <c r="A84" s="59" t="s">
        <v>1285</v>
      </c>
      <c r="B84" s="85" t="s">
        <v>1286</v>
      </c>
      <c r="C84" s="85" t="s">
        <v>1274</v>
      </c>
      <c r="D84" s="85">
        <v>174</v>
      </c>
      <c r="E84" s="85" t="s">
        <v>1120</v>
      </c>
      <c r="F84" s="85">
        <v>0</v>
      </c>
      <c r="G84" s="85" t="s">
        <v>1120</v>
      </c>
      <c r="H84" s="85">
        <v>0</v>
      </c>
      <c r="I84" s="60">
        <v>0</v>
      </c>
    </row>
    <row r="85" spans="1:9" x14ac:dyDescent="0.3">
      <c r="A85" s="59" t="s">
        <v>1287</v>
      </c>
      <c r="B85" s="85" t="s">
        <v>1288</v>
      </c>
      <c r="C85" s="85" t="s">
        <v>1274</v>
      </c>
      <c r="D85" s="85">
        <v>174</v>
      </c>
      <c r="E85" s="85" t="s">
        <v>1120</v>
      </c>
      <c r="F85" s="85">
        <v>0</v>
      </c>
      <c r="G85" s="85" t="s">
        <v>1120</v>
      </c>
      <c r="H85" s="85">
        <v>0</v>
      </c>
      <c r="I85" s="60">
        <v>0</v>
      </c>
    </row>
    <row r="86" spans="1:9" x14ac:dyDescent="0.3">
      <c r="A86" s="59" t="s">
        <v>1289</v>
      </c>
      <c r="B86" s="85" t="s">
        <v>1290</v>
      </c>
      <c r="C86" s="85" t="s">
        <v>1274</v>
      </c>
      <c r="D86" s="85">
        <v>189</v>
      </c>
      <c r="E86" s="85" t="s">
        <v>1120</v>
      </c>
      <c r="F86" s="85">
        <v>0</v>
      </c>
      <c r="G86" s="85" t="s">
        <v>1120</v>
      </c>
      <c r="H86" s="85">
        <v>0</v>
      </c>
      <c r="I86" s="60">
        <v>0</v>
      </c>
    </row>
    <row r="87" spans="1:9" x14ac:dyDescent="0.3">
      <c r="A87" s="59" t="s">
        <v>1291</v>
      </c>
      <c r="B87" s="85" t="s">
        <v>1292</v>
      </c>
      <c r="C87" s="85" t="s">
        <v>1274</v>
      </c>
      <c r="D87" s="85">
        <v>189</v>
      </c>
      <c r="E87" s="85" t="s">
        <v>1120</v>
      </c>
      <c r="F87" s="85">
        <v>0</v>
      </c>
      <c r="G87" s="85" t="s">
        <v>1120</v>
      </c>
      <c r="H87" s="85">
        <v>0</v>
      </c>
      <c r="I87" s="60">
        <v>0</v>
      </c>
    </row>
    <row r="88" spans="1:9" x14ac:dyDescent="0.3">
      <c r="A88" s="59" t="s">
        <v>1293</v>
      </c>
      <c r="B88" s="85" t="s">
        <v>1294</v>
      </c>
      <c r="C88" s="85" t="s">
        <v>1274</v>
      </c>
      <c r="D88" s="85">
        <v>189</v>
      </c>
      <c r="E88" s="85" t="s">
        <v>1120</v>
      </c>
      <c r="F88" s="85">
        <v>0</v>
      </c>
      <c r="G88" s="85" t="s">
        <v>1120</v>
      </c>
      <c r="H88" s="85">
        <v>0</v>
      </c>
      <c r="I88" s="60">
        <v>0</v>
      </c>
    </row>
    <row r="89" spans="1:9" x14ac:dyDescent="0.3">
      <c r="A89" s="59" t="s">
        <v>1295</v>
      </c>
      <c r="B89" s="85" t="s">
        <v>1296</v>
      </c>
      <c r="C89" s="85" t="s">
        <v>1274</v>
      </c>
      <c r="D89" s="85">
        <v>189</v>
      </c>
      <c r="E89" s="85" t="s">
        <v>1120</v>
      </c>
      <c r="F89" s="85">
        <v>0</v>
      </c>
      <c r="G89" s="85" t="s">
        <v>1120</v>
      </c>
      <c r="H89" s="85">
        <v>0</v>
      </c>
      <c r="I89" s="60">
        <v>0</v>
      </c>
    </row>
    <row r="90" spans="1:9" x14ac:dyDescent="0.3">
      <c r="A90" s="59" t="s">
        <v>1297</v>
      </c>
      <c r="B90" s="85" t="s">
        <v>1298</v>
      </c>
      <c r="C90" s="85" t="s">
        <v>1274</v>
      </c>
      <c r="D90" s="85">
        <v>189</v>
      </c>
      <c r="E90" s="85" t="s">
        <v>1120</v>
      </c>
      <c r="F90" s="85">
        <v>0</v>
      </c>
      <c r="G90" s="85" t="s">
        <v>1120</v>
      </c>
      <c r="H90" s="85">
        <v>0</v>
      </c>
      <c r="I90" s="60">
        <v>0</v>
      </c>
    </row>
    <row r="91" spans="1:9" x14ac:dyDescent="0.3">
      <c r="A91" s="59" t="s">
        <v>1299</v>
      </c>
      <c r="B91" s="85" t="s">
        <v>1300</v>
      </c>
      <c r="C91" s="85" t="s">
        <v>1274</v>
      </c>
      <c r="D91" s="85">
        <v>204</v>
      </c>
      <c r="E91" s="85" t="s">
        <v>1120</v>
      </c>
      <c r="F91" s="85">
        <v>0</v>
      </c>
      <c r="G91" s="85" t="s">
        <v>1120</v>
      </c>
      <c r="H91" s="85">
        <v>0</v>
      </c>
      <c r="I91" s="60">
        <v>0</v>
      </c>
    </row>
    <row r="92" spans="1:9" x14ac:dyDescent="0.3">
      <c r="A92" s="59" t="s">
        <v>1301</v>
      </c>
      <c r="B92" s="85" t="s">
        <v>1302</v>
      </c>
      <c r="C92" s="85" t="s">
        <v>1274</v>
      </c>
      <c r="D92" s="85">
        <v>204</v>
      </c>
      <c r="E92" s="85" t="s">
        <v>1120</v>
      </c>
      <c r="F92" s="85">
        <v>0</v>
      </c>
      <c r="G92" s="85" t="s">
        <v>1120</v>
      </c>
      <c r="H92" s="85">
        <v>0</v>
      </c>
      <c r="I92" s="60">
        <v>0</v>
      </c>
    </row>
    <row r="93" spans="1:9" x14ac:dyDescent="0.3">
      <c r="A93" s="59" t="s">
        <v>1303</v>
      </c>
      <c r="B93" s="85" t="s">
        <v>1304</v>
      </c>
      <c r="C93" s="85" t="s">
        <v>1274</v>
      </c>
      <c r="D93" s="85">
        <v>204</v>
      </c>
      <c r="E93" s="85" t="s">
        <v>1120</v>
      </c>
      <c r="F93" s="85">
        <v>0</v>
      </c>
      <c r="G93" s="85" t="s">
        <v>1120</v>
      </c>
      <c r="H93" s="85">
        <v>0</v>
      </c>
      <c r="I93" s="60">
        <v>0</v>
      </c>
    </row>
    <row r="94" spans="1:9" x14ac:dyDescent="0.3">
      <c r="A94" s="59" t="s">
        <v>1305</v>
      </c>
      <c r="B94" s="85" t="s">
        <v>1306</v>
      </c>
      <c r="C94" s="85" t="s">
        <v>1274</v>
      </c>
      <c r="D94" s="85">
        <v>204</v>
      </c>
      <c r="E94" s="85" t="s">
        <v>1120</v>
      </c>
      <c r="F94" s="85">
        <v>0</v>
      </c>
      <c r="G94" s="85" t="s">
        <v>1120</v>
      </c>
      <c r="H94" s="85">
        <v>0</v>
      </c>
      <c r="I94" s="60">
        <v>0</v>
      </c>
    </row>
    <row r="95" spans="1:9" x14ac:dyDescent="0.3">
      <c r="A95" s="59" t="s">
        <v>1307</v>
      </c>
      <c r="B95" s="85" t="s">
        <v>1308</v>
      </c>
      <c r="C95" s="85" t="s">
        <v>1274</v>
      </c>
      <c r="D95" s="85">
        <v>204</v>
      </c>
      <c r="E95" s="85" t="s">
        <v>1120</v>
      </c>
      <c r="F95" s="85">
        <v>0</v>
      </c>
      <c r="G95" s="85" t="s">
        <v>1120</v>
      </c>
      <c r="H95" s="85">
        <v>0</v>
      </c>
      <c r="I95" s="60">
        <v>0</v>
      </c>
    </row>
    <row r="96" spans="1:9" x14ac:dyDescent="0.3">
      <c r="A96" s="59" t="s">
        <v>1309</v>
      </c>
      <c r="B96" s="85" t="s">
        <v>1310</v>
      </c>
      <c r="C96" s="85" t="s">
        <v>1274</v>
      </c>
      <c r="D96" s="85">
        <v>219</v>
      </c>
      <c r="E96" s="85" t="s">
        <v>1120</v>
      </c>
      <c r="F96" s="85">
        <v>0</v>
      </c>
      <c r="G96" s="85" t="s">
        <v>1120</v>
      </c>
      <c r="H96" s="85">
        <v>0</v>
      </c>
      <c r="I96" s="60">
        <v>0</v>
      </c>
    </row>
    <row r="97" spans="1:9" x14ac:dyDescent="0.3">
      <c r="A97" s="59" t="s">
        <v>1311</v>
      </c>
      <c r="B97" s="85" t="s">
        <v>1312</v>
      </c>
      <c r="C97" s="85" t="s">
        <v>1274</v>
      </c>
      <c r="D97" s="85">
        <v>219</v>
      </c>
      <c r="E97" s="85" t="s">
        <v>1120</v>
      </c>
      <c r="F97" s="85">
        <v>0</v>
      </c>
      <c r="G97" s="85" t="s">
        <v>1120</v>
      </c>
      <c r="H97" s="85">
        <v>0</v>
      </c>
      <c r="I97" s="60">
        <v>0</v>
      </c>
    </row>
    <row r="98" spans="1:9" x14ac:dyDescent="0.3">
      <c r="A98" s="59" t="s">
        <v>1313</v>
      </c>
      <c r="B98" s="85" t="s">
        <v>1314</v>
      </c>
      <c r="C98" s="85" t="s">
        <v>1274</v>
      </c>
      <c r="D98" s="85">
        <v>219</v>
      </c>
      <c r="E98" s="85" t="s">
        <v>1120</v>
      </c>
      <c r="F98" s="85">
        <v>0</v>
      </c>
      <c r="G98" s="85" t="s">
        <v>1120</v>
      </c>
      <c r="H98" s="85">
        <v>0</v>
      </c>
      <c r="I98" s="60">
        <v>0</v>
      </c>
    </row>
    <row r="99" spans="1:9" x14ac:dyDescent="0.3">
      <c r="A99" s="59" t="s">
        <v>1315</v>
      </c>
      <c r="B99" s="85" t="s">
        <v>1316</v>
      </c>
      <c r="C99" s="85" t="s">
        <v>1274</v>
      </c>
      <c r="D99" s="85">
        <v>219</v>
      </c>
      <c r="E99" s="85" t="s">
        <v>1120</v>
      </c>
      <c r="F99" s="85">
        <v>0</v>
      </c>
      <c r="G99" s="85" t="s">
        <v>1120</v>
      </c>
      <c r="H99" s="85">
        <v>0</v>
      </c>
      <c r="I99" s="60">
        <v>0</v>
      </c>
    </row>
    <row r="100" spans="1:9" x14ac:dyDescent="0.3">
      <c r="A100" s="87" t="s">
        <v>1317</v>
      </c>
      <c r="B100" s="88" t="s">
        <v>1318</v>
      </c>
      <c r="C100" s="88" t="s">
        <v>1274</v>
      </c>
      <c r="D100" s="88">
        <v>219</v>
      </c>
      <c r="E100" s="88" t="s">
        <v>1120</v>
      </c>
      <c r="F100" s="88">
        <v>0</v>
      </c>
      <c r="G100" s="88" t="s">
        <v>1120</v>
      </c>
      <c r="H100" s="88">
        <v>0</v>
      </c>
      <c r="I100" s="61">
        <v>0</v>
      </c>
    </row>
    <row r="101" spans="1:9" x14ac:dyDescent="0.3">
      <c r="A101" s="93" t="s">
        <v>1319</v>
      </c>
      <c r="B101" s="94" t="s">
        <v>1320</v>
      </c>
      <c r="C101" s="95" t="s">
        <v>1119</v>
      </c>
      <c r="D101" s="94">
        <v>1</v>
      </c>
      <c r="E101" s="94" t="s">
        <v>1120</v>
      </c>
      <c r="F101" s="94">
        <v>0</v>
      </c>
      <c r="G101" s="94" t="s">
        <v>1120</v>
      </c>
      <c r="H101" s="94">
        <v>0</v>
      </c>
      <c r="I101" s="96">
        <v>0</v>
      </c>
    </row>
    <row r="102" spans="1:9" x14ac:dyDescent="0.3">
      <c r="A102" s="59" t="s">
        <v>1321</v>
      </c>
      <c r="B102" s="85" t="s">
        <v>1322</v>
      </c>
      <c r="C102" s="86" t="s">
        <v>1119</v>
      </c>
      <c r="D102" s="85">
        <v>1</v>
      </c>
      <c r="E102" s="85" t="s">
        <v>1120</v>
      </c>
      <c r="F102" s="85">
        <v>0</v>
      </c>
      <c r="G102" s="85" t="s">
        <v>1120</v>
      </c>
      <c r="H102" s="85">
        <v>0</v>
      </c>
      <c r="I102" s="60">
        <v>0</v>
      </c>
    </row>
    <row r="103" spans="1:9" x14ac:dyDescent="0.3">
      <c r="A103" s="59" t="s">
        <v>1323</v>
      </c>
      <c r="B103" s="85" t="s">
        <v>1324</v>
      </c>
      <c r="C103" s="86" t="s">
        <v>1119</v>
      </c>
      <c r="D103" s="85">
        <v>1</v>
      </c>
      <c r="E103" s="85" t="s">
        <v>1120</v>
      </c>
      <c r="F103" s="85">
        <v>0</v>
      </c>
      <c r="G103" s="85" t="s">
        <v>1120</v>
      </c>
      <c r="H103" s="85">
        <v>0</v>
      </c>
      <c r="I103" s="60">
        <v>0</v>
      </c>
    </row>
    <row r="104" spans="1:9" x14ac:dyDescent="0.3">
      <c r="A104" s="59" t="s">
        <v>1325</v>
      </c>
      <c r="B104" s="85" t="s">
        <v>1326</v>
      </c>
      <c r="C104" s="86" t="s">
        <v>1119</v>
      </c>
      <c r="D104" s="85">
        <v>20</v>
      </c>
      <c r="E104" s="85" t="s">
        <v>1327</v>
      </c>
      <c r="F104" s="85">
        <v>8.9999999999999993E-3</v>
      </c>
      <c r="G104" s="85" t="s">
        <v>1120</v>
      </c>
      <c r="H104" s="85">
        <v>0</v>
      </c>
      <c r="I104" s="60">
        <v>0</v>
      </c>
    </row>
    <row r="105" spans="1:9" x14ac:dyDescent="0.3">
      <c r="A105" s="59" t="s">
        <v>1328</v>
      </c>
      <c r="B105" s="85" t="s">
        <v>1329</v>
      </c>
      <c r="C105" s="86" t="s">
        <v>1119</v>
      </c>
      <c r="D105" s="85">
        <v>20</v>
      </c>
      <c r="E105" s="85" t="s">
        <v>1327</v>
      </c>
      <c r="F105" s="85">
        <v>8.9999999999999993E-3</v>
      </c>
      <c r="G105" s="85" t="s">
        <v>1120</v>
      </c>
      <c r="H105" s="85">
        <v>0</v>
      </c>
      <c r="I105" s="60">
        <v>0</v>
      </c>
    </row>
    <row r="106" spans="1:9" x14ac:dyDescent="0.3">
      <c r="A106" s="59" t="s">
        <v>1330</v>
      </c>
      <c r="B106" s="85" t="s">
        <v>1331</v>
      </c>
      <c r="C106" s="86" t="s">
        <v>1119</v>
      </c>
      <c r="D106" s="85">
        <v>20</v>
      </c>
      <c r="E106" s="85" t="s">
        <v>1327</v>
      </c>
      <c r="F106" s="85">
        <v>8.9999999999999993E-3</v>
      </c>
      <c r="G106" s="85" t="s">
        <v>1120</v>
      </c>
      <c r="H106" s="85">
        <v>0</v>
      </c>
      <c r="I106" s="60">
        <v>0</v>
      </c>
    </row>
    <row r="107" spans="1:9" x14ac:dyDescent="0.3">
      <c r="A107" s="59" t="s">
        <v>1332</v>
      </c>
      <c r="B107" s="85" t="s">
        <v>1333</v>
      </c>
      <c r="C107" s="86" t="s">
        <v>1119</v>
      </c>
      <c r="D107" s="85">
        <v>20</v>
      </c>
      <c r="E107" s="85" t="s">
        <v>1327</v>
      </c>
      <c r="F107" s="85">
        <v>8.9999999999999993E-3</v>
      </c>
      <c r="G107" s="85" t="s">
        <v>1120</v>
      </c>
      <c r="H107" s="85">
        <v>0</v>
      </c>
      <c r="I107" s="60">
        <v>0</v>
      </c>
    </row>
    <row r="108" spans="1:9" x14ac:dyDescent="0.3">
      <c r="A108" s="59" t="s">
        <v>1334</v>
      </c>
      <c r="B108" s="85" t="s">
        <v>1335</v>
      </c>
      <c r="C108" s="86" t="s">
        <v>1119</v>
      </c>
      <c r="D108" s="85">
        <v>20</v>
      </c>
      <c r="E108" s="85" t="s">
        <v>1327</v>
      </c>
      <c r="F108" s="85">
        <v>8.9999999999999993E-3</v>
      </c>
      <c r="G108" s="85" t="s">
        <v>1120</v>
      </c>
      <c r="H108" s="85">
        <v>0</v>
      </c>
      <c r="I108" s="60">
        <v>0</v>
      </c>
    </row>
    <row r="109" spans="1:9" x14ac:dyDescent="0.3">
      <c r="A109" s="59" t="s">
        <v>1336</v>
      </c>
      <c r="B109" s="85" t="s">
        <v>1337</v>
      </c>
      <c r="C109" s="86" t="s">
        <v>1119</v>
      </c>
      <c r="D109" s="85">
        <v>24</v>
      </c>
      <c r="E109" s="85" t="s">
        <v>1327</v>
      </c>
      <c r="F109" s="85">
        <v>0.01</v>
      </c>
      <c r="G109" s="85" t="s">
        <v>1120</v>
      </c>
      <c r="H109" s="85">
        <v>0</v>
      </c>
      <c r="I109" s="60">
        <v>0</v>
      </c>
    </row>
    <row r="110" spans="1:9" x14ac:dyDescent="0.3">
      <c r="A110" s="59" t="s">
        <v>1338</v>
      </c>
      <c r="B110" s="85" t="s">
        <v>1339</v>
      </c>
      <c r="C110" s="86" t="s">
        <v>1119</v>
      </c>
      <c r="D110" s="85">
        <v>24</v>
      </c>
      <c r="E110" s="85" t="s">
        <v>1327</v>
      </c>
      <c r="F110" s="85">
        <v>0.01</v>
      </c>
      <c r="G110" s="85" t="s">
        <v>1120</v>
      </c>
      <c r="H110" s="85">
        <v>0</v>
      </c>
      <c r="I110" s="60">
        <v>0</v>
      </c>
    </row>
    <row r="111" spans="1:9" x14ac:dyDescent="0.3">
      <c r="A111" s="59" t="s">
        <v>1340</v>
      </c>
      <c r="B111" s="85" t="s">
        <v>1341</v>
      </c>
      <c r="C111" s="86" t="s">
        <v>1119</v>
      </c>
      <c r="D111" s="85">
        <v>24</v>
      </c>
      <c r="E111" s="85" t="s">
        <v>1327</v>
      </c>
      <c r="F111" s="85">
        <v>0.01</v>
      </c>
      <c r="G111" s="85" t="s">
        <v>1120</v>
      </c>
      <c r="H111" s="85">
        <v>0</v>
      </c>
      <c r="I111" s="60">
        <v>0</v>
      </c>
    </row>
    <row r="112" spans="1:9" x14ac:dyDescent="0.3">
      <c r="A112" s="59" t="s">
        <v>1342</v>
      </c>
      <c r="B112" s="85" t="s">
        <v>1343</v>
      </c>
      <c r="C112" s="86" t="s">
        <v>1119</v>
      </c>
      <c r="D112" s="85">
        <v>24</v>
      </c>
      <c r="E112" s="85" t="s">
        <v>1327</v>
      </c>
      <c r="F112" s="85">
        <v>0.01</v>
      </c>
      <c r="G112" s="85" t="s">
        <v>1120</v>
      </c>
      <c r="H112" s="85">
        <v>0</v>
      </c>
      <c r="I112" s="60">
        <v>0</v>
      </c>
    </row>
    <row r="113" spans="1:9" x14ac:dyDescent="0.3">
      <c r="A113" s="59" t="s">
        <v>1344</v>
      </c>
      <c r="B113" s="85" t="s">
        <v>1345</v>
      </c>
      <c r="C113" s="86" t="s">
        <v>1119</v>
      </c>
      <c r="D113" s="85">
        <v>24</v>
      </c>
      <c r="E113" s="85" t="s">
        <v>1327</v>
      </c>
      <c r="F113" s="85">
        <v>0.01</v>
      </c>
      <c r="G113" s="85" t="s">
        <v>1120</v>
      </c>
      <c r="H113" s="85">
        <v>0</v>
      </c>
      <c r="I113" s="60">
        <v>0</v>
      </c>
    </row>
    <row r="114" spans="1:9" x14ac:dyDescent="0.3">
      <c r="A114" s="59" t="s">
        <v>1346</v>
      </c>
      <c r="B114" s="85" t="s">
        <v>1347</v>
      </c>
      <c r="C114" s="86" t="s">
        <v>1119</v>
      </c>
      <c r="D114" s="85">
        <v>28</v>
      </c>
      <c r="E114" s="85" t="s">
        <v>1327</v>
      </c>
      <c r="F114" s="85">
        <v>1.2E-2</v>
      </c>
      <c r="G114" s="85" t="s">
        <v>1120</v>
      </c>
      <c r="H114" s="85">
        <v>0</v>
      </c>
      <c r="I114" s="60">
        <v>0</v>
      </c>
    </row>
    <row r="115" spans="1:9" x14ac:dyDescent="0.3">
      <c r="A115" s="59" t="s">
        <v>1348</v>
      </c>
      <c r="B115" s="85" t="s">
        <v>1349</v>
      </c>
      <c r="C115" s="86" t="s">
        <v>1119</v>
      </c>
      <c r="D115" s="85">
        <v>28</v>
      </c>
      <c r="E115" s="85" t="s">
        <v>1327</v>
      </c>
      <c r="F115" s="85">
        <v>1.2E-2</v>
      </c>
      <c r="G115" s="85" t="s">
        <v>1120</v>
      </c>
      <c r="H115" s="85">
        <v>0</v>
      </c>
      <c r="I115" s="60">
        <v>0</v>
      </c>
    </row>
    <row r="116" spans="1:9" x14ac:dyDescent="0.3">
      <c r="A116" s="59" t="s">
        <v>1350</v>
      </c>
      <c r="B116" s="85" t="s">
        <v>1351</v>
      </c>
      <c r="C116" s="86" t="s">
        <v>1119</v>
      </c>
      <c r="D116" s="85">
        <v>28</v>
      </c>
      <c r="E116" s="85" t="s">
        <v>1327</v>
      </c>
      <c r="F116" s="85">
        <v>1.2E-2</v>
      </c>
      <c r="G116" s="85" t="s">
        <v>1120</v>
      </c>
      <c r="H116" s="85">
        <v>0</v>
      </c>
      <c r="I116" s="60">
        <v>0</v>
      </c>
    </row>
    <row r="117" spans="1:9" x14ac:dyDescent="0.3">
      <c r="A117" s="59" t="s">
        <v>1352</v>
      </c>
      <c r="B117" s="85" t="s">
        <v>1353</v>
      </c>
      <c r="C117" s="86" t="s">
        <v>1119</v>
      </c>
      <c r="D117" s="85">
        <v>28</v>
      </c>
      <c r="E117" s="85" t="s">
        <v>1327</v>
      </c>
      <c r="F117" s="85">
        <v>1.2E-2</v>
      </c>
      <c r="G117" s="85" t="s">
        <v>1120</v>
      </c>
      <c r="H117" s="85">
        <v>0</v>
      </c>
      <c r="I117" s="60">
        <v>0</v>
      </c>
    </row>
    <row r="118" spans="1:9" x14ac:dyDescent="0.3">
      <c r="A118" s="59" t="s">
        <v>1354</v>
      </c>
      <c r="B118" s="85" t="s">
        <v>1355</v>
      </c>
      <c r="C118" s="86" t="s">
        <v>1119</v>
      </c>
      <c r="D118" s="85">
        <v>28</v>
      </c>
      <c r="E118" s="85" t="s">
        <v>1327</v>
      </c>
      <c r="F118" s="85">
        <v>1.2E-2</v>
      </c>
      <c r="G118" s="85" t="s">
        <v>1120</v>
      </c>
      <c r="H118" s="85">
        <v>0</v>
      </c>
      <c r="I118" s="60">
        <v>0</v>
      </c>
    </row>
    <row r="119" spans="1:9" x14ac:dyDescent="0.3">
      <c r="A119" s="59" t="s">
        <v>1356</v>
      </c>
      <c r="B119" s="85" t="s">
        <v>1357</v>
      </c>
      <c r="C119" s="86" t="s">
        <v>1119</v>
      </c>
      <c r="D119" s="85">
        <v>32</v>
      </c>
      <c r="E119" s="85" t="s">
        <v>1327</v>
      </c>
      <c r="F119" s="85">
        <v>1.4999999999999999E-2</v>
      </c>
      <c r="G119" s="85" t="s">
        <v>1120</v>
      </c>
      <c r="H119" s="85">
        <v>0</v>
      </c>
      <c r="I119" s="60">
        <v>0</v>
      </c>
    </row>
    <row r="120" spans="1:9" x14ac:dyDescent="0.3">
      <c r="A120" s="59" t="s">
        <v>1358</v>
      </c>
      <c r="B120" s="85" t="s">
        <v>1359</v>
      </c>
      <c r="C120" s="86" t="s">
        <v>1119</v>
      </c>
      <c r="D120" s="85">
        <v>32</v>
      </c>
      <c r="E120" s="85" t="s">
        <v>1327</v>
      </c>
      <c r="F120" s="85">
        <v>1.4999999999999999E-2</v>
      </c>
      <c r="G120" s="85" t="s">
        <v>1120</v>
      </c>
      <c r="H120" s="85">
        <v>0</v>
      </c>
      <c r="I120" s="60">
        <v>0</v>
      </c>
    </row>
    <row r="121" spans="1:9" x14ac:dyDescent="0.3">
      <c r="A121" s="59" t="s">
        <v>1360</v>
      </c>
      <c r="B121" s="85" t="s">
        <v>1361</v>
      </c>
      <c r="C121" s="86" t="s">
        <v>1119</v>
      </c>
      <c r="D121" s="85">
        <v>32</v>
      </c>
      <c r="E121" s="85" t="s">
        <v>1327</v>
      </c>
      <c r="F121" s="85">
        <v>1.4999999999999999E-2</v>
      </c>
      <c r="G121" s="85" t="s">
        <v>1120</v>
      </c>
      <c r="H121" s="85">
        <v>0</v>
      </c>
      <c r="I121" s="60">
        <v>0</v>
      </c>
    </row>
    <row r="122" spans="1:9" x14ac:dyDescent="0.3">
      <c r="A122" s="59" t="s">
        <v>1362</v>
      </c>
      <c r="B122" s="85" t="s">
        <v>1363</v>
      </c>
      <c r="C122" s="86" t="s">
        <v>1119</v>
      </c>
      <c r="D122" s="85">
        <v>32</v>
      </c>
      <c r="E122" s="85" t="s">
        <v>1327</v>
      </c>
      <c r="F122" s="85">
        <v>1.4999999999999999E-2</v>
      </c>
      <c r="G122" s="85" t="s">
        <v>1120</v>
      </c>
      <c r="H122" s="85">
        <v>0</v>
      </c>
      <c r="I122" s="60">
        <v>0</v>
      </c>
    </row>
    <row r="123" spans="1:9" x14ac:dyDescent="0.3">
      <c r="A123" s="59" t="s">
        <v>1364</v>
      </c>
      <c r="B123" s="85" t="s">
        <v>1365</v>
      </c>
      <c r="C123" s="86" t="s">
        <v>1119</v>
      </c>
      <c r="D123" s="85">
        <v>32</v>
      </c>
      <c r="E123" s="85" t="s">
        <v>1327</v>
      </c>
      <c r="F123" s="85">
        <v>1.4999999999999999E-2</v>
      </c>
      <c r="G123" s="85" t="s">
        <v>1120</v>
      </c>
      <c r="H123" s="85">
        <v>0</v>
      </c>
      <c r="I123" s="60">
        <v>0</v>
      </c>
    </row>
    <row r="124" spans="1:9" x14ac:dyDescent="0.3">
      <c r="A124" s="59" t="s">
        <v>1366</v>
      </c>
      <c r="B124" s="85" t="s">
        <v>1326</v>
      </c>
      <c r="C124" s="85" t="s">
        <v>1119</v>
      </c>
      <c r="D124" s="85">
        <v>20</v>
      </c>
      <c r="E124" s="85" t="s">
        <v>1367</v>
      </c>
      <c r="F124" s="85">
        <v>1.2999999999999999E-2</v>
      </c>
      <c r="G124" s="85" t="s">
        <v>1120</v>
      </c>
      <c r="H124" s="85">
        <v>0</v>
      </c>
      <c r="I124" s="60">
        <v>0</v>
      </c>
    </row>
    <row r="125" spans="1:9" x14ac:dyDescent="0.3">
      <c r="A125" s="59" t="s">
        <v>1368</v>
      </c>
      <c r="B125" s="85" t="s">
        <v>1329</v>
      </c>
      <c r="C125" s="85" t="s">
        <v>1119</v>
      </c>
      <c r="D125" s="85">
        <v>20</v>
      </c>
      <c r="E125" s="85" t="s">
        <v>1367</v>
      </c>
      <c r="F125" s="85">
        <v>1.2999999999999999E-2</v>
      </c>
      <c r="G125" s="85" t="s">
        <v>1120</v>
      </c>
      <c r="H125" s="85">
        <v>0</v>
      </c>
      <c r="I125" s="60">
        <v>0</v>
      </c>
    </row>
    <row r="126" spans="1:9" x14ac:dyDescent="0.3">
      <c r="A126" s="59" t="s">
        <v>1369</v>
      </c>
      <c r="B126" s="85" t="s">
        <v>1331</v>
      </c>
      <c r="C126" s="85" t="s">
        <v>1119</v>
      </c>
      <c r="D126" s="85">
        <v>20</v>
      </c>
      <c r="E126" s="85" t="s">
        <v>1367</v>
      </c>
      <c r="F126" s="85">
        <v>1.2999999999999999E-2</v>
      </c>
      <c r="G126" s="85" t="s">
        <v>1120</v>
      </c>
      <c r="H126" s="85">
        <v>0</v>
      </c>
      <c r="I126" s="60">
        <v>0</v>
      </c>
    </row>
    <row r="127" spans="1:9" x14ac:dyDescent="0.3">
      <c r="A127" s="59" t="s">
        <v>1370</v>
      </c>
      <c r="B127" s="85" t="s">
        <v>1333</v>
      </c>
      <c r="C127" s="85" t="s">
        <v>1119</v>
      </c>
      <c r="D127" s="85">
        <v>20</v>
      </c>
      <c r="E127" s="85" t="s">
        <v>1367</v>
      </c>
      <c r="F127" s="85">
        <v>1.2999999999999999E-2</v>
      </c>
      <c r="G127" s="85" t="s">
        <v>1120</v>
      </c>
      <c r="H127" s="85">
        <v>0</v>
      </c>
      <c r="I127" s="60">
        <v>0</v>
      </c>
    </row>
    <row r="128" spans="1:9" x14ac:dyDescent="0.3">
      <c r="A128" s="59" t="s">
        <v>1371</v>
      </c>
      <c r="B128" s="85" t="s">
        <v>1335</v>
      </c>
      <c r="C128" s="85" t="s">
        <v>1119</v>
      </c>
      <c r="D128" s="85">
        <v>20</v>
      </c>
      <c r="E128" s="85" t="s">
        <v>1367</v>
      </c>
      <c r="F128" s="85">
        <v>1.2999999999999999E-2</v>
      </c>
      <c r="G128" s="85" t="s">
        <v>1120</v>
      </c>
      <c r="H128" s="85">
        <v>0</v>
      </c>
      <c r="I128" s="60">
        <v>0</v>
      </c>
    </row>
    <row r="129" spans="1:9" x14ac:dyDescent="0.3">
      <c r="A129" s="59" t="s">
        <v>1372</v>
      </c>
      <c r="B129" s="85" t="s">
        <v>1337</v>
      </c>
      <c r="C129" s="85" t="s">
        <v>1119</v>
      </c>
      <c r="D129" s="85">
        <v>24</v>
      </c>
      <c r="E129" s="85" t="s">
        <v>1367</v>
      </c>
      <c r="F129" s="85">
        <v>1.6E-2</v>
      </c>
      <c r="G129" s="85" t="s">
        <v>1120</v>
      </c>
      <c r="H129" s="85">
        <v>0</v>
      </c>
      <c r="I129" s="60">
        <v>0</v>
      </c>
    </row>
    <row r="130" spans="1:9" x14ac:dyDescent="0.3">
      <c r="A130" s="59" t="s">
        <v>1373</v>
      </c>
      <c r="B130" s="85" t="s">
        <v>1339</v>
      </c>
      <c r="C130" s="85" t="s">
        <v>1119</v>
      </c>
      <c r="D130" s="85">
        <v>24</v>
      </c>
      <c r="E130" s="85" t="s">
        <v>1367</v>
      </c>
      <c r="F130" s="85">
        <v>1.6E-2</v>
      </c>
      <c r="G130" s="85" t="s">
        <v>1120</v>
      </c>
      <c r="H130" s="85">
        <v>0</v>
      </c>
      <c r="I130" s="60">
        <v>0</v>
      </c>
    </row>
    <row r="131" spans="1:9" x14ac:dyDescent="0.3">
      <c r="A131" s="59" t="s">
        <v>1374</v>
      </c>
      <c r="B131" s="85" t="s">
        <v>1341</v>
      </c>
      <c r="C131" s="85" t="s">
        <v>1119</v>
      </c>
      <c r="D131" s="85">
        <v>24</v>
      </c>
      <c r="E131" s="85" t="s">
        <v>1367</v>
      </c>
      <c r="F131" s="85">
        <v>1.6E-2</v>
      </c>
      <c r="G131" s="85" t="s">
        <v>1120</v>
      </c>
      <c r="H131" s="85">
        <v>0</v>
      </c>
      <c r="I131" s="60">
        <v>0</v>
      </c>
    </row>
    <row r="132" spans="1:9" x14ac:dyDescent="0.3">
      <c r="A132" s="59" t="s">
        <v>1375</v>
      </c>
      <c r="B132" s="85" t="s">
        <v>1343</v>
      </c>
      <c r="C132" s="85" t="s">
        <v>1119</v>
      </c>
      <c r="D132" s="85">
        <v>24</v>
      </c>
      <c r="E132" s="85" t="s">
        <v>1367</v>
      </c>
      <c r="F132" s="85">
        <v>1.6E-2</v>
      </c>
      <c r="G132" s="85" t="s">
        <v>1120</v>
      </c>
      <c r="H132" s="85">
        <v>0</v>
      </c>
      <c r="I132" s="60">
        <v>0</v>
      </c>
    </row>
    <row r="133" spans="1:9" x14ac:dyDescent="0.3">
      <c r="A133" s="59" t="s">
        <v>1376</v>
      </c>
      <c r="B133" s="85" t="s">
        <v>1345</v>
      </c>
      <c r="C133" s="85" t="s">
        <v>1119</v>
      </c>
      <c r="D133" s="85">
        <v>24</v>
      </c>
      <c r="E133" s="85" t="s">
        <v>1367</v>
      </c>
      <c r="F133" s="85">
        <v>1.6E-2</v>
      </c>
      <c r="G133" s="85" t="s">
        <v>1120</v>
      </c>
      <c r="H133" s="85">
        <v>0</v>
      </c>
      <c r="I133" s="60">
        <v>0</v>
      </c>
    </row>
    <row r="134" spans="1:9" x14ac:dyDescent="0.3">
      <c r="A134" s="59" t="s">
        <v>1377</v>
      </c>
      <c r="B134" s="85" t="s">
        <v>1347</v>
      </c>
      <c r="C134" s="85" t="s">
        <v>1119</v>
      </c>
      <c r="D134" s="85">
        <v>28</v>
      </c>
      <c r="E134" s="85" t="s">
        <v>1367</v>
      </c>
      <c r="F134" s="85">
        <v>0.02</v>
      </c>
      <c r="G134" s="85" t="s">
        <v>1120</v>
      </c>
      <c r="H134" s="85">
        <v>0</v>
      </c>
      <c r="I134" s="60">
        <v>0</v>
      </c>
    </row>
    <row r="135" spans="1:9" x14ac:dyDescent="0.3">
      <c r="A135" s="59" t="s">
        <v>1378</v>
      </c>
      <c r="B135" s="85" t="s">
        <v>1349</v>
      </c>
      <c r="C135" s="85" t="s">
        <v>1119</v>
      </c>
      <c r="D135" s="85">
        <v>28</v>
      </c>
      <c r="E135" s="85" t="s">
        <v>1367</v>
      </c>
      <c r="F135" s="85">
        <v>0.02</v>
      </c>
      <c r="G135" s="85" t="s">
        <v>1120</v>
      </c>
      <c r="H135" s="85">
        <v>0</v>
      </c>
      <c r="I135" s="60">
        <v>0</v>
      </c>
    </row>
    <row r="136" spans="1:9" x14ac:dyDescent="0.3">
      <c r="A136" s="59" t="s">
        <v>1379</v>
      </c>
      <c r="B136" s="85" t="s">
        <v>1351</v>
      </c>
      <c r="C136" s="85" t="s">
        <v>1119</v>
      </c>
      <c r="D136" s="85">
        <v>28</v>
      </c>
      <c r="E136" s="85" t="s">
        <v>1367</v>
      </c>
      <c r="F136" s="85">
        <v>0.02</v>
      </c>
      <c r="G136" s="85" t="s">
        <v>1120</v>
      </c>
      <c r="H136" s="85">
        <v>0</v>
      </c>
      <c r="I136" s="60">
        <v>0</v>
      </c>
    </row>
    <row r="137" spans="1:9" x14ac:dyDescent="0.3">
      <c r="A137" s="59" t="s">
        <v>1380</v>
      </c>
      <c r="B137" s="85" t="s">
        <v>1353</v>
      </c>
      <c r="C137" s="85" t="s">
        <v>1119</v>
      </c>
      <c r="D137" s="85">
        <v>28</v>
      </c>
      <c r="E137" s="85" t="s">
        <v>1367</v>
      </c>
      <c r="F137" s="85">
        <v>0.02</v>
      </c>
      <c r="G137" s="85" t="s">
        <v>1120</v>
      </c>
      <c r="H137" s="85">
        <v>0</v>
      </c>
      <c r="I137" s="60">
        <v>0</v>
      </c>
    </row>
    <row r="138" spans="1:9" x14ac:dyDescent="0.3">
      <c r="A138" s="59" t="s">
        <v>1381</v>
      </c>
      <c r="B138" s="85" t="s">
        <v>1355</v>
      </c>
      <c r="C138" s="85" t="s">
        <v>1119</v>
      </c>
      <c r="D138" s="85">
        <v>28</v>
      </c>
      <c r="E138" s="85" t="s">
        <v>1367</v>
      </c>
      <c r="F138" s="85">
        <v>0.02</v>
      </c>
      <c r="G138" s="85" t="s">
        <v>1120</v>
      </c>
      <c r="H138" s="85">
        <v>0</v>
      </c>
      <c r="I138" s="60">
        <v>0</v>
      </c>
    </row>
    <row r="139" spans="1:9" x14ac:dyDescent="0.3">
      <c r="A139" s="59" t="s">
        <v>1382</v>
      </c>
      <c r="B139" s="85" t="s">
        <v>1357</v>
      </c>
      <c r="C139" s="85" t="s">
        <v>1119</v>
      </c>
      <c r="D139" s="85">
        <v>32</v>
      </c>
      <c r="E139" s="85" t="s">
        <v>1367</v>
      </c>
      <c r="F139" s="85">
        <v>2.3E-2</v>
      </c>
      <c r="G139" s="85" t="s">
        <v>1120</v>
      </c>
      <c r="H139" s="85">
        <v>0</v>
      </c>
      <c r="I139" s="60">
        <v>0</v>
      </c>
    </row>
    <row r="140" spans="1:9" x14ac:dyDescent="0.3">
      <c r="A140" s="59" t="s">
        <v>1383</v>
      </c>
      <c r="B140" s="85" t="s">
        <v>1359</v>
      </c>
      <c r="C140" s="85" t="s">
        <v>1119</v>
      </c>
      <c r="D140" s="85">
        <v>32</v>
      </c>
      <c r="E140" s="85" t="s">
        <v>1367</v>
      </c>
      <c r="F140" s="85">
        <v>2.3E-2</v>
      </c>
      <c r="G140" s="85" t="s">
        <v>1120</v>
      </c>
      <c r="H140" s="85">
        <v>0</v>
      </c>
      <c r="I140" s="60">
        <v>0</v>
      </c>
    </row>
    <row r="141" spans="1:9" x14ac:dyDescent="0.3">
      <c r="A141" s="59" t="s">
        <v>1384</v>
      </c>
      <c r="B141" s="85" t="s">
        <v>1361</v>
      </c>
      <c r="C141" s="85" t="s">
        <v>1119</v>
      </c>
      <c r="D141" s="85">
        <v>32</v>
      </c>
      <c r="E141" s="85" t="s">
        <v>1367</v>
      </c>
      <c r="F141" s="85">
        <v>2.3E-2</v>
      </c>
      <c r="G141" s="85" t="s">
        <v>1120</v>
      </c>
      <c r="H141" s="85">
        <v>0</v>
      </c>
      <c r="I141" s="60">
        <v>0</v>
      </c>
    </row>
    <row r="142" spans="1:9" x14ac:dyDescent="0.3">
      <c r="A142" s="59" t="s">
        <v>1385</v>
      </c>
      <c r="B142" s="85" t="s">
        <v>1363</v>
      </c>
      <c r="C142" s="85" t="s">
        <v>1119</v>
      </c>
      <c r="D142" s="85">
        <v>32</v>
      </c>
      <c r="E142" s="85" t="s">
        <v>1367</v>
      </c>
      <c r="F142" s="85">
        <v>2.3E-2</v>
      </c>
      <c r="G142" s="85" t="s">
        <v>1120</v>
      </c>
      <c r="H142" s="85">
        <v>0</v>
      </c>
      <c r="I142" s="60">
        <v>0</v>
      </c>
    </row>
    <row r="143" spans="1:9" x14ac:dyDescent="0.3">
      <c r="A143" s="87" t="s">
        <v>1386</v>
      </c>
      <c r="B143" s="88" t="s">
        <v>1365</v>
      </c>
      <c r="C143" s="85" t="s">
        <v>1119</v>
      </c>
      <c r="D143" s="85">
        <v>32</v>
      </c>
      <c r="E143" s="85" t="s">
        <v>1367</v>
      </c>
      <c r="F143" s="85">
        <v>2.3E-2</v>
      </c>
      <c r="G143" s="85" t="s">
        <v>1120</v>
      </c>
      <c r="H143" s="85">
        <v>0</v>
      </c>
      <c r="I143" s="60">
        <v>0</v>
      </c>
    </row>
    <row r="144" spans="1:9" x14ac:dyDescent="0.3">
      <c r="A144" s="93" t="s">
        <v>1387</v>
      </c>
      <c r="B144" s="94" t="s">
        <v>1388</v>
      </c>
      <c r="C144" s="94" t="s">
        <v>1227</v>
      </c>
      <c r="D144" s="94">
        <v>1</v>
      </c>
      <c r="E144" s="94" t="s">
        <v>1120</v>
      </c>
      <c r="F144" s="94">
        <v>0</v>
      </c>
      <c r="G144" s="94" t="s">
        <v>1120</v>
      </c>
      <c r="H144" s="94">
        <v>0</v>
      </c>
      <c r="I144" s="96">
        <v>0</v>
      </c>
    </row>
    <row r="145" spans="1:9" x14ac:dyDescent="0.3">
      <c r="A145" s="59" t="s">
        <v>1389</v>
      </c>
      <c r="B145" s="85" t="s">
        <v>1390</v>
      </c>
      <c r="C145" s="85" t="s">
        <v>1227</v>
      </c>
      <c r="D145" s="85">
        <v>1</v>
      </c>
      <c r="E145" s="85" t="s">
        <v>1120</v>
      </c>
      <c r="F145" s="85">
        <v>0</v>
      </c>
      <c r="G145" s="85" t="s">
        <v>1120</v>
      </c>
      <c r="H145" s="85">
        <v>0</v>
      </c>
      <c r="I145" s="60">
        <v>0</v>
      </c>
    </row>
    <row r="146" spans="1:9" x14ac:dyDescent="0.3">
      <c r="A146" s="59" t="s">
        <v>1391</v>
      </c>
      <c r="B146" s="85" t="s">
        <v>1392</v>
      </c>
      <c r="C146" s="85" t="s">
        <v>1227</v>
      </c>
      <c r="D146" s="85">
        <v>1</v>
      </c>
      <c r="E146" s="85" t="s">
        <v>1120</v>
      </c>
      <c r="F146" s="85">
        <v>0</v>
      </c>
      <c r="G146" s="85" t="s">
        <v>1120</v>
      </c>
      <c r="H146" s="85">
        <v>0</v>
      </c>
      <c r="I146" s="60">
        <v>0</v>
      </c>
    </row>
    <row r="147" spans="1:9" x14ac:dyDescent="0.3">
      <c r="A147" s="59" t="s">
        <v>1393</v>
      </c>
      <c r="B147" s="85" t="s">
        <v>1394</v>
      </c>
      <c r="C147" s="85" t="s">
        <v>1227</v>
      </c>
      <c r="D147" s="85">
        <v>26</v>
      </c>
      <c r="E147" s="85" t="s">
        <v>1395</v>
      </c>
      <c r="F147" s="85">
        <v>8.9999999999999993E-3</v>
      </c>
      <c r="G147" s="85" t="s">
        <v>1120</v>
      </c>
      <c r="H147" s="85">
        <v>0</v>
      </c>
      <c r="I147" s="60">
        <v>0</v>
      </c>
    </row>
    <row r="148" spans="1:9" x14ac:dyDescent="0.3">
      <c r="A148" s="59" t="s">
        <v>1396</v>
      </c>
      <c r="B148" s="85" t="s">
        <v>1397</v>
      </c>
      <c r="C148" s="85" t="s">
        <v>1227</v>
      </c>
      <c r="D148" s="85">
        <v>26</v>
      </c>
      <c r="E148" s="85" t="s">
        <v>1395</v>
      </c>
      <c r="F148" s="85">
        <v>8.9999999999999993E-3</v>
      </c>
      <c r="G148" s="85" t="s">
        <v>1120</v>
      </c>
      <c r="H148" s="85">
        <v>0</v>
      </c>
      <c r="I148" s="60">
        <v>0</v>
      </c>
    </row>
    <row r="149" spans="1:9" x14ac:dyDescent="0.3">
      <c r="A149" s="59" t="s">
        <v>1398</v>
      </c>
      <c r="B149" s="85" t="s">
        <v>1399</v>
      </c>
      <c r="C149" s="85" t="s">
        <v>1227</v>
      </c>
      <c r="D149" s="85">
        <v>26</v>
      </c>
      <c r="E149" s="85" t="s">
        <v>1395</v>
      </c>
      <c r="F149" s="85">
        <v>8.9999999999999993E-3</v>
      </c>
      <c r="G149" s="85" t="s">
        <v>1120</v>
      </c>
      <c r="H149" s="85">
        <v>0</v>
      </c>
      <c r="I149" s="60">
        <v>0</v>
      </c>
    </row>
    <row r="150" spans="1:9" x14ac:dyDescent="0.3">
      <c r="A150" s="59" t="s">
        <v>1400</v>
      </c>
      <c r="B150" s="85" t="s">
        <v>1401</v>
      </c>
      <c r="C150" s="85" t="s">
        <v>1227</v>
      </c>
      <c r="D150" s="85">
        <v>26</v>
      </c>
      <c r="E150" s="85" t="s">
        <v>1395</v>
      </c>
      <c r="F150" s="85">
        <v>8.9999999999999993E-3</v>
      </c>
      <c r="G150" s="85" t="s">
        <v>1120</v>
      </c>
      <c r="H150" s="85">
        <v>0</v>
      </c>
      <c r="I150" s="60">
        <v>0</v>
      </c>
    </row>
    <row r="151" spans="1:9" x14ac:dyDescent="0.3">
      <c r="A151" s="59" t="s">
        <v>1402</v>
      </c>
      <c r="B151" s="85" t="s">
        <v>1403</v>
      </c>
      <c r="C151" s="85" t="s">
        <v>1227</v>
      </c>
      <c r="D151" s="85">
        <v>26</v>
      </c>
      <c r="E151" s="85" t="s">
        <v>1395</v>
      </c>
      <c r="F151" s="85">
        <v>8.9999999999999993E-3</v>
      </c>
      <c r="G151" s="85" t="s">
        <v>1120</v>
      </c>
      <c r="H151" s="85">
        <v>0</v>
      </c>
      <c r="I151" s="60">
        <v>0</v>
      </c>
    </row>
    <row r="152" spans="1:9" x14ac:dyDescent="0.3">
      <c r="A152" s="59" t="s">
        <v>1404</v>
      </c>
      <c r="B152" s="85" t="s">
        <v>1405</v>
      </c>
      <c r="C152" s="85" t="s">
        <v>1227</v>
      </c>
      <c r="D152" s="85">
        <v>34</v>
      </c>
      <c r="E152" s="85" t="s">
        <v>1395</v>
      </c>
      <c r="F152" s="85">
        <v>0.01</v>
      </c>
      <c r="G152" s="85" t="s">
        <v>1120</v>
      </c>
      <c r="H152" s="85">
        <v>0</v>
      </c>
      <c r="I152" s="60">
        <v>0</v>
      </c>
    </row>
    <row r="153" spans="1:9" x14ac:dyDescent="0.3">
      <c r="A153" s="59" t="s">
        <v>1406</v>
      </c>
      <c r="B153" s="85" t="s">
        <v>1407</v>
      </c>
      <c r="C153" s="85" t="s">
        <v>1227</v>
      </c>
      <c r="D153" s="85">
        <v>34</v>
      </c>
      <c r="E153" s="85" t="s">
        <v>1395</v>
      </c>
      <c r="F153" s="85">
        <v>0.01</v>
      </c>
      <c r="G153" s="85" t="s">
        <v>1120</v>
      </c>
      <c r="H153" s="85">
        <v>0</v>
      </c>
      <c r="I153" s="60">
        <v>0</v>
      </c>
    </row>
    <row r="154" spans="1:9" x14ac:dyDescent="0.3">
      <c r="A154" s="59" t="s">
        <v>1408</v>
      </c>
      <c r="B154" s="85" t="s">
        <v>1409</v>
      </c>
      <c r="C154" s="85" t="s">
        <v>1227</v>
      </c>
      <c r="D154" s="85">
        <v>34</v>
      </c>
      <c r="E154" s="85" t="s">
        <v>1395</v>
      </c>
      <c r="F154" s="85">
        <v>0.01</v>
      </c>
      <c r="G154" s="85" t="s">
        <v>1120</v>
      </c>
      <c r="H154" s="85">
        <v>0</v>
      </c>
      <c r="I154" s="60">
        <v>0</v>
      </c>
    </row>
    <row r="155" spans="1:9" x14ac:dyDescent="0.3">
      <c r="A155" s="59" t="s">
        <v>1410</v>
      </c>
      <c r="B155" s="85" t="s">
        <v>1411</v>
      </c>
      <c r="C155" s="85" t="s">
        <v>1227</v>
      </c>
      <c r="D155" s="85">
        <v>34</v>
      </c>
      <c r="E155" s="85" t="s">
        <v>1395</v>
      </c>
      <c r="F155" s="85">
        <v>0.01</v>
      </c>
      <c r="G155" s="85" t="s">
        <v>1120</v>
      </c>
      <c r="H155" s="85">
        <v>0</v>
      </c>
      <c r="I155" s="60">
        <v>0</v>
      </c>
    </row>
    <row r="156" spans="1:9" x14ac:dyDescent="0.3">
      <c r="A156" s="59" t="s">
        <v>1412</v>
      </c>
      <c r="B156" s="85" t="s">
        <v>1413</v>
      </c>
      <c r="C156" s="85" t="s">
        <v>1227</v>
      </c>
      <c r="D156" s="85">
        <v>34</v>
      </c>
      <c r="E156" s="85" t="s">
        <v>1395</v>
      </c>
      <c r="F156" s="85">
        <v>0.01</v>
      </c>
      <c r="G156" s="85" t="s">
        <v>1120</v>
      </c>
      <c r="H156" s="85">
        <v>0</v>
      </c>
      <c r="I156" s="60">
        <v>0</v>
      </c>
    </row>
    <row r="157" spans="1:9" x14ac:dyDescent="0.3">
      <c r="A157" s="59" t="s">
        <v>1414</v>
      </c>
      <c r="B157" s="85" t="s">
        <v>1415</v>
      </c>
      <c r="C157" s="85" t="s">
        <v>1227</v>
      </c>
      <c r="D157" s="85">
        <v>42</v>
      </c>
      <c r="E157" s="85" t="s">
        <v>1395</v>
      </c>
      <c r="F157" s="85">
        <v>1.2E-2</v>
      </c>
      <c r="G157" s="85" t="s">
        <v>1120</v>
      </c>
      <c r="H157" s="85">
        <v>0</v>
      </c>
      <c r="I157" s="60">
        <v>0</v>
      </c>
    </row>
    <row r="158" spans="1:9" x14ac:dyDescent="0.3">
      <c r="A158" s="59" t="s">
        <v>1416</v>
      </c>
      <c r="B158" s="85" t="s">
        <v>1417</v>
      </c>
      <c r="C158" s="85" t="s">
        <v>1227</v>
      </c>
      <c r="D158" s="85">
        <v>42</v>
      </c>
      <c r="E158" s="85" t="s">
        <v>1395</v>
      </c>
      <c r="F158" s="85">
        <v>1.2E-2</v>
      </c>
      <c r="G158" s="85" t="s">
        <v>1120</v>
      </c>
      <c r="H158" s="85">
        <v>0</v>
      </c>
      <c r="I158" s="60">
        <v>0</v>
      </c>
    </row>
    <row r="159" spans="1:9" x14ac:dyDescent="0.3">
      <c r="A159" s="59" t="s">
        <v>1418</v>
      </c>
      <c r="B159" s="85" t="s">
        <v>1419</v>
      </c>
      <c r="C159" s="85" t="s">
        <v>1227</v>
      </c>
      <c r="D159" s="85">
        <v>42</v>
      </c>
      <c r="E159" s="85" t="s">
        <v>1395</v>
      </c>
      <c r="F159" s="85">
        <v>1.2E-2</v>
      </c>
      <c r="G159" s="85" t="s">
        <v>1120</v>
      </c>
      <c r="H159" s="85">
        <v>0</v>
      </c>
      <c r="I159" s="60">
        <v>0</v>
      </c>
    </row>
    <row r="160" spans="1:9" x14ac:dyDescent="0.3">
      <c r="A160" s="59" t="s">
        <v>1420</v>
      </c>
      <c r="B160" s="85" t="s">
        <v>1421</v>
      </c>
      <c r="C160" s="85" t="s">
        <v>1227</v>
      </c>
      <c r="D160" s="85">
        <v>42</v>
      </c>
      <c r="E160" s="85" t="s">
        <v>1395</v>
      </c>
      <c r="F160" s="85">
        <v>1.2E-2</v>
      </c>
      <c r="G160" s="85" t="s">
        <v>1120</v>
      </c>
      <c r="H160" s="85">
        <v>0</v>
      </c>
      <c r="I160" s="60">
        <v>0</v>
      </c>
    </row>
    <row r="161" spans="1:9" x14ac:dyDescent="0.3">
      <c r="A161" s="59" t="s">
        <v>1422</v>
      </c>
      <c r="B161" s="85" t="s">
        <v>1423</v>
      </c>
      <c r="C161" s="85" t="s">
        <v>1227</v>
      </c>
      <c r="D161" s="85">
        <v>42</v>
      </c>
      <c r="E161" s="85" t="s">
        <v>1395</v>
      </c>
      <c r="F161" s="85">
        <v>1.2E-2</v>
      </c>
      <c r="G161" s="85" t="s">
        <v>1120</v>
      </c>
      <c r="H161" s="85">
        <v>0</v>
      </c>
      <c r="I161" s="60">
        <v>0</v>
      </c>
    </row>
    <row r="162" spans="1:9" x14ac:dyDescent="0.3">
      <c r="A162" s="59" t="s">
        <v>1424</v>
      </c>
      <c r="B162" s="85" t="s">
        <v>1425</v>
      </c>
      <c r="C162" s="86" t="s">
        <v>1227</v>
      </c>
      <c r="D162" s="85">
        <v>50</v>
      </c>
      <c r="E162" s="85" t="s">
        <v>1395</v>
      </c>
      <c r="F162" s="85">
        <v>1.4999999999999999E-2</v>
      </c>
      <c r="G162" s="85" t="s">
        <v>1120</v>
      </c>
      <c r="H162" s="85">
        <v>0</v>
      </c>
      <c r="I162" s="60">
        <v>0</v>
      </c>
    </row>
    <row r="163" spans="1:9" x14ac:dyDescent="0.3">
      <c r="A163" s="59" t="s">
        <v>1426</v>
      </c>
      <c r="B163" s="85" t="s">
        <v>1427</v>
      </c>
      <c r="C163" s="86" t="s">
        <v>1227</v>
      </c>
      <c r="D163" s="85">
        <v>50</v>
      </c>
      <c r="E163" s="85" t="s">
        <v>1395</v>
      </c>
      <c r="F163" s="85">
        <v>1.4999999999999999E-2</v>
      </c>
      <c r="G163" s="85" t="s">
        <v>1120</v>
      </c>
      <c r="H163" s="85">
        <v>0</v>
      </c>
      <c r="I163" s="60">
        <v>0</v>
      </c>
    </row>
    <row r="164" spans="1:9" x14ac:dyDescent="0.3">
      <c r="A164" s="59" t="s">
        <v>1428</v>
      </c>
      <c r="B164" s="85" t="s">
        <v>1429</v>
      </c>
      <c r="C164" s="86" t="s">
        <v>1227</v>
      </c>
      <c r="D164" s="85">
        <v>50</v>
      </c>
      <c r="E164" s="85" t="s">
        <v>1395</v>
      </c>
      <c r="F164" s="85">
        <v>1.4999999999999999E-2</v>
      </c>
      <c r="G164" s="85" t="s">
        <v>1120</v>
      </c>
      <c r="H164" s="85">
        <v>0</v>
      </c>
      <c r="I164" s="60">
        <v>0</v>
      </c>
    </row>
    <row r="165" spans="1:9" x14ac:dyDescent="0.3">
      <c r="A165" s="59" t="s">
        <v>1430</v>
      </c>
      <c r="B165" s="85" t="s">
        <v>1431</v>
      </c>
      <c r="C165" s="86" t="s">
        <v>1227</v>
      </c>
      <c r="D165" s="85">
        <v>50</v>
      </c>
      <c r="E165" s="85" t="s">
        <v>1395</v>
      </c>
      <c r="F165" s="85">
        <v>1.4999999999999999E-2</v>
      </c>
      <c r="G165" s="85" t="s">
        <v>1120</v>
      </c>
      <c r="H165" s="85">
        <v>0</v>
      </c>
      <c r="I165" s="60">
        <v>0</v>
      </c>
    </row>
    <row r="166" spans="1:9" x14ac:dyDescent="0.3">
      <c r="A166" s="59" t="s">
        <v>1432</v>
      </c>
      <c r="B166" s="85" t="s">
        <v>1433</v>
      </c>
      <c r="C166" s="86" t="s">
        <v>1227</v>
      </c>
      <c r="D166" s="85">
        <v>50</v>
      </c>
      <c r="E166" s="85" t="s">
        <v>1395</v>
      </c>
      <c r="F166" s="85">
        <v>1.4999999999999999E-2</v>
      </c>
      <c r="G166" s="85" t="s">
        <v>1120</v>
      </c>
      <c r="H166" s="85">
        <v>0</v>
      </c>
      <c r="I166" s="60">
        <v>0</v>
      </c>
    </row>
    <row r="167" spans="1:9" x14ac:dyDescent="0.3">
      <c r="A167" s="59" t="s">
        <v>1434</v>
      </c>
      <c r="B167" s="85" t="s">
        <v>1394</v>
      </c>
      <c r="C167" s="86" t="s">
        <v>1227</v>
      </c>
      <c r="D167" s="85">
        <v>26</v>
      </c>
      <c r="E167" s="85" t="s">
        <v>1435</v>
      </c>
      <c r="F167" s="85">
        <v>8.9999999999999993E-3</v>
      </c>
      <c r="G167" s="85" t="s">
        <v>1120</v>
      </c>
      <c r="H167" s="85">
        <v>0</v>
      </c>
      <c r="I167" s="60">
        <v>0</v>
      </c>
    </row>
    <row r="168" spans="1:9" x14ac:dyDescent="0.3">
      <c r="A168" s="59" t="s">
        <v>1436</v>
      </c>
      <c r="B168" s="85" t="s">
        <v>1397</v>
      </c>
      <c r="C168" s="86" t="s">
        <v>1227</v>
      </c>
      <c r="D168" s="85">
        <v>26</v>
      </c>
      <c r="E168" s="85" t="s">
        <v>1435</v>
      </c>
      <c r="F168" s="85">
        <v>8.9999999999999993E-3</v>
      </c>
      <c r="G168" s="85" t="s">
        <v>1120</v>
      </c>
      <c r="H168" s="85">
        <v>0</v>
      </c>
      <c r="I168" s="60">
        <v>0</v>
      </c>
    </row>
    <row r="169" spans="1:9" x14ac:dyDescent="0.3">
      <c r="A169" s="59" t="s">
        <v>1437</v>
      </c>
      <c r="B169" s="85" t="s">
        <v>1399</v>
      </c>
      <c r="C169" s="86" t="s">
        <v>1227</v>
      </c>
      <c r="D169" s="85">
        <v>26</v>
      </c>
      <c r="E169" s="85" t="s">
        <v>1435</v>
      </c>
      <c r="F169" s="85">
        <v>8.9999999999999993E-3</v>
      </c>
      <c r="G169" s="85" t="s">
        <v>1120</v>
      </c>
      <c r="H169" s="85">
        <v>0</v>
      </c>
      <c r="I169" s="60">
        <v>0</v>
      </c>
    </row>
    <row r="170" spans="1:9" x14ac:dyDescent="0.3">
      <c r="A170" s="59" t="s">
        <v>1438</v>
      </c>
      <c r="B170" s="85" t="s">
        <v>1401</v>
      </c>
      <c r="C170" s="86" t="s">
        <v>1227</v>
      </c>
      <c r="D170" s="85">
        <v>26</v>
      </c>
      <c r="E170" s="85" t="s">
        <v>1435</v>
      </c>
      <c r="F170" s="85">
        <v>8.9999999999999993E-3</v>
      </c>
      <c r="G170" s="85" t="s">
        <v>1120</v>
      </c>
      <c r="H170" s="85">
        <v>0</v>
      </c>
      <c r="I170" s="60">
        <v>0</v>
      </c>
    </row>
    <row r="171" spans="1:9" x14ac:dyDescent="0.3">
      <c r="A171" s="59" t="s">
        <v>1439</v>
      </c>
      <c r="B171" s="85" t="s">
        <v>1403</v>
      </c>
      <c r="C171" s="86" t="s">
        <v>1227</v>
      </c>
      <c r="D171" s="85">
        <v>26</v>
      </c>
      <c r="E171" s="85" t="s">
        <v>1435</v>
      </c>
      <c r="F171" s="85">
        <v>8.9999999999999993E-3</v>
      </c>
      <c r="G171" s="85" t="s">
        <v>1120</v>
      </c>
      <c r="H171" s="85">
        <v>0</v>
      </c>
      <c r="I171" s="60">
        <v>0</v>
      </c>
    </row>
    <row r="172" spans="1:9" x14ac:dyDescent="0.3">
      <c r="A172" s="59" t="s">
        <v>1440</v>
      </c>
      <c r="B172" s="85" t="s">
        <v>1405</v>
      </c>
      <c r="C172" s="86" t="s">
        <v>1227</v>
      </c>
      <c r="D172" s="85">
        <v>34</v>
      </c>
      <c r="E172" s="85" t="s">
        <v>1435</v>
      </c>
      <c r="F172" s="85">
        <v>0.01</v>
      </c>
      <c r="G172" s="85" t="s">
        <v>1120</v>
      </c>
      <c r="H172" s="85">
        <v>0</v>
      </c>
      <c r="I172" s="60">
        <v>0</v>
      </c>
    </row>
    <row r="173" spans="1:9" x14ac:dyDescent="0.3">
      <c r="A173" s="59" t="s">
        <v>1441</v>
      </c>
      <c r="B173" s="85" t="s">
        <v>1407</v>
      </c>
      <c r="C173" s="86" t="s">
        <v>1227</v>
      </c>
      <c r="D173" s="85">
        <v>34</v>
      </c>
      <c r="E173" s="85" t="s">
        <v>1435</v>
      </c>
      <c r="F173" s="85">
        <v>0.01</v>
      </c>
      <c r="G173" s="85" t="s">
        <v>1120</v>
      </c>
      <c r="H173" s="85">
        <v>0</v>
      </c>
      <c r="I173" s="60">
        <v>0</v>
      </c>
    </row>
    <row r="174" spans="1:9" x14ac:dyDescent="0.3">
      <c r="A174" s="59" t="s">
        <v>1442</v>
      </c>
      <c r="B174" s="85" t="s">
        <v>1409</v>
      </c>
      <c r="C174" s="86" t="s">
        <v>1227</v>
      </c>
      <c r="D174" s="85">
        <v>34</v>
      </c>
      <c r="E174" s="85" t="s">
        <v>1435</v>
      </c>
      <c r="F174" s="85">
        <v>0.01</v>
      </c>
      <c r="G174" s="85" t="s">
        <v>1120</v>
      </c>
      <c r="H174" s="85">
        <v>0</v>
      </c>
      <c r="I174" s="60">
        <v>0</v>
      </c>
    </row>
    <row r="175" spans="1:9" x14ac:dyDescent="0.3">
      <c r="A175" s="59" t="s">
        <v>1443</v>
      </c>
      <c r="B175" s="85" t="s">
        <v>1411</v>
      </c>
      <c r="C175" s="86" t="s">
        <v>1227</v>
      </c>
      <c r="D175" s="85">
        <v>34</v>
      </c>
      <c r="E175" s="85" t="s">
        <v>1435</v>
      </c>
      <c r="F175" s="85">
        <v>0.01</v>
      </c>
      <c r="G175" s="85" t="s">
        <v>1120</v>
      </c>
      <c r="H175" s="85">
        <v>0</v>
      </c>
      <c r="I175" s="60">
        <v>0</v>
      </c>
    </row>
    <row r="176" spans="1:9" x14ac:dyDescent="0.3">
      <c r="A176" s="59" t="s">
        <v>1444</v>
      </c>
      <c r="B176" s="85" t="s">
        <v>1413</v>
      </c>
      <c r="C176" s="86" t="s">
        <v>1227</v>
      </c>
      <c r="D176" s="85">
        <v>34</v>
      </c>
      <c r="E176" s="85" t="s">
        <v>1435</v>
      </c>
      <c r="F176" s="85">
        <v>0.01</v>
      </c>
      <c r="G176" s="85" t="s">
        <v>1120</v>
      </c>
      <c r="H176" s="85">
        <v>0</v>
      </c>
      <c r="I176" s="60">
        <v>0</v>
      </c>
    </row>
    <row r="177" spans="1:9" x14ac:dyDescent="0.3">
      <c r="A177" s="59" t="s">
        <v>1445</v>
      </c>
      <c r="B177" s="85" t="s">
        <v>1415</v>
      </c>
      <c r="C177" s="86" t="s">
        <v>1227</v>
      </c>
      <c r="D177" s="85">
        <v>42</v>
      </c>
      <c r="E177" s="85" t="s">
        <v>1435</v>
      </c>
      <c r="F177" s="85">
        <v>1.2E-2</v>
      </c>
      <c r="G177" s="85" t="s">
        <v>1120</v>
      </c>
      <c r="H177" s="85">
        <v>0</v>
      </c>
      <c r="I177" s="60">
        <v>0</v>
      </c>
    </row>
    <row r="178" spans="1:9" x14ac:dyDescent="0.3">
      <c r="A178" s="59" t="s">
        <v>1446</v>
      </c>
      <c r="B178" s="85" t="s">
        <v>1417</v>
      </c>
      <c r="C178" s="86" t="s">
        <v>1227</v>
      </c>
      <c r="D178" s="85">
        <v>42</v>
      </c>
      <c r="E178" s="85" t="s">
        <v>1435</v>
      </c>
      <c r="F178" s="85">
        <v>1.2E-2</v>
      </c>
      <c r="G178" s="85" t="s">
        <v>1120</v>
      </c>
      <c r="H178" s="85">
        <v>0</v>
      </c>
      <c r="I178" s="60">
        <v>0</v>
      </c>
    </row>
    <row r="179" spans="1:9" x14ac:dyDescent="0.3">
      <c r="A179" s="59" t="s">
        <v>1447</v>
      </c>
      <c r="B179" s="85" t="s">
        <v>1419</v>
      </c>
      <c r="C179" s="86" t="s">
        <v>1227</v>
      </c>
      <c r="D179" s="85">
        <v>42</v>
      </c>
      <c r="E179" s="85" t="s">
        <v>1435</v>
      </c>
      <c r="F179" s="85">
        <v>1.2E-2</v>
      </c>
      <c r="G179" s="85" t="s">
        <v>1120</v>
      </c>
      <c r="H179" s="85">
        <v>0</v>
      </c>
      <c r="I179" s="60">
        <v>0</v>
      </c>
    </row>
    <row r="180" spans="1:9" x14ac:dyDescent="0.3">
      <c r="A180" s="59" t="s">
        <v>1448</v>
      </c>
      <c r="B180" s="85" t="s">
        <v>1421</v>
      </c>
      <c r="C180" s="86" t="s">
        <v>1227</v>
      </c>
      <c r="D180" s="85">
        <v>42</v>
      </c>
      <c r="E180" s="85" t="s">
        <v>1435</v>
      </c>
      <c r="F180" s="85">
        <v>1.2E-2</v>
      </c>
      <c r="G180" s="85" t="s">
        <v>1120</v>
      </c>
      <c r="H180" s="85">
        <v>0</v>
      </c>
      <c r="I180" s="60">
        <v>0</v>
      </c>
    </row>
    <row r="181" spans="1:9" x14ac:dyDescent="0.3">
      <c r="A181" s="59" t="s">
        <v>1449</v>
      </c>
      <c r="B181" s="85" t="s">
        <v>1423</v>
      </c>
      <c r="C181" s="86" t="s">
        <v>1227</v>
      </c>
      <c r="D181" s="85">
        <v>42</v>
      </c>
      <c r="E181" s="85" t="s">
        <v>1435</v>
      </c>
      <c r="F181" s="85">
        <v>1.2E-2</v>
      </c>
      <c r="G181" s="85" t="s">
        <v>1120</v>
      </c>
      <c r="H181" s="85">
        <v>0</v>
      </c>
      <c r="I181" s="60">
        <v>0</v>
      </c>
    </row>
    <row r="182" spans="1:9" x14ac:dyDescent="0.3">
      <c r="A182" s="59" t="s">
        <v>1450</v>
      </c>
      <c r="B182" s="85" t="s">
        <v>1425</v>
      </c>
      <c r="C182" s="86" t="s">
        <v>1227</v>
      </c>
      <c r="D182" s="85">
        <v>50</v>
      </c>
      <c r="E182" s="85" t="s">
        <v>1435</v>
      </c>
      <c r="F182" s="85">
        <v>1.4999999999999999E-2</v>
      </c>
      <c r="G182" s="85" t="s">
        <v>1120</v>
      </c>
      <c r="H182" s="85">
        <v>0</v>
      </c>
      <c r="I182" s="60">
        <v>0</v>
      </c>
    </row>
    <row r="183" spans="1:9" x14ac:dyDescent="0.3">
      <c r="A183" s="59" t="s">
        <v>1451</v>
      </c>
      <c r="B183" s="85" t="s">
        <v>1427</v>
      </c>
      <c r="C183" s="86" t="s">
        <v>1227</v>
      </c>
      <c r="D183" s="85">
        <v>50</v>
      </c>
      <c r="E183" s="85" t="s">
        <v>1435</v>
      </c>
      <c r="F183" s="85">
        <v>1.4999999999999999E-2</v>
      </c>
      <c r="G183" s="85" t="s">
        <v>1120</v>
      </c>
      <c r="H183" s="85">
        <v>0</v>
      </c>
      <c r="I183" s="60">
        <v>0</v>
      </c>
    </row>
    <row r="184" spans="1:9" x14ac:dyDescent="0.3">
      <c r="A184" s="59" t="s">
        <v>1452</v>
      </c>
      <c r="B184" s="85" t="s">
        <v>1429</v>
      </c>
      <c r="C184" s="86" t="s">
        <v>1227</v>
      </c>
      <c r="D184" s="85">
        <v>50</v>
      </c>
      <c r="E184" s="85" t="s">
        <v>1435</v>
      </c>
      <c r="F184" s="85">
        <v>1.4999999999999999E-2</v>
      </c>
      <c r="G184" s="85" t="s">
        <v>1120</v>
      </c>
      <c r="H184" s="85">
        <v>0</v>
      </c>
      <c r="I184" s="60">
        <v>0</v>
      </c>
    </row>
    <row r="185" spans="1:9" x14ac:dyDescent="0.3">
      <c r="A185" s="59" t="s">
        <v>1453</v>
      </c>
      <c r="B185" s="85" t="s">
        <v>1431</v>
      </c>
      <c r="C185" s="86" t="s">
        <v>1227</v>
      </c>
      <c r="D185" s="85">
        <v>50</v>
      </c>
      <c r="E185" s="85" t="s">
        <v>1435</v>
      </c>
      <c r="F185" s="85">
        <v>1.4999999999999999E-2</v>
      </c>
      <c r="G185" s="85" t="s">
        <v>1120</v>
      </c>
      <c r="H185" s="85">
        <v>0</v>
      </c>
      <c r="I185" s="60">
        <v>0</v>
      </c>
    </row>
    <row r="186" spans="1:9" x14ac:dyDescent="0.3">
      <c r="A186" s="87" t="s">
        <v>1454</v>
      </c>
      <c r="B186" s="88" t="s">
        <v>1433</v>
      </c>
      <c r="C186" s="89" t="s">
        <v>1227</v>
      </c>
      <c r="D186" s="88">
        <v>50</v>
      </c>
      <c r="E186" s="88" t="s">
        <v>1435</v>
      </c>
      <c r="F186" s="88">
        <v>1.4999999999999999E-2</v>
      </c>
      <c r="G186" s="88" t="s">
        <v>1120</v>
      </c>
      <c r="H186" s="88">
        <v>0</v>
      </c>
      <c r="I186" s="61">
        <v>0</v>
      </c>
    </row>
    <row r="187" spans="1:9" x14ac:dyDescent="0.3">
      <c r="A187" s="93" t="s">
        <v>1455</v>
      </c>
      <c r="B187" s="94" t="s">
        <v>1456</v>
      </c>
      <c r="C187" s="95" t="s">
        <v>1274</v>
      </c>
      <c r="D187" s="94">
        <v>1</v>
      </c>
      <c r="E187" s="94" t="s">
        <v>1120</v>
      </c>
      <c r="F187" s="94">
        <v>0</v>
      </c>
      <c r="G187" s="94" t="s">
        <v>1120</v>
      </c>
      <c r="H187" s="94">
        <v>0</v>
      </c>
      <c r="I187" s="96">
        <v>0</v>
      </c>
    </row>
    <row r="188" spans="1:9" x14ac:dyDescent="0.3">
      <c r="A188" s="59" t="s">
        <v>1457</v>
      </c>
      <c r="B188" s="85" t="s">
        <v>1458</v>
      </c>
      <c r="C188" s="86" t="s">
        <v>1274</v>
      </c>
      <c r="D188" s="85">
        <v>1</v>
      </c>
      <c r="E188" s="85" t="s">
        <v>1120</v>
      </c>
      <c r="F188" s="85">
        <v>0</v>
      </c>
      <c r="G188" s="85" t="s">
        <v>1120</v>
      </c>
      <c r="H188" s="85">
        <v>0</v>
      </c>
      <c r="I188" s="60">
        <v>0</v>
      </c>
    </row>
    <row r="189" spans="1:9" x14ac:dyDescent="0.3">
      <c r="A189" s="59" t="s">
        <v>1459</v>
      </c>
      <c r="B189" s="85" t="s">
        <v>1460</v>
      </c>
      <c r="C189" s="86" t="s">
        <v>1274</v>
      </c>
      <c r="D189" s="85">
        <v>1</v>
      </c>
      <c r="E189" s="85" t="s">
        <v>1120</v>
      </c>
      <c r="F189" s="85">
        <v>0</v>
      </c>
      <c r="G189" s="85" t="s">
        <v>1120</v>
      </c>
      <c r="H189" s="85">
        <v>0</v>
      </c>
      <c r="I189" s="60">
        <v>0</v>
      </c>
    </row>
    <row r="190" spans="1:9" x14ac:dyDescent="0.3">
      <c r="A190" s="59" t="s">
        <v>1461</v>
      </c>
      <c r="B190" s="85" t="s">
        <v>1462</v>
      </c>
      <c r="C190" s="86" t="s">
        <v>1274</v>
      </c>
      <c r="D190" s="85">
        <v>87</v>
      </c>
      <c r="E190" s="85" t="s">
        <v>1463</v>
      </c>
      <c r="F190" s="85">
        <v>8.9999999999999993E-3</v>
      </c>
      <c r="G190" s="85" t="s">
        <v>1120</v>
      </c>
      <c r="H190" s="85">
        <v>0</v>
      </c>
      <c r="I190" s="60">
        <v>0</v>
      </c>
    </row>
    <row r="191" spans="1:9" x14ac:dyDescent="0.3">
      <c r="A191" s="59" t="s">
        <v>1464</v>
      </c>
      <c r="B191" s="85" t="s">
        <v>1465</v>
      </c>
      <c r="C191" s="86" t="s">
        <v>1274</v>
      </c>
      <c r="D191" s="85">
        <v>87</v>
      </c>
      <c r="E191" s="85" t="s">
        <v>1463</v>
      </c>
      <c r="F191" s="85">
        <v>8.9999999999999993E-3</v>
      </c>
      <c r="G191" s="85" t="s">
        <v>1120</v>
      </c>
      <c r="H191" s="85">
        <v>0</v>
      </c>
      <c r="I191" s="60">
        <v>0</v>
      </c>
    </row>
    <row r="192" spans="1:9" x14ac:dyDescent="0.3">
      <c r="A192" s="59" t="s">
        <v>1466</v>
      </c>
      <c r="B192" s="85" t="s">
        <v>1467</v>
      </c>
      <c r="C192" s="86" t="s">
        <v>1274</v>
      </c>
      <c r="D192" s="85">
        <v>87</v>
      </c>
      <c r="E192" s="85" t="s">
        <v>1463</v>
      </c>
      <c r="F192" s="85">
        <v>8.9999999999999993E-3</v>
      </c>
      <c r="G192" s="85" t="s">
        <v>1120</v>
      </c>
      <c r="H192" s="85">
        <v>0</v>
      </c>
      <c r="I192" s="60">
        <v>0</v>
      </c>
    </row>
    <row r="193" spans="1:9" x14ac:dyDescent="0.3">
      <c r="A193" s="59" t="s">
        <v>1468</v>
      </c>
      <c r="B193" s="85" t="s">
        <v>1469</v>
      </c>
      <c r="C193" s="86" t="s">
        <v>1274</v>
      </c>
      <c r="D193" s="85">
        <v>87</v>
      </c>
      <c r="E193" s="85" t="s">
        <v>1463</v>
      </c>
      <c r="F193" s="85">
        <v>8.9999999999999993E-3</v>
      </c>
      <c r="G193" s="85" t="s">
        <v>1120</v>
      </c>
      <c r="H193" s="85">
        <v>0</v>
      </c>
      <c r="I193" s="60">
        <v>0</v>
      </c>
    </row>
    <row r="194" spans="1:9" x14ac:dyDescent="0.3">
      <c r="A194" s="59" t="s">
        <v>1470</v>
      </c>
      <c r="B194" s="85" t="s">
        <v>1471</v>
      </c>
      <c r="C194" s="86" t="s">
        <v>1274</v>
      </c>
      <c r="D194" s="85">
        <v>87</v>
      </c>
      <c r="E194" s="85" t="s">
        <v>1463</v>
      </c>
      <c r="F194" s="85">
        <v>8.9999999999999993E-3</v>
      </c>
      <c r="G194" s="85" t="s">
        <v>1120</v>
      </c>
      <c r="H194" s="85">
        <v>0</v>
      </c>
      <c r="I194" s="60">
        <v>0</v>
      </c>
    </row>
    <row r="195" spans="1:9" x14ac:dyDescent="0.3">
      <c r="A195" s="59" t="s">
        <v>1472</v>
      </c>
      <c r="B195" s="85" t="s">
        <v>1473</v>
      </c>
      <c r="C195" s="86" t="s">
        <v>1274</v>
      </c>
      <c r="D195" s="85">
        <v>95</v>
      </c>
      <c r="E195" s="85" t="s">
        <v>1463</v>
      </c>
      <c r="F195" s="85">
        <v>0.01</v>
      </c>
      <c r="G195" s="85" t="s">
        <v>1120</v>
      </c>
      <c r="H195" s="85">
        <v>0</v>
      </c>
      <c r="I195" s="60">
        <v>0</v>
      </c>
    </row>
    <row r="196" spans="1:9" x14ac:dyDescent="0.3">
      <c r="A196" s="59" t="s">
        <v>1474</v>
      </c>
      <c r="B196" s="85" t="s">
        <v>1475</v>
      </c>
      <c r="C196" s="86" t="s">
        <v>1274</v>
      </c>
      <c r="D196" s="85">
        <v>95</v>
      </c>
      <c r="E196" s="85" t="s">
        <v>1463</v>
      </c>
      <c r="F196" s="85">
        <v>0.01</v>
      </c>
      <c r="G196" s="85" t="s">
        <v>1120</v>
      </c>
      <c r="H196" s="85">
        <v>0</v>
      </c>
      <c r="I196" s="60">
        <v>0</v>
      </c>
    </row>
    <row r="197" spans="1:9" x14ac:dyDescent="0.3">
      <c r="A197" s="59" t="s">
        <v>1476</v>
      </c>
      <c r="B197" s="85" t="s">
        <v>1477</v>
      </c>
      <c r="C197" s="86" t="s">
        <v>1274</v>
      </c>
      <c r="D197" s="85">
        <v>95</v>
      </c>
      <c r="E197" s="85" t="s">
        <v>1463</v>
      </c>
      <c r="F197" s="85">
        <v>0.01</v>
      </c>
      <c r="G197" s="85" t="s">
        <v>1120</v>
      </c>
      <c r="H197" s="85">
        <v>0</v>
      </c>
      <c r="I197" s="60">
        <v>0</v>
      </c>
    </row>
    <row r="198" spans="1:9" x14ac:dyDescent="0.3">
      <c r="A198" s="59" t="s">
        <v>1478</v>
      </c>
      <c r="B198" s="85" t="s">
        <v>1479</v>
      </c>
      <c r="C198" s="86" t="s">
        <v>1274</v>
      </c>
      <c r="D198" s="85">
        <v>95</v>
      </c>
      <c r="E198" s="85" t="s">
        <v>1463</v>
      </c>
      <c r="F198" s="85">
        <v>0.01</v>
      </c>
      <c r="G198" s="85" t="s">
        <v>1120</v>
      </c>
      <c r="H198" s="85">
        <v>0</v>
      </c>
      <c r="I198" s="60">
        <v>0</v>
      </c>
    </row>
    <row r="199" spans="1:9" x14ac:dyDescent="0.3">
      <c r="A199" s="59" t="s">
        <v>1480</v>
      </c>
      <c r="B199" s="85" t="s">
        <v>1481</v>
      </c>
      <c r="C199" s="86" t="s">
        <v>1274</v>
      </c>
      <c r="D199" s="85">
        <v>95</v>
      </c>
      <c r="E199" s="85" t="s">
        <v>1463</v>
      </c>
      <c r="F199" s="85">
        <v>0.01</v>
      </c>
      <c r="G199" s="85" t="s">
        <v>1120</v>
      </c>
      <c r="H199" s="85">
        <v>0</v>
      </c>
      <c r="I199" s="60">
        <v>0</v>
      </c>
    </row>
    <row r="200" spans="1:9" x14ac:dyDescent="0.3">
      <c r="A200" s="59" t="s">
        <v>1482</v>
      </c>
      <c r="B200" s="85" t="s">
        <v>1483</v>
      </c>
      <c r="C200" s="86" t="s">
        <v>1274</v>
      </c>
      <c r="D200" s="85">
        <v>102</v>
      </c>
      <c r="E200" s="85" t="s">
        <v>1463</v>
      </c>
      <c r="F200" s="85">
        <v>1.2E-2</v>
      </c>
      <c r="G200" s="85" t="s">
        <v>1120</v>
      </c>
      <c r="H200" s="85">
        <v>0</v>
      </c>
      <c r="I200" s="60">
        <v>0</v>
      </c>
    </row>
    <row r="201" spans="1:9" x14ac:dyDescent="0.3">
      <c r="A201" s="59" t="s">
        <v>1484</v>
      </c>
      <c r="B201" s="85" t="s">
        <v>1485</v>
      </c>
      <c r="C201" s="86" t="s">
        <v>1274</v>
      </c>
      <c r="D201" s="85">
        <v>102</v>
      </c>
      <c r="E201" s="85" t="s">
        <v>1463</v>
      </c>
      <c r="F201" s="85">
        <v>1.2E-2</v>
      </c>
      <c r="G201" s="85" t="s">
        <v>1120</v>
      </c>
      <c r="H201" s="85">
        <v>0</v>
      </c>
      <c r="I201" s="60">
        <v>0</v>
      </c>
    </row>
    <row r="202" spans="1:9" x14ac:dyDescent="0.3">
      <c r="A202" s="59" t="s">
        <v>1486</v>
      </c>
      <c r="B202" s="85" t="s">
        <v>1487</v>
      </c>
      <c r="C202" s="86" t="s">
        <v>1274</v>
      </c>
      <c r="D202" s="85">
        <v>102</v>
      </c>
      <c r="E202" s="85" t="s">
        <v>1463</v>
      </c>
      <c r="F202" s="85">
        <v>1.2E-2</v>
      </c>
      <c r="G202" s="85" t="s">
        <v>1120</v>
      </c>
      <c r="H202" s="85">
        <v>0</v>
      </c>
      <c r="I202" s="60">
        <v>0</v>
      </c>
    </row>
    <row r="203" spans="1:9" x14ac:dyDescent="0.3">
      <c r="A203" s="59" t="s">
        <v>1488</v>
      </c>
      <c r="B203" s="85" t="s">
        <v>1489</v>
      </c>
      <c r="C203" s="86" t="s">
        <v>1274</v>
      </c>
      <c r="D203" s="85">
        <v>102</v>
      </c>
      <c r="E203" s="85" t="s">
        <v>1463</v>
      </c>
      <c r="F203" s="85">
        <v>1.2E-2</v>
      </c>
      <c r="G203" s="85" t="s">
        <v>1120</v>
      </c>
      <c r="H203" s="85">
        <v>0</v>
      </c>
      <c r="I203" s="60">
        <v>0</v>
      </c>
    </row>
    <row r="204" spans="1:9" x14ac:dyDescent="0.3">
      <c r="A204" s="59" t="s">
        <v>1490</v>
      </c>
      <c r="B204" s="85" t="s">
        <v>1491</v>
      </c>
      <c r="C204" s="86" t="s">
        <v>1274</v>
      </c>
      <c r="D204" s="85">
        <v>102</v>
      </c>
      <c r="E204" s="85" t="s">
        <v>1463</v>
      </c>
      <c r="F204" s="85">
        <v>1.2E-2</v>
      </c>
      <c r="G204" s="85" t="s">
        <v>1120</v>
      </c>
      <c r="H204" s="85">
        <v>0</v>
      </c>
      <c r="I204" s="60">
        <v>0</v>
      </c>
    </row>
    <row r="205" spans="1:9" x14ac:dyDescent="0.3">
      <c r="A205" s="59" t="s">
        <v>1492</v>
      </c>
      <c r="B205" s="85" t="s">
        <v>1493</v>
      </c>
      <c r="C205" s="86" t="s">
        <v>1274</v>
      </c>
      <c r="D205" s="85">
        <v>110</v>
      </c>
      <c r="E205" s="85" t="s">
        <v>1463</v>
      </c>
      <c r="F205" s="85">
        <v>1.4999999999999999E-2</v>
      </c>
      <c r="G205" s="85" t="s">
        <v>1120</v>
      </c>
      <c r="H205" s="85">
        <v>0</v>
      </c>
      <c r="I205" s="60">
        <v>0</v>
      </c>
    </row>
    <row r="206" spans="1:9" x14ac:dyDescent="0.3">
      <c r="A206" s="59" t="s">
        <v>1494</v>
      </c>
      <c r="B206" s="85" t="s">
        <v>1495</v>
      </c>
      <c r="C206" s="86" t="s">
        <v>1274</v>
      </c>
      <c r="D206" s="85">
        <v>110</v>
      </c>
      <c r="E206" s="85" t="s">
        <v>1463</v>
      </c>
      <c r="F206" s="85">
        <v>1.4999999999999999E-2</v>
      </c>
      <c r="G206" s="85" t="s">
        <v>1120</v>
      </c>
      <c r="H206" s="85">
        <v>0</v>
      </c>
      <c r="I206" s="60">
        <v>0</v>
      </c>
    </row>
    <row r="207" spans="1:9" x14ac:dyDescent="0.3">
      <c r="A207" s="59" t="s">
        <v>1496</v>
      </c>
      <c r="B207" s="85" t="s">
        <v>1497</v>
      </c>
      <c r="C207" s="86" t="s">
        <v>1274</v>
      </c>
      <c r="D207" s="85">
        <v>110</v>
      </c>
      <c r="E207" s="85" t="s">
        <v>1463</v>
      </c>
      <c r="F207" s="85">
        <v>1.4999999999999999E-2</v>
      </c>
      <c r="G207" s="85" t="s">
        <v>1120</v>
      </c>
      <c r="H207" s="85">
        <v>0</v>
      </c>
      <c r="I207" s="60">
        <v>0</v>
      </c>
    </row>
    <row r="208" spans="1:9" x14ac:dyDescent="0.3">
      <c r="A208" s="59" t="s">
        <v>1498</v>
      </c>
      <c r="B208" s="85" t="s">
        <v>1499</v>
      </c>
      <c r="C208" s="86" t="s">
        <v>1274</v>
      </c>
      <c r="D208" s="85">
        <v>110</v>
      </c>
      <c r="E208" s="85" t="s">
        <v>1463</v>
      </c>
      <c r="F208" s="85">
        <v>1.4999999999999999E-2</v>
      </c>
      <c r="G208" s="85" t="s">
        <v>1120</v>
      </c>
      <c r="H208" s="85">
        <v>0</v>
      </c>
      <c r="I208" s="60">
        <v>0</v>
      </c>
    </row>
    <row r="209" spans="1:9" x14ac:dyDescent="0.3">
      <c r="A209" s="59" t="s">
        <v>1500</v>
      </c>
      <c r="B209" s="85" t="s">
        <v>1501</v>
      </c>
      <c r="C209" s="86" t="s">
        <v>1274</v>
      </c>
      <c r="D209" s="85">
        <v>110</v>
      </c>
      <c r="E209" s="85" t="s">
        <v>1463</v>
      </c>
      <c r="F209" s="85">
        <v>1.4999999999999999E-2</v>
      </c>
      <c r="G209" s="85" t="s">
        <v>1120</v>
      </c>
      <c r="H209" s="85">
        <v>0</v>
      </c>
      <c r="I209" s="60">
        <v>0</v>
      </c>
    </row>
    <row r="210" spans="1:9" x14ac:dyDescent="0.3">
      <c r="A210" s="59" t="s">
        <v>1502</v>
      </c>
      <c r="B210" s="85" t="s">
        <v>1462</v>
      </c>
      <c r="C210" s="86" t="s">
        <v>1274</v>
      </c>
      <c r="D210" s="85">
        <v>87</v>
      </c>
      <c r="E210" s="85" t="s">
        <v>1503</v>
      </c>
      <c r="F210" s="85">
        <v>4.0000000000000001E-3</v>
      </c>
      <c r="G210" s="85" t="s">
        <v>1120</v>
      </c>
      <c r="H210" s="85">
        <v>0</v>
      </c>
      <c r="I210" s="60">
        <v>0</v>
      </c>
    </row>
    <row r="211" spans="1:9" x14ac:dyDescent="0.3">
      <c r="A211" s="59" t="s">
        <v>1504</v>
      </c>
      <c r="B211" s="85" t="s">
        <v>1465</v>
      </c>
      <c r="C211" s="86" t="s">
        <v>1274</v>
      </c>
      <c r="D211" s="85">
        <v>87</v>
      </c>
      <c r="E211" s="85" t="s">
        <v>1503</v>
      </c>
      <c r="F211" s="85">
        <v>4.0000000000000001E-3</v>
      </c>
      <c r="G211" s="85" t="s">
        <v>1120</v>
      </c>
      <c r="H211" s="85">
        <v>0</v>
      </c>
      <c r="I211" s="60">
        <v>0</v>
      </c>
    </row>
    <row r="212" spans="1:9" x14ac:dyDescent="0.3">
      <c r="A212" s="59" t="s">
        <v>1505</v>
      </c>
      <c r="B212" s="85" t="s">
        <v>1467</v>
      </c>
      <c r="C212" s="86" t="s">
        <v>1274</v>
      </c>
      <c r="D212" s="85">
        <v>87</v>
      </c>
      <c r="E212" s="85" t="s">
        <v>1503</v>
      </c>
      <c r="F212" s="85">
        <v>4.0000000000000001E-3</v>
      </c>
      <c r="G212" s="85" t="s">
        <v>1120</v>
      </c>
      <c r="H212" s="85">
        <v>0</v>
      </c>
      <c r="I212" s="60">
        <v>0</v>
      </c>
    </row>
    <row r="213" spans="1:9" x14ac:dyDescent="0.3">
      <c r="A213" s="59" t="s">
        <v>1506</v>
      </c>
      <c r="B213" s="85" t="s">
        <v>1469</v>
      </c>
      <c r="C213" s="86" t="s">
        <v>1274</v>
      </c>
      <c r="D213" s="85">
        <v>87</v>
      </c>
      <c r="E213" s="85" t="s">
        <v>1503</v>
      </c>
      <c r="F213" s="85">
        <v>4.0000000000000001E-3</v>
      </c>
      <c r="G213" s="85" t="s">
        <v>1120</v>
      </c>
      <c r="H213" s="85">
        <v>0</v>
      </c>
      <c r="I213" s="60">
        <v>0</v>
      </c>
    </row>
    <row r="214" spans="1:9" x14ac:dyDescent="0.3">
      <c r="A214" s="59" t="s">
        <v>1507</v>
      </c>
      <c r="B214" s="85" t="s">
        <v>1471</v>
      </c>
      <c r="C214" s="86" t="s">
        <v>1274</v>
      </c>
      <c r="D214" s="85">
        <v>87</v>
      </c>
      <c r="E214" s="85" t="s">
        <v>1503</v>
      </c>
      <c r="F214" s="85">
        <v>4.0000000000000001E-3</v>
      </c>
      <c r="G214" s="85" t="s">
        <v>1120</v>
      </c>
      <c r="H214" s="85">
        <v>0</v>
      </c>
      <c r="I214" s="60">
        <v>0</v>
      </c>
    </row>
    <row r="215" spans="1:9" x14ac:dyDescent="0.3">
      <c r="A215" s="59" t="s">
        <v>1508</v>
      </c>
      <c r="B215" s="85" t="s">
        <v>1473</v>
      </c>
      <c r="C215" s="86" t="s">
        <v>1274</v>
      </c>
      <c r="D215" s="85">
        <v>95</v>
      </c>
      <c r="E215" s="85" t="s">
        <v>1503</v>
      </c>
      <c r="F215" s="85">
        <v>6.0000000000000001E-3</v>
      </c>
      <c r="G215" s="85" t="s">
        <v>1120</v>
      </c>
      <c r="H215" s="85">
        <v>0</v>
      </c>
      <c r="I215" s="60">
        <v>0</v>
      </c>
    </row>
    <row r="216" spans="1:9" x14ac:dyDescent="0.3">
      <c r="A216" s="59" t="s">
        <v>1509</v>
      </c>
      <c r="B216" s="85" t="s">
        <v>1475</v>
      </c>
      <c r="C216" s="86" t="s">
        <v>1274</v>
      </c>
      <c r="D216" s="85">
        <v>95</v>
      </c>
      <c r="E216" s="85" t="s">
        <v>1503</v>
      </c>
      <c r="F216" s="85">
        <v>6.0000000000000001E-3</v>
      </c>
      <c r="G216" s="85" t="s">
        <v>1120</v>
      </c>
      <c r="H216" s="85">
        <v>0</v>
      </c>
      <c r="I216" s="60">
        <v>0</v>
      </c>
    </row>
    <row r="217" spans="1:9" x14ac:dyDescent="0.3">
      <c r="A217" s="59" t="s">
        <v>1510</v>
      </c>
      <c r="B217" s="85" t="s">
        <v>1477</v>
      </c>
      <c r="C217" s="86" t="s">
        <v>1274</v>
      </c>
      <c r="D217" s="85">
        <v>95</v>
      </c>
      <c r="E217" s="85" t="s">
        <v>1503</v>
      </c>
      <c r="F217" s="85">
        <v>6.0000000000000001E-3</v>
      </c>
      <c r="G217" s="85" t="s">
        <v>1120</v>
      </c>
      <c r="H217" s="85">
        <v>0</v>
      </c>
      <c r="I217" s="60">
        <v>0</v>
      </c>
    </row>
    <row r="218" spans="1:9" x14ac:dyDescent="0.3">
      <c r="A218" s="59" t="s">
        <v>1511</v>
      </c>
      <c r="B218" s="85" t="s">
        <v>1479</v>
      </c>
      <c r="C218" s="86" t="s">
        <v>1274</v>
      </c>
      <c r="D218" s="85">
        <v>95</v>
      </c>
      <c r="E218" s="85" t="s">
        <v>1503</v>
      </c>
      <c r="F218" s="85">
        <v>6.0000000000000001E-3</v>
      </c>
      <c r="G218" s="85" t="s">
        <v>1120</v>
      </c>
      <c r="H218" s="85">
        <v>0</v>
      </c>
      <c r="I218" s="60">
        <v>0</v>
      </c>
    </row>
    <row r="219" spans="1:9" x14ac:dyDescent="0.3">
      <c r="A219" s="59" t="s">
        <v>1512</v>
      </c>
      <c r="B219" s="85" t="s">
        <v>1481</v>
      </c>
      <c r="C219" s="86" t="s">
        <v>1274</v>
      </c>
      <c r="D219" s="85">
        <v>95</v>
      </c>
      <c r="E219" s="85" t="s">
        <v>1503</v>
      </c>
      <c r="F219" s="85">
        <v>6.0000000000000001E-3</v>
      </c>
      <c r="G219" s="85" t="s">
        <v>1120</v>
      </c>
      <c r="H219" s="85">
        <v>0</v>
      </c>
      <c r="I219" s="60">
        <v>0</v>
      </c>
    </row>
    <row r="220" spans="1:9" x14ac:dyDescent="0.3">
      <c r="A220" s="59" t="s">
        <v>1513</v>
      </c>
      <c r="B220" s="85" t="s">
        <v>1483</v>
      </c>
      <c r="C220" s="86" t="s">
        <v>1274</v>
      </c>
      <c r="D220" s="85">
        <v>102</v>
      </c>
      <c r="E220" s="85" t="s">
        <v>1503</v>
      </c>
      <c r="F220" s="85">
        <v>8.0000000000000002E-3</v>
      </c>
      <c r="G220" s="85" t="s">
        <v>1120</v>
      </c>
      <c r="H220" s="85">
        <v>0</v>
      </c>
      <c r="I220" s="60">
        <v>0</v>
      </c>
    </row>
    <row r="221" spans="1:9" x14ac:dyDescent="0.3">
      <c r="A221" s="59" t="s">
        <v>1514</v>
      </c>
      <c r="B221" s="85" t="s">
        <v>1485</v>
      </c>
      <c r="C221" s="86" t="s">
        <v>1274</v>
      </c>
      <c r="D221" s="85">
        <v>102</v>
      </c>
      <c r="E221" s="85" t="s">
        <v>1503</v>
      </c>
      <c r="F221" s="85">
        <v>8.0000000000000002E-3</v>
      </c>
      <c r="G221" s="85" t="s">
        <v>1120</v>
      </c>
      <c r="H221" s="85">
        <v>0</v>
      </c>
      <c r="I221" s="60">
        <v>0</v>
      </c>
    </row>
    <row r="222" spans="1:9" x14ac:dyDescent="0.3">
      <c r="A222" s="59" t="s">
        <v>1515</v>
      </c>
      <c r="B222" s="85" t="s">
        <v>1487</v>
      </c>
      <c r="C222" s="86" t="s">
        <v>1274</v>
      </c>
      <c r="D222" s="85">
        <v>102</v>
      </c>
      <c r="E222" s="85" t="s">
        <v>1503</v>
      </c>
      <c r="F222" s="85">
        <v>8.0000000000000002E-3</v>
      </c>
      <c r="G222" s="85" t="s">
        <v>1120</v>
      </c>
      <c r="H222" s="85">
        <v>0</v>
      </c>
      <c r="I222" s="60">
        <v>0</v>
      </c>
    </row>
    <row r="223" spans="1:9" x14ac:dyDescent="0.3">
      <c r="A223" s="59" t="s">
        <v>1516</v>
      </c>
      <c r="B223" s="85" t="s">
        <v>1489</v>
      </c>
      <c r="C223" s="86" t="s">
        <v>1274</v>
      </c>
      <c r="D223" s="85">
        <v>102</v>
      </c>
      <c r="E223" s="85" t="s">
        <v>1503</v>
      </c>
      <c r="F223" s="85">
        <v>8.0000000000000002E-3</v>
      </c>
      <c r="G223" s="85" t="s">
        <v>1120</v>
      </c>
      <c r="H223" s="85">
        <v>0</v>
      </c>
      <c r="I223" s="60">
        <v>0</v>
      </c>
    </row>
    <row r="224" spans="1:9" x14ac:dyDescent="0.3">
      <c r="A224" s="59" t="s">
        <v>1517</v>
      </c>
      <c r="B224" s="85" t="s">
        <v>1491</v>
      </c>
      <c r="C224" s="86" t="s">
        <v>1274</v>
      </c>
      <c r="D224" s="85">
        <v>102</v>
      </c>
      <c r="E224" s="85" t="s">
        <v>1503</v>
      </c>
      <c r="F224" s="85">
        <v>8.0000000000000002E-3</v>
      </c>
      <c r="G224" s="85" t="s">
        <v>1120</v>
      </c>
      <c r="H224" s="85">
        <v>0</v>
      </c>
      <c r="I224" s="60">
        <v>0</v>
      </c>
    </row>
    <row r="225" spans="1:9" x14ac:dyDescent="0.3">
      <c r="A225" s="59" t="s">
        <v>1518</v>
      </c>
      <c r="B225" s="85" t="s">
        <v>1493</v>
      </c>
      <c r="C225" s="86" t="s">
        <v>1274</v>
      </c>
      <c r="D225" s="85">
        <v>110</v>
      </c>
      <c r="E225" s="85" t="s">
        <v>1503</v>
      </c>
      <c r="F225" s="85">
        <v>0.01</v>
      </c>
      <c r="G225" s="85" t="s">
        <v>1120</v>
      </c>
      <c r="H225" s="85">
        <v>0</v>
      </c>
      <c r="I225" s="60">
        <v>0</v>
      </c>
    </row>
    <row r="226" spans="1:9" x14ac:dyDescent="0.3">
      <c r="A226" s="59" t="s">
        <v>1519</v>
      </c>
      <c r="B226" s="85" t="s">
        <v>1495</v>
      </c>
      <c r="C226" s="86" t="s">
        <v>1274</v>
      </c>
      <c r="D226" s="85">
        <v>110</v>
      </c>
      <c r="E226" s="85" t="s">
        <v>1503</v>
      </c>
      <c r="F226" s="85">
        <v>0.01</v>
      </c>
      <c r="G226" s="85" t="s">
        <v>1120</v>
      </c>
      <c r="H226" s="85">
        <v>0</v>
      </c>
      <c r="I226" s="60">
        <v>0</v>
      </c>
    </row>
    <row r="227" spans="1:9" x14ac:dyDescent="0.3">
      <c r="A227" s="59" t="s">
        <v>1520</v>
      </c>
      <c r="B227" s="85" t="s">
        <v>1497</v>
      </c>
      <c r="C227" s="86" t="s">
        <v>1274</v>
      </c>
      <c r="D227" s="85">
        <v>110</v>
      </c>
      <c r="E227" s="85" t="s">
        <v>1503</v>
      </c>
      <c r="F227" s="85">
        <v>0.01</v>
      </c>
      <c r="G227" s="85" t="s">
        <v>1120</v>
      </c>
      <c r="H227" s="85">
        <v>0</v>
      </c>
      <c r="I227" s="60">
        <v>0</v>
      </c>
    </row>
    <row r="228" spans="1:9" x14ac:dyDescent="0.3">
      <c r="A228" s="59" t="s">
        <v>1521</v>
      </c>
      <c r="B228" s="85" t="s">
        <v>1499</v>
      </c>
      <c r="C228" s="86" t="s">
        <v>1274</v>
      </c>
      <c r="D228" s="85">
        <v>110</v>
      </c>
      <c r="E228" s="85" t="s">
        <v>1503</v>
      </c>
      <c r="F228" s="85">
        <v>0.01</v>
      </c>
      <c r="G228" s="85" t="s">
        <v>1120</v>
      </c>
      <c r="H228" s="85">
        <v>0</v>
      </c>
      <c r="I228" s="60">
        <v>0</v>
      </c>
    </row>
    <row r="229" spans="1:9" x14ac:dyDescent="0.3">
      <c r="A229" s="87" t="s">
        <v>1522</v>
      </c>
      <c r="B229" s="88" t="s">
        <v>1501</v>
      </c>
      <c r="C229" s="89" t="s">
        <v>1274</v>
      </c>
      <c r="D229" s="88">
        <v>110</v>
      </c>
      <c r="E229" s="88" t="s">
        <v>1503</v>
      </c>
      <c r="F229" s="88">
        <v>0.01</v>
      </c>
      <c r="G229" s="88" t="s">
        <v>1120</v>
      </c>
      <c r="H229" s="88">
        <v>0</v>
      </c>
      <c r="I229" s="61">
        <v>0</v>
      </c>
    </row>
  </sheetData>
  <phoneticPr fontId="2" type="noConversion"/>
  <conditionalFormatting sqref="A2:A100 A162:A229">
    <cfRule type="duplicateValues" dxfId="3" priority="2"/>
  </conditionalFormatting>
  <conditionalFormatting sqref="A2:A229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8"/>
  <sheetViews>
    <sheetView topLeftCell="A22" zoomScale="85" zoomScaleNormal="85" workbookViewId="0">
      <selection activeCell="P56" sqref="P56"/>
    </sheetView>
  </sheetViews>
  <sheetFormatPr defaultRowHeight="16.5" x14ac:dyDescent="0.3"/>
  <cols>
    <col min="2" max="2" width="18.125" customWidth="1"/>
    <col min="7" max="7" width="9" customWidth="1"/>
    <col min="18" max="18" width="15.75" customWidth="1"/>
  </cols>
  <sheetData>
    <row r="1" spans="1:16" x14ac:dyDescent="0.3">
      <c r="A1" s="138" t="s">
        <v>1686</v>
      </c>
      <c r="B1" s="138" t="s">
        <v>1687</v>
      </c>
      <c r="C1" s="138" t="s">
        <v>1688</v>
      </c>
      <c r="D1" s="138" t="s">
        <v>1689</v>
      </c>
      <c r="E1" s="138" t="s">
        <v>1690</v>
      </c>
      <c r="F1" s="138" t="s">
        <v>1691</v>
      </c>
      <c r="G1" s="153" t="s">
        <v>1692</v>
      </c>
      <c r="H1" s="139"/>
    </row>
    <row r="2" spans="1:16" x14ac:dyDescent="0.3">
      <c r="A2" s="94" t="s">
        <v>1693</v>
      </c>
      <c r="B2" s="94" t="s">
        <v>1694</v>
      </c>
      <c r="C2" s="94">
        <v>1</v>
      </c>
      <c r="D2" s="94">
        <v>1</v>
      </c>
      <c r="E2" s="94">
        <v>1</v>
      </c>
      <c r="F2" s="94">
        <v>1</v>
      </c>
      <c r="G2" s="154">
        <v>2000</v>
      </c>
      <c r="H2" s="141" t="s">
        <v>1695</v>
      </c>
      <c r="J2" s="150">
        <v>2000</v>
      </c>
    </row>
    <row r="3" spans="1:16" x14ac:dyDescent="0.3">
      <c r="A3" s="85" t="s">
        <v>1696</v>
      </c>
      <c r="B3" s="85" t="s">
        <v>1697</v>
      </c>
      <c r="C3" s="85">
        <v>1</v>
      </c>
      <c r="D3" s="85">
        <v>1</v>
      </c>
      <c r="E3" s="85">
        <v>1</v>
      </c>
      <c r="F3" s="85">
        <v>1</v>
      </c>
      <c r="G3" s="155">
        <v>2000</v>
      </c>
      <c r="H3" s="141" t="s">
        <v>1695</v>
      </c>
      <c r="J3" s="150">
        <v>2000</v>
      </c>
    </row>
    <row r="4" spans="1:16" x14ac:dyDescent="0.3">
      <c r="A4" s="85" t="s">
        <v>1693</v>
      </c>
      <c r="B4" s="85" t="s">
        <v>1698</v>
      </c>
      <c r="C4" s="85">
        <v>1</v>
      </c>
      <c r="D4" s="85">
        <v>1</v>
      </c>
      <c r="E4" s="85">
        <v>1</v>
      </c>
      <c r="F4" s="85">
        <v>1</v>
      </c>
      <c r="G4" s="155">
        <v>2000</v>
      </c>
      <c r="H4" s="141" t="s">
        <v>1695</v>
      </c>
      <c r="J4" s="150">
        <v>2000</v>
      </c>
    </row>
    <row r="5" spans="1:16" x14ac:dyDescent="0.3">
      <c r="A5" s="85" t="s">
        <v>1693</v>
      </c>
      <c r="B5" s="85" t="s">
        <v>1699</v>
      </c>
      <c r="C5" s="85">
        <v>1</v>
      </c>
      <c r="D5" s="85">
        <v>1</v>
      </c>
      <c r="E5" s="85">
        <v>1</v>
      </c>
      <c r="F5" s="85">
        <v>1</v>
      </c>
      <c r="G5" s="155">
        <v>2000</v>
      </c>
      <c r="H5" s="141" t="s">
        <v>1695</v>
      </c>
      <c r="J5" s="150">
        <v>2000</v>
      </c>
    </row>
    <row r="6" spans="1:16" x14ac:dyDescent="0.3">
      <c r="A6" s="85" t="s">
        <v>1696</v>
      </c>
      <c r="B6" s="85" t="s">
        <v>1700</v>
      </c>
      <c r="C6" s="85">
        <v>1</v>
      </c>
      <c r="D6" s="85">
        <v>1</v>
      </c>
      <c r="E6" s="85">
        <v>1</v>
      </c>
      <c r="F6" s="85">
        <v>1</v>
      </c>
      <c r="G6" s="155">
        <v>2000</v>
      </c>
      <c r="H6" s="141" t="s">
        <v>1695</v>
      </c>
      <c r="J6" s="150">
        <v>2000</v>
      </c>
      <c r="O6" s="152" t="s">
        <v>1751</v>
      </c>
      <c r="P6" s="152" t="s">
        <v>1750</v>
      </c>
    </row>
    <row r="7" spans="1:16" x14ac:dyDescent="0.3">
      <c r="A7" s="85" t="s">
        <v>1693</v>
      </c>
      <c r="B7" s="85" t="s">
        <v>1701</v>
      </c>
      <c r="C7" s="85">
        <v>1</v>
      </c>
      <c r="D7" s="85">
        <v>1</v>
      </c>
      <c r="E7" s="85">
        <v>1</v>
      </c>
      <c r="F7" s="85">
        <v>1</v>
      </c>
      <c r="G7" s="155">
        <v>8000</v>
      </c>
      <c r="H7" s="141" t="s">
        <v>1702</v>
      </c>
      <c r="J7" s="150">
        <v>8000</v>
      </c>
      <c r="N7" t="s">
        <v>750</v>
      </c>
      <c r="O7">
        <f>SUM(J2:J6)/10000</f>
        <v>1</v>
      </c>
      <c r="P7">
        <v>2.5</v>
      </c>
    </row>
    <row r="8" spans="1:16" x14ac:dyDescent="0.3">
      <c r="A8" s="85" t="s">
        <v>1693</v>
      </c>
      <c r="B8" s="85" t="s">
        <v>1703</v>
      </c>
      <c r="C8" s="85">
        <v>1</v>
      </c>
      <c r="D8" s="85">
        <v>1</v>
      </c>
      <c r="E8" s="85">
        <v>1</v>
      </c>
      <c r="F8" s="85">
        <v>1</v>
      </c>
      <c r="G8" s="155">
        <v>8000</v>
      </c>
      <c r="H8" s="141" t="s">
        <v>1704</v>
      </c>
      <c r="J8" s="150">
        <v>8000</v>
      </c>
      <c r="N8" t="s">
        <v>1749</v>
      </c>
      <c r="O8">
        <f>SUM(J7:J16)/10000</f>
        <v>8</v>
      </c>
      <c r="P8">
        <v>15.5</v>
      </c>
    </row>
    <row r="9" spans="1:16" x14ac:dyDescent="0.3">
      <c r="A9" s="85" t="s">
        <v>1693</v>
      </c>
      <c r="B9" s="85" t="s">
        <v>1705</v>
      </c>
      <c r="C9" s="85">
        <v>1</v>
      </c>
      <c r="D9" s="85">
        <v>1</v>
      </c>
      <c r="E9" s="85">
        <v>1</v>
      </c>
      <c r="F9" s="85">
        <v>1</v>
      </c>
      <c r="G9" s="155">
        <v>8000</v>
      </c>
      <c r="H9" s="141" t="s">
        <v>1704</v>
      </c>
      <c r="J9" s="150">
        <v>8000</v>
      </c>
      <c r="N9" t="s">
        <v>1529</v>
      </c>
      <c r="O9">
        <f>SUM(J17:J25)/10000</f>
        <v>45</v>
      </c>
      <c r="P9">
        <v>27</v>
      </c>
    </row>
    <row r="10" spans="1:16" x14ac:dyDescent="0.3">
      <c r="A10" s="85" t="s">
        <v>1696</v>
      </c>
      <c r="B10" s="85" t="s">
        <v>1706</v>
      </c>
      <c r="C10" s="85">
        <v>1</v>
      </c>
      <c r="D10" s="85">
        <v>1</v>
      </c>
      <c r="E10" s="85">
        <v>1</v>
      </c>
      <c r="F10" s="85">
        <v>1</v>
      </c>
      <c r="G10" s="155">
        <v>8000</v>
      </c>
      <c r="H10" s="141" t="s">
        <v>1702</v>
      </c>
      <c r="J10" s="150">
        <v>8000</v>
      </c>
      <c r="N10" t="s">
        <v>1528</v>
      </c>
      <c r="O10">
        <f>SUM(J26:J30)/10000</f>
        <v>46</v>
      </c>
      <c r="P10">
        <v>55</v>
      </c>
    </row>
    <row r="11" spans="1:16" x14ac:dyDescent="0.3">
      <c r="A11" s="85" t="s">
        <v>1693</v>
      </c>
      <c r="B11" s="85" t="s">
        <v>1707</v>
      </c>
      <c r="C11" s="85">
        <v>1</v>
      </c>
      <c r="D11" s="85">
        <v>1</v>
      </c>
      <c r="E11" s="85">
        <v>1</v>
      </c>
      <c r="F11" s="85">
        <v>1</v>
      </c>
      <c r="G11" s="155">
        <v>8000</v>
      </c>
      <c r="H11" s="141" t="s">
        <v>1702</v>
      </c>
      <c r="J11" s="150">
        <v>8000</v>
      </c>
    </row>
    <row r="12" spans="1:16" x14ac:dyDescent="0.3">
      <c r="A12" s="85" t="s">
        <v>1693</v>
      </c>
      <c r="B12" s="85" t="s">
        <v>1708</v>
      </c>
      <c r="C12" s="85">
        <v>1</v>
      </c>
      <c r="D12" s="85">
        <v>1</v>
      </c>
      <c r="E12" s="85">
        <v>1</v>
      </c>
      <c r="F12" s="85">
        <v>1</v>
      </c>
      <c r="G12" s="155">
        <v>8000</v>
      </c>
      <c r="H12" s="141" t="s">
        <v>749</v>
      </c>
      <c r="J12" s="150">
        <v>8000</v>
      </c>
    </row>
    <row r="13" spans="1:16" x14ac:dyDescent="0.3">
      <c r="A13" s="85" t="s">
        <v>1693</v>
      </c>
      <c r="B13" s="85" t="s">
        <v>1709</v>
      </c>
      <c r="C13" s="85">
        <v>1</v>
      </c>
      <c r="D13" s="85">
        <v>1</v>
      </c>
      <c r="E13" s="85">
        <v>1</v>
      </c>
      <c r="F13" s="85">
        <v>1</v>
      </c>
      <c r="G13" s="155">
        <v>8000</v>
      </c>
      <c r="H13" s="141" t="s">
        <v>1704</v>
      </c>
      <c r="J13" s="150">
        <v>8000</v>
      </c>
    </row>
    <row r="14" spans="1:16" x14ac:dyDescent="0.3">
      <c r="A14" s="85" t="s">
        <v>1696</v>
      </c>
      <c r="B14" s="85" t="s">
        <v>1710</v>
      </c>
      <c r="C14" s="85">
        <v>1</v>
      </c>
      <c r="D14" s="85">
        <v>1</v>
      </c>
      <c r="E14" s="85">
        <v>1</v>
      </c>
      <c r="F14" s="85">
        <v>1</v>
      </c>
      <c r="G14" s="155">
        <v>8000</v>
      </c>
      <c r="H14" s="141" t="s">
        <v>749</v>
      </c>
      <c r="J14" s="150">
        <v>8000</v>
      </c>
      <c r="L14">
        <f>SUM(J2:J30)</f>
        <v>1000000</v>
      </c>
    </row>
    <row r="15" spans="1:16" x14ac:dyDescent="0.3">
      <c r="A15" s="85" t="s">
        <v>1693</v>
      </c>
      <c r="B15" s="85" t="s">
        <v>1711</v>
      </c>
      <c r="C15" s="85">
        <v>1</v>
      </c>
      <c r="D15" s="85">
        <v>1</v>
      </c>
      <c r="E15" s="85">
        <v>1</v>
      </c>
      <c r="F15" s="85">
        <v>1</v>
      </c>
      <c r="G15" s="155">
        <v>8000</v>
      </c>
      <c r="H15" s="141" t="s">
        <v>1704</v>
      </c>
      <c r="J15" s="150">
        <v>8000</v>
      </c>
    </row>
    <row r="16" spans="1:16" x14ac:dyDescent="0.3">
      <c r="A16" s="85" t="s">
        <v>1712</v>
      </c>
      <c r="B16" s="85" t="s">
        <v>1713</v>
      </c>
      <c r="C16" s="85">
        <v>1</v>
      </c>
      <c r="D16" s="85">
        <v>1</v>
      </c>
      <c r="E16" s="85">
        <v>1</v>
      </c>
      <c r="F16" s="85">
        <v>1</v>
      </c>
      <c r="G16" s="155">
        <v>8000</v>
      </c>
      <c r="H16" s="141" t="s">
        <v>1714</v>
      </c>
      <c r="J16" s="150">
        <v>8000</v>
      </c>
    </row>
    <row r="17" spans="1:10" x14ac:dyDescent="0.3">
      <c r="A17" s="85" t="s">
        <v>1696</v>
      </c>
      <c r="B17" s="85" t="s">
        <v>1715</v>
      </c>
      <c r="C17" s="85">
        <v>1</v>
      </c>
      <c r="D17" s="85">
        <v>1</v>
      </c>
      <c r="E17" s="85">
        <v>1</v>
      </c>
      <c r="F17" s="85">
        <v>1</v>
      </c>
      <c r="G17" s="155">
        <v>50000</v>
      </c>
      <c r="H17" s="141" t="s">
        <v>1716</v>
      </c>
      <c r="J17" s="150">
        <v>50000</v>
      </c>
    </row>
    <row r="18" spans="1:10" x14ac:dyDescent="0.3">
      <c r="A18" s="85" t="s">
        <v>1717</v>
      </c>
      <c r="B18" s="85" t="s">
        <v>1718</v>
      </c>
      <c r="C18" s="85">
        <v>1</v>
      </c>
      <c r="D18" s="85">
        <v>1</v>
      </c>
      <c r="E18" s="85">
        <v>1</v>
      </c>
      <c r="F18" s="85">
        <v>1</v>
      </c>
      <c r="G18" s="155">
        <v>50000</v>
      </c>
      <c r="H18" s="141" t="s">
        <v>1719</v>
      </c>
      <c r="J18" s="150">
        <v>50000</v>
      </c>
    </row>
    <row r="19" spans="1:10" x14ac:dyDescent="0.3">
      <c r="A19" s="85" t="s">
        <v>1693</v>
      </c>
      <c r="B19" s="85" t="s">
        <v>1720</v>
      </c>
      <c r="C19" s="85">
        <v>1</v>
      </c>
      <c r="D19" s="85">
        <v>1</v>
      </c>
      <c r="E19" s="85">
        <v>1</v>
      </c>
      <c r="F19" s="85">
        <v>1</v>
      </c>
      <c r="G19" s="155">
        <v>50000</v>
      </c>
      <c r="H19" s="141" t="s">
        <v>1716</v>
      </c>
      <c r="J19" s="150">
        <v>50000</v>
      </c>
    </row>
    <row r="20" spans="1:10" x14ac:dyDescent="0.3">
      <c r="A20" s="85" t="s">
        <v>1717</v>
      </c>
      <c r="B20" s="85" t="s">
        <v>1721</v>
      </c>
      <c r="C20" s="85">
        <v>1</v>
      </c>
      <c r="D20" s="85">
        <v>1</v>
      </c>
      <c r="E20" s="85">
        <v>1</v>
      </c>
      <c r="F20" s="85">
        <v>1</v>
      </c>
      <c r="G20" s="155">
        <v>50000</v>
      </c>
      <c r="H20" s="141" t="s">
        <v>1722</v>
      </c>
      <c r="J20" s="150">
        <v>50000</v>
      </c>
    </row>
    <row r="21" spans="1:10" x14ac:dyDescent="0.3">
      <c r="A21" s="85" t="s">
        <v>1693</v>
      </c>
      <c r="B21" s="85" t="s">
        <v>1723</v>
      </c>
      <c r="C21" s="85">
        <v>1</v>
      </c>
      <c r="D21" s="85">
        <v>1</v>
      </c>
      <c r="E21" s="85">
        <v>1</v>
      </c>
      <c r="F21" s="85">
        <v>1</v>
      </c>
      <c r="G21" s="155">
        <v>50000</v>
      </c>
      <c r="H21" s="141" t="s">
        <v>1722</v>
      </c>
      <c r="J21" s="150">
        <v>50000</v>
      </c>
    </row>
    <row r="22" spans="1:10" x14ac:dyDescent="0.3">
      <c r="A22" s="85" t="s">
        <v>1717</v>
      </c>
      <c r="B22" s="85" t="s">
        <v>1724</v>
      </c>
      <c r="C22" s="85">
        <v>1</v>
      </c>
      <c r="D22" s="85">
        <v>1</v>
      </c>
      <c r="E22" s="85">
        <v>1</v>
      </c>
      <c r="F22" s="85">
        <v>1</v>
      </c>
      <c r="G22" s="155">
        <v>50000</v>
      </c>
      <c r="H22" s="141" t="s">
        <v>1722</v>
      </c>
      <c r="J22" s="150">
        <v>50000</v>
      </c>
    </row>
    <row r="23" spans="1:10" x14ac:dyDescent="0.3">
      <c r="A23" s="85" t="s">
        <v>1717</v>
      </c>
      <c r="B23" s="85" t="s">
        <v>1725</v>
      </c>
      <c r="C23" s="85">
        <v>1</v>
      </c>
      <c r="D23" s="85">
        <v>1</v>
      </c>
      <c r="E23" s="85">
        <v>1</v>
      </c>
      <c r="F23" s="85">
        <v>1</v>
      </c>
      <c r="G23" s="155">
        <v>50000</v>
      </c>
      <c r="H23" s="141" t="s">
        <v>1722</v>
      </c>
      <c r="J23" s="150">
        <v>50000</v>
      </c>
    </row>
    <row r="24" spans="1:10" x14ac:dyDescent="0.3">
      <c r="A24" s="85" t="s">
        <v>1717</v>
      </c>
      <c r="B24" s="85" t="s">
        <v>1726</v>
      </c>
      <c r="C24" s="85">
        <v>1</v>
      </c>
      <c r="D24" s="85">
        <v>1</v>
      </c>
      <c r="E24" s="85">
        <v>1</v>
      </c>
      <c r="F24" s="85">
        <v>1</v>
      </c>
      <c r="G24" s="155">
        <v>50000</v>
      </c>
      <c r="H24" s="141" t="s">
        <v>1722</v>
      </c>
      <c r="J24" s="150">
        <v>50000</v>
      </c>
    </row>
    <row r="25" spans="1:10" x14ac:dyDescent="0.3">
      <c r="A25" s="85" t="s">
        <v>1717</v>
      </c>
      <c r="B25" s="85" t="s">
        <v>1727</v>
      </c>
      <c r="C25" s="85">
        <v>1</v>
      </c>
      <c r="D25" s="85">
        <v>1</v>
      </c>
      <c r="E25" s="85">
        <v>1</v>
      </c>
      <c r="F25" s="85">
        <v>1</v>
      </c>
      <c r="G25" s="155">
        <v>50000</v>
      </c>
      <c r="H25" s="141" t="s">
        <v>1722</v>
      </c>
      <c r="J25" s="150">
        <v>50000</v>
      </c>
    </row>
    <row r="26" spans="1:10" x14ac:dyDescent="0.3">
      <c r="A26" s="85" t="s">
        <v>1717</v>
      </c>
      <c r="B26" s="85" t="s">
        <v>1728</v>
      </c>
      <c r="C26" s="85">
        <v>1</v>
      </c>
      <c r="D26" s="85">
        <v>1</v>
      </c>
      <c r="E26" s="85">
        <v>1</v>
      </c>
      <c r="F26" s="85">
        <v>1</v>
      </c>
      <c r="G26" s="155">
        <v>92000</v>
      </c>
      <c r="H26" s="141" t="s">
        <v>1729</v>
      </c>
      <c r="J26" s="150">
        <v>92000</v>
      </c>
    </row>
    <row r="27" spans="1:10" x14ac:dyDescent="0.3">
      <c r="A27" s="85" t="s">
        <v>1717</v>
      </c>
      <c r="B27" s="85" t="s">
        <v>1730</v>
      </c>
      <c r="C27" s="85">
        <v>1</v>
      </c>
      <c r="D27" s="85">
        <v>1</v>
      </c>
      <c r="E27" s="85">
        <v>1</v>
      </c>
      <c r="F27" s="85">
        <v>1</v>
      </c>
      <c r="G27" s="155">
        <v>92000</v>
      </c>
      <c r="H27" s="141" t="s">
        <v>1729</v>
      </c>
      <c r="J27" s="150">
        <v>92000</v>
      </c>
    </row>
    <row r="28" spans="1:10" x14ac:dyDescent="0.3">
      <c r="A28" s="85" t="s">
        <v>1717</v>
      </c>
      <c r="B28" s="85" t="s">
        <v>1731</v>
      </c>
      <c r="C28" s="85">
        <v>1</v>
      </c>
      <c r="D28" s="85">
        <v>1</v>
      </c>
      <c r="E28" s="85">
        <v>1</v>
      </c>
      <c r="F28" s="85">
        <v>1</v>
      </c>
      <c r="G28" s="155">
        <v>92000</v>
      </c>
      <c r="H28" s="141" t="s">
        <v>1729</v>
      </c>
      <c r="J28" s="150">
        <v>92000</v>
      </c>
    </row>
    <row r="29" spans="1:10" x14ac:dyDescent="0.3">
      <c r="A29" s="85" t="s">
        <v>1717</v>
      </c>
      <c r="B29" s="85" t="s">
        <v>1732</v>
      </c>
      <c r="C29" s="85">
        <v>1</v>
      </c>
      <c r="D29" s="85">
        <v>1</v>
      </c>
      <c r="E29" s="85">
        <v>1</v>
      </c>
      <c r="F29" s="85">
        <v>1</v>
      </c>
      <c r="G29" s="155">
        <v>92000</v>
      </c>
      <c r="H29" s="141" t="s">
        <v>1729</v>
      </c>
      <c r="J29" s="150">
        <v>92000</v>
      </c>
    </row>
    <row r="30" spans="1:10" x14ac:dyDescent="0.3">
      <c r="A30" s="88" t="s">
        <v>1717</v>
      </c>
      <c r="B30" s="88" t="s">
        <v>1733</v>
      </c>
      <c r="C30" s="88">
        <v>1</v>
      </c>
      <c r="D30" s="88">
        <v>1</v>
      </c>
      <c r="E30" s="88">
        <v>1</v>
      </c>
      <c r="F30" s="88">
        <v>1</v>
      </c>
      <c r="G30" s="156">
        <v>92000</v>
      </c>
      <c r="H30" s="141" t="s">
        <v>1729</v>
      </c>
      <c r="J30" s="150">
        <v>92000</v>
      </c>
    </row>
    <row r="31" spans="1:10" x14ac:dyDescent="0.3">
      <c r="A31" s="91" t="s">
        <v>1734</v>
      </c>
      <c r="B31" s="144" t="s">
        <v>1223</v>
      </c>
      <c r="C31" s="91">
        <v>0</v>
      </c>
      <c r="D31" s="91">
        <v>4</v>
      </c>
      <c r="E31" s="91">
        <v>1</v>
      </c>
      <c r="F31" s="91">
        <v>1</v>
      </c>
      <c r="G31" s="145">
        <v>400</v>
      </c>
      <c r="H31" s="141" t="s">
        <v>1735</v>
      </c>
    </row>
    <row r="32" spans="1:10" x14ac:dyDescent="0.3">
      <c r="A32" s="91" t="s">
        <v>1734</v>
      </c>
      <c r="B32" s="144" t="s">
        <v>1181</v>
      </c>
      <c r="C32" s="85">
        <v>0</v>
      </c>
      <c r="D32" s="85">
        <v>4</v>
      </c>
      <c r="E32" s="85">
        <v>1</v>
      </c>
      <c r="F32" s="85">
        <v>1</v>
      </c>
      <c r="G32" s="145">
        <v>400</v>
      </c>
      <c r="H32" s="141" t="s">
        <v>1735</v>
      </c>
    </row>
    <row r="33" spans="1:22" x14ac:dyDescent="0.3">
      <c r="A33" s="91" t="s">
        <v>1734</v>
      </c>
      <c r="B33" s="144" t="s">
        <v>1179</v>
      </c>
      <c r="C33" s="85">
        <v>0</v>
      </c>
      <c r="D33" s="85">
        <v>4</v>
      </c>
      <c r="E33" s="85">
        <v>1</v>
      </c>
      <c r="F33" s="85">
        <v>1</v>
      </c>
      <c r="G33" s="145">
        <v>400</v>
      </c>
      <c r="H33" s="141" t="s">
        <v>1735</v>
      </c>
    </row>
    <row r="34" spans="1:22" x14ac:dyDescent="0.3">
      <c r="A34" s="91" t="s">
        <v>1734</v>
      </c>
      <c r="B34" s="144" t="s">
        <v>1173</v>
      </c>
      <c r="C34" s="85">
        <v>0</v>
      </c>
      <c r="D34" s="85">
        <v>4</v>
      </c>
      <c r="E34" s="85">
        <v>1</v>
      </c>
      <c r="F34" s="85">
        <v>1</v>
      </c>
      <c r="G34" s="145">
        <v>400</v>
      </c>
      <c r="H34" s="141" t="s">
        <v>1735</v>
      </c>
      <c r="T34" t="s">
        <v>1757</v>
      </c>
      <c r="U34" t="s">
        <v>1756</v>
      </c>
    </row>
    <row r="35" spans="1:22" x14ac:dyDescent="0.3">
      <c r="A35" s="91" t="s">
        <v>1734</v>
      </c>
      <c r="B35" s="144" t="s">
        <v>1221</v>
      </c>
      <c r="C35" s="85">
        <v>0</v>
      </c>
      <c r="D35" s="85">
        <v>4</v>
      </c>
      <c r="E35" s="85">
        <v>1</v>
      </c>
      <c r="F35" s="85">
        <v>1</v>
      </c>
      <c r="G35" s="145">
        <v>400</v>
      </c>
      <c r="H35" s="141" t="s">
        <v>1735</v>
      </c>
      <c r="P35">
        <f>20000/29</f>
        <v>689.65517241379314</v>
      </c>
      <c r="R35" t="s">
        <v>1752</v>
      </c>
      <c r="S35">
        <v>10</v>
      </c>
      <c r="T35">
        <v>5</v>
      </c>
      <c r="U35">
        <f>0.2/5</f>
        <v>0.04</v>
      </c>
      <c r="V35">
        <v>0.2</v>
      </c>
    </row>
    <row r="36" spans="1:22" x14ac:dyDescent="0.3">
      <c r="A36" s="91" t="s">
        <v>1734</v>
      </c>
      <c r="B36" s="144" t="s">
        <v>1169</v>
      </c>
      <c r="C36" s="85">
        <v>0</v>
      </c>
      <c r="D36" s="85">
        <v>4</v>
      </c>
      <c r="E36" s="85">
        <v>1</v>
      </c>
      <c r="F36" s="85">
        <v>1</v>
      </c>
      <c r="G36" s="146">
        <v>500</v>
      </c>
      <c r="H36" s="141" t="s">
        <v>1714</v>
      </c>
      <c r="R36" t="s">
        <v>1753</v>
      </c>
      <c r="S36">
        <v>20</v>
      </c>
      <c r="T36">
        <v>10</v>
      </c>
      <c r="U36">
        <f>0.4/10</f>
        <v>0.04</v>
      </c>
      <c r="V36">
        <v>0.4</v>
      </c>
    </row>
    <row r="37" spans="1:22" x14ac:dyDescent="0.3">
      <c r="A37" s="91" t="s">
        <v>1734</v>
      </c>
      <c r="B37" s="144" t="s">
        <v>1197</v>
      </c>
      <c r="C37" s="85">
        <v>0</v>
      </c>
      <c r="D37" s="85">
        <v>4</v>
      </c>
      <c r="E37" s="85">
        <v>1</v>
      </c>
      <c r="F37" s="85">
        <v>1</v>
      </c>
      <c r="G37" s="146">
        <v>500</v>
      </c>
      <c r="H37" s="141" t="s">
        <v>1714</v>
      </c>
      <c r="R37" t="s">
        <v>1754</v>
      </c>
      <c r="S37">
        <v>30</v>
      </c>
      <c r="T37">
        <v>9</v>
      </c>
      <c r="U37">
        <f>0.6/9</f>
        <v>6.6666666666666666E-2</v>
      </c>
      <c r="V37">
        <v>0.6</v>
      </c>
    </row>
    <row r="38" spans="1:22" x14ac:dyDescent="0.3">
      <c r="A38" s="91" t="s">
        <v>1734</v>
      </c>
      <c r="B38" s="144" t="s">
        <v>1175</v>
      </c>
      <c r="C38" s="85">
        <v>0</v>
      </c>
      <c r="D38" s="85">
        <v>4</v>
      </c>
      <c r="E38" s="85">
        <v>1</v>
      </c>
      <c r="F38" s="85">
        <v>1</v>
      </c>
      <c r="G38" s="146">
        <v>500</v>
      </c>
      <c r="H38" s="141" t="s">
        <v>1714</v>
      </c>
      <c r="R38" t="s">
        <v>1755</v>
      </c>
      <c r="S38">
        <v>40</v>
      </c>
      <c r="T38">
        <v>5</v>
      </c>
      <c r="U38">
        <f>0.8/5</f>
        <v>0.16</v>
      </c>
      <c r="V38">
        <v>0.8</v>
      </c>
    </row>
    <row r="39" spans="1:22" x14ac:dyDescent="0.3">
      <c r="A39" s="91" t="s">
        <v>1734</v>
      </c>
      <c r="B39" s="144" t="s">
        <v>1201</v>
      </c>
      <c r="C39" s="85">
        <v>0</v>
      </c>
      <c r="D39" s="85">
        <v>4</v>
      </c>
      <c r="E39" s="85">
        <v>1</v>
      </c>
      <c r="F39" s="85">
        <v>1</v>
      </c>
      <c r="G39" s="146">
        <v>500</v>
      </c>
      <c r="H39" s="141" t="s">
        <v>1714</v>
      </c>
    </row>
    <row r="40" spans="1:22" x14ac:dyDescent="0.3">
      <c r="A40" s="91" t="s">
        <v>1734</v>
      </c>
      <c r="B40" s="144" t="s">
        <v>1217</v>
      </c>
      <c r="C40" s="85">
        <v>0</v>
      </c>
      <c r="D40" s="85">
        <v>4</v>
      </c>
      <c r="E40" s="85">
        <v>1</v>
      </c>
      <c r="F40" s="85">
        <v>1</v>
      </c>
      <c r="G40" s="146">
        <v>500</v>
      </c>
      <c r="H40" s="141" t="s">
        <v>1714</v>
      </c>
    </row>
    <row r="41" spans="1:22" x14ac:dyDescent="0.3">
      <c r="A41" s="91" t="s">
        <v>1734</v>
      </c>
      <c r="B41" s="144" t="s">
        <v>1165</v>
      </c>
      <c r="C41" s="85">
        <v>0</v>
      </c>
      <c r="D41" s="85">
        <v>4</v>
      </c>
      <c r="E41" s="85">
        <v>1</v>
      </c>
      <c r="F41" s="85">
        <v>1</v>
      </c>
      <c r="G41" s="146">
        <v>500</v>
      </c>
      <c r="H41" s="141" t="s">
        <v>1714</v>
      </c>
    </row>
    <row r="42" spans="1:22" x14ac:dyDescent="0.3">
      <c r="A42" s="91" t="s">
        <v>1734</v>
      </c>
      <c r="B42" s="144" t="s">
        <v>1167</v>
      </c>
      <c r="C42" s="85">
        <v>0</v>
      </c>
      <c r="D42" s="85">
        <v>4</v>
      </c>
      <c r="E42" s="85">
        <v>1</v>
      </c>
      <c r="F42" s="85">
        <v>1</v>
      </c>
      <c r="G42" s="146">
        <v>500</v>
      </c>
      <c r="H42" s="141" t="s">
        <v>1714</v>
      </c>
      <c r="K42">
        <f>SUM(G31:G63)</f>
        <v>1000000</v>
      </c>
    </row>
    <row r="43" spans="1:22" x14ac:dyDescent="0.3">
      <c r="A43" s="91" t="s">
        <v>1734</v>
      </c>
      <c r="B43" s="144" t="s">
        <v>1171</v>
      </c>
      <c r="C43" s="85">
        <v>0</v>
      </c>
      <c r="D43" s="85">
        <v>4</v>
      </c>
      <c r="E43" s="85">
        <v>1</v>
      </c>
      <c r="F43" s="85">
        <v>1</v>
      </c>
      <c r="G43" s="146">
        <v>500</v>
      </c>
      <c r="H43" s="141" t="s">
        <v>1714</v>
      </c>
    </row>
    <row r="44" spans="1:22" x14ac:dyDescent="0.3">
      <c r="A44" s="91" t="s">
        <v>1734</v>
      </c>
      <c r="B44" s="144" t="s">
        <v>1199</v>
      </c>
      <c r="C44" s="85">
        <v>0</v>
      </c>
      <c r="D44" s="85">
        <v>4</v>
      </c>
      <c r="E44" s="85">
        <v>1</v>
      </c>
      <c r="F44" s="85">
        <v>1</v>
      </c>
      <c r="G44" s="146">
        <v>500</v>
      </c>
      <c r="H44" s="141" t="s">
        <v>1714</v>
      </c>
    </row>
    <row r="45" spans="1:22" x14ac:dyDescent="0.3">
      <c r="A45" s="91" t="s">
        <v>1734</v>
      </c>
      <c r="B45" s="85" t="s">
        <v>1736</v>
      </c>
      <c r="C45" s="85">
        <v>0</v>
      </c>
      <c r="D45" s="85">
        <v>4</v>
      </c>
      <c r="E45" s="85">
        <v>1</v>
      </c>
      <c r="F45" s="85">
        <v>1</v>
      </c>
      <c r="G45" s="146">
        <v>500</v>
      </c>
      <c r="H45" s="141" t="s">
        <v>1714</v>
      </c>
    </row>
    <row r="46" spans="1:22" x14ac:dyDescent="0.3">
      <c r="A46" s="91" t="s">
        <v>1734</v>
      </c>
      <c r="B46" s="144" t="s">
        <v>1195</v>
      </c>
      <c r="C46" s="85">
        <v>0</v>
      </c>
      <c r="D46" s="85">
        <v>4</v>
      </c>
      <c r="E46" s="85">
        <v>1</v>
      </c>
      <c r="F46" s="85">
        <v>1</v>
      </c>
      <c r="G46" s="107">
        <v>700</v>
      </c>
      <c r="H46" s="141" t="s">
        <v>1737</v>
      </c>
    </row>
    <row r="47" spans="1:22" x14ac:dyDescent="0.3">
      <c r="A47" s="91" t="s">
        <v>1734</v>
      </c>
      <c r="B47" s="144" t="s">
        <v>1219</v>
      </c>
      <c r="C47" s="85">
        <v>0</v>
      </c>
      <c r="D47" s="85">
        <v>4</v>
      </c>
      <c r="E47" s="85">
        <v>1</v>
      </c>
      <c r="F47" s="85">
        <v>1</v>
      </c>
      <c r="G47" s="107">
        <v>700</v>
      </c>
      <c r="H47" s="141" t="s">
        <v>1737</v>
      </c>
    </row>
    <row r="48" spans="1:22" x14ac:dyDescent="0.3">
      <c r="A48" s="91" t="s">
        <v>1734</v>
      </c>
      <c r="B48" s="144" t="s">
        <v>1209</v>
      </c>
      <c r="C48" s="85">
        <v>0</v>
      </c>
      <c r="D48" s="85">
        <v>4</v>
      </c>
      <c r="E48" s="85">
        <v>1</v>
      </c>
      <c r="F48" s="85">
        <v>1</v>
      </c>
      <c r="G48" s="107">
        <v>700</v>
      </c>
      <c r="H48" s="141" t="s">
        <v>1737</v>
      </c>
    </row>
    <row r="49" spans="1:13" x14ac:dyDescent="0.3">
      <c r="A49" s="91" t="s">
        <v>1734</v>
      </c>
      <c r="B49" s="144" t="s">
        <v>1211</v>
      </c>
      <c r="C49" s="85">
        <v>0</v>
      </c>
      <c r="D49" s="85">
        <v>4</v>
      </c>
      <c r="E49" s="85">
        <v>1</v>
      </c>
      <c r="F49" s="85">
        <v>1</v>
      </c>
      <c r="G49" s="107">
        <v>700</v>
      </c>
      <c r="H49" s="141" t="s">
        <v>1737</v>
      </c>
    </row>
    <row r="50" spans="1:13" x14ac:dyDescent="0.3">
      <c r="A50" s="91" t="s">
        <v>1734</v>
      </c>
      <c r="B50" s="144" t="s">
        <v>1213</v>
      </c>
      <c r="C50" s="85">
        <v>0</v>
      </c>
      <c r="D50" s="85">
        <v>4</v>
      </c>
      <c r="E50" s="85">
        <v>1</v>
      </c>
      <c r="F50" s="85">
        <v>1</v>
      </c>
      <c r="G50" s="107">
        <v>700</v>
      </c>
      <c r="H50" s="141" t="s">
        <v>1737</v>
      </c>
    </row>
    <row r="51" spans="1:13" x14ac:dyDescent="0.3">
      <c r="A51" s="91" t="s">
        <v>1734</v>
      </c>
      <c r="B51" s="144" t="s">
        <v>1215</v>
      </c>
      <c r="C51" s="85">
        <v>0</v>
      </c>
      <c r="D51" s="85">
        <v>4</v>
      </c>
      <c r="E51" s="85">
        <v>1</v>
      </c>
      <c r="F51" s="85">
        <v>1</v>
      </c>
      <c r="G51" s="107">
        <v>700</v>
      </c>
      <c r="H51" s="141" t="s">
        <v>1737</v>
      </c>
    </row>
    <row r="52" spans="1:13" x14ac:dyDescent="0.3">
      <c r="A52" s="91" t="s">
        <v>1734</v>
      </c>
      <c r="B52" s="144" t="s">
        <v>1203</v>
      </c>
      <c r="C52" s="85">
        <v>0</v>
      </c>
      <c r="D52" s="85">
        <v>4</v>
      </c>
      <c r="E52" s="85">
        <v>1</v>
      </c>
      <c r="F52" s="85">
        <v>1</v>
      </c>
      <c r="G52" s="107">
        <v>700</v>
      </c>
      <c r="H52" s="141" t="s">
        <v>1737</v>
      </c>
    </row>
    <row r="53" spans="1:13" x14ac:dyDescent="0.3">
      <c r="A53" s="91" t="s">
        <v>1734</v>
      </c>
      <c r="B53" s="144" t="s">
        <v>1205</v>
      </c>
      <c r="C53" s="85">
        <v>0</v>
      </c>
      <c r="D53" s="85">
        <v>4</v>
      </c>
      <c r="E53" s="85">
        <v>1</v>
      </c>
      <c r="F53" s="85">
        <v>1</v>
      </c>
      <c r="G53" s="107">
        <v>700</v>
      </c>
      <c r="H53" s="141" t="s">
        <v>1737</v>
      </c>
      <c r="M53">
        <v>0.2</v>
      </c>
    </row>
    <row r="54" spans="1:13" x14ac:dyDescent="0.3">
      <c r="A54" s="91" t="s">
        <v>1734</v>
      </c>
      <c r="B54" s="144" t="s">
        <v>1193</v>
      </c>
      <c r="C54" s="85">
        <v>0</v>
      </c>
      <c r="D54" s="85">
        <v>4</v>
      </c>
      <c r="E54" s="85">
        <v>1</v>
      </c>
      <c r="F54" s="85">
        <v>1</v>
      </c>
      <c r="G54" s="107">
        <v>700</v>
      </c>
      <c r="H54" s="141" t="s">
        <v>1737</v>
      </c>
      <c r="M54">
        <v>0.5</v>
      </c>
    </row>
    <row r="55" spans="1:13" x14ac:dyDescent="0.3">
      <c r="A55" s="91" t="s">
        <v>1734</v>
      </c>
      <c r="B55" s="144" t="s">
        <v>1183</v>
      </c>
      <c r="C55" s="85">
        <v>0</v>
      </c>
      <c r="D55" s="85">
        <v>4</v>
      </c>
      <c r="E55" s="85">
        <v>1</v>
      </c>
      <c r="F55" s="85">
        <v>1</v>
      </c>
      <c r="G55" s="146">
        <v>1340</v>
      </c>
      <c r="H55" s="141" t="s">
        <v>1738</v>
      </c>
      <c r="M55">
        <v>0.6</v>
      </c>
    </row>
    <row r="56" spans="1:13" x14ac:dyDescent="0.3">
      <c r="A56" s="91" t="s">
        <v>1734</v>
      </c>
      <c r="B56" s="144" t="s">
        <v>1185</v>
      </c>
      <c r="C56" s="85">
        <v>0</v>
      </c>
      <c r="D56" s="85">
        <v>4</v>
      </c>
      <c r="E56" s="85">
        <v>1</v>
      </c>
      <c r="F56" s="85">
        <v>1</v>
      </c>
      <c r="G56" s="146">
        <v>1340</v>
      </c>
      <c r="H56" s="141" t="s">
        <v>1738</v>
      </c>
      <c r="M56">
        <v>0.7</v>
      </c>
    </row>
    <row r="57" spans="1:13" x14ac:dyDescent="0.3">
      <c r="A57" s="91" t="s">
        <v>1734</v>
      </c>
      <c r="B57" s="144" t="s">
        <v>1187</v>
      </c>
      <c r="C57" s="85">
        <v>0</v>
      </c>
      <c r="D57" s="85">
        <v>4</v>
      </c>
      <c r="E57" s="85">
        <v>1</v>
      </c>
      <c r="F57" s="85">
        <v>1</v>
      </c>
      <c r="G57" s="146">
        <v>1340</v>
      </c>
      <c r="H57" s="141" t="s">
        <v>1738</v>
      </c>
    </row>
    <row r="58" spans="1:13" x14ac:dyDescent="0.3">
      <c r="A58" s="91" t="s">
        <v>1734</v>
      </c>
      <c r="B58" s="144" t="s">
        <v>1189</v>
      </c>
      <c r="C58" s="85">
        <v>0</v>
      </c>
      <c r="D58" s="85">
        <v>4</v>
      </c>
      <c r="E58" s="85">
        <v>1</v>
      </c>
      <c r="F58" s="85">
        <v>1</v>
      </c>
      <c r="G58" s="146">
        <v>1340</v>
      </c>
      <c r="H58" s="141" t="s">
        <v>1738</v>
      </c>
    </row>
    <row r="59" spans="1:13" x14ac:dyDescent="0.3">
      <c r="A59" s="91" t="s">
        <v>1734</v>
      </c>
      <c r="B59" s="91" t="s">
        <v>1191</v>
      </c>
      <c r="C59" s="85">
        <v>0</v>
      </c>
      <c r="D59" s="85">
        <v>4</v>
      </c>
      <c r="E59" s="85">
        <v>1</v>
      </c>
      <c r="F59" s="85">
        <v>1</v>
      </c>
      <c r="G59" s="146">
        <v>1340</v>
      </c>
      <c r="H59" s="141" t="s">
        <v>1738</v>
      </c>
    </row>
    <row r="60" spans="1:13" x14ac:dyDescent="0.3">
      <c r="A60" s="85" t="s">
        <v>1739</v>
      </c>
      <c r="B60" s="85" t="s">
        <v>1740</v>
      </c>
      <c r="C60" s="85"/>
      <c r="D60" s="85"/>
      <c r="E60" s="85">
        <v>1</v>
      </c>
      <c r="F60" s="85">
        <v>1</v>
      </c>
      <c r="G60" s="146">
        <v>75000</v>
      </c>
      <c r="H60" s="141"/>
    </row>
    <row r="61" spans="1:13" x14ac:dyDescent="0.3">
      <c r="A61" s="85" t="s">
        <v>1739</v>
      </c>
      <c r="B61" s="85" t="s">
        <v>1550</v>
      </c>
      <c r="C61" s="85"/>
      <c r="D61" s="85"/>
      <c r="E61" s="85">
        <v>1</v>
      </c>
      <c r="F61" s="85">
        <v>1</v>
      </c>
      <c r="G61" s="146">
        <v>225000</v>
      </c>
    </row>
    <row r="62" spans="1:13" x14ac:dyDescent="0.3">
      <c r="A62" s="85" t="s">
        <v>1739</v>
      </c>
      <c r="B62" s="86" t="s">
        <v>1548</v>
      </c>
      <c r="C62" s="85"/>
      <c r="D62" s="85"/>
      <c r="E62" s="85">
        <v>1</v>
      </c>
      <c r="F62" s="85">
        <v>1</v>
      </c>
      <c r="G62" s="146">
        <v>455000</v>
      </c>
    </row>
    <row r="63" spans="1:13" x14ac:dyDescent="0.3">
      <c r="A63" s="85" t="s">
        <v>1739</v>
      </c>
      <c r="B63" s="86" t="s">
        <v>1547</v>
      </c>
      <c r="E63" s="141">
        <v>1</v>
      </c>
      <c r="F63" s="141">
        <v>1</v>
      </c>
      <c r="G63" s="146">
        <v>225000</v>
      </c>
    </row>
    <row r="64" spans="1:13" x14ac:dyDescent="0.3">
      <c r="A64" s="94" t="s">
        <v>1717</v>
      </c>
      <c r="B64" s="94" t="s">
        <v>1741</v>
      </c>
      <c r="C64" s="94">
        <v>1</v>
      </c>
      <c r="D64" s="94">
        <v>1</v>
      </c>
      <c r="E64" s="94">
        <v>1</v>
      </c>
      <c r="F64" s="94">
        <v>1</v>
      </c>
      <c r="G64" s="96">
        <v>1000000</v>
      </c>
      <c r="H64" s="141" t="s">
        <v>1742</v>
      </c>
    </row>
    <row r="65" spans="1:11" x14ac:dyDescent="0.3">
      <c r="A65" s="94" t="s">
        <v>1717</v>
      </c>
      <c r="B65" s="94" t="s">
        <v>1743</v>
      </c>
      <c r="C65" s="94">
        <v>1</v>
      </c>
      <c r="D65" s="94">
        <v>1</v>
      </c>
      <c r="E65" s="94">
        <v>1</v>
      </c>
      <c r="F65" s="94">
        <v>1</v>
      </c>
      <c r="G65" s="140">
        <v>12500</v>
      </c>
      <c r="H65" s="141" t="s">
        <v>1744</v>
      </c>
      <c r="J65" s="150">
        <v>8000</v>
      </c>
      <c r="K65" s="150">
        <v>10000</v>
      </c>
    </row>
    <row r="66" spans="1:11" x14ac:dyDescent="0.3">
      <c r="A66" s="85" t="s">
        <v>1717</v>
      </c>
      <c r="B66" s="85" t="s">
        <v>1697</v>
      </c>
      <c r="C66" s="85">
        <v>1</v>
      </c>
      <c r="D66" s="85">
        <v>1</v>
      </c>
      <c r="E66" s="85">
        <v>1</v>
      </c>
      <c r="F66" s="85">
        <v>1</v>
      </c>
      <c r="G66" s="142">
        <v>3125</v>
      </c>
      <c r="H66" s="141" t="s">
        <v>1744</v>
      </c>
      <c r="J66" s="150">
        <v>500</v>
      </c>
    </row>
    <row r="67" spans="1:11" x14ac:dyDescent="0.3">
      <c r="A67" s="85" t="s">
        <v>1717</v>
      </c>
      <c r="B67" s="85" t="s">
        <v>1698</v>
      </c>
      <c r="C67" s="85">
        <v>1</v>
      </c>
      <c r="D67" s="85">
        <v>1</v>
      </c>
      <c r="E67" s="85">
        <v>1</v>
      </c>
      <c r="F67" s="85">
        <v>1</v>
      </c>
      <c r="G67" s="142">
        <v>3125</v>
      </c>
      <c r="H67" s="141" t="s">
        <v>1744</v>
      </c>
      <c r="J67" s="150">
        <v>500</v>
      </c>
    </row>
    <row r="68" spans="1:11" x14ac:dyDescent="0.3">
      <c r="A68" s="85" t="s">
        <v>1717</v>
      </c>
      <c r="B68" s="85" t="s">
        <v>1745</v>
      </c>
      <c r="C68" s="85">
        <v>1</v>
      </c>
      <c r="D68" s="85">
        <v>1</v>
      </c>
      <c r="E68" s="85">
        <v>1</v>
      </c>
      <c r="F68" s="85">
        <v>1</v>
      </c>
      <c r="G68" s="142">
        <v>3125</v>
      </c>
      <c r="H68" s="141" t="s">
        <v>1744</v>
      </c>
      <c r="J68" s="150">
        <v>500</v>
      </c>
    </row>
    <row r="69" spans="1:11" x14ac:dyDescent="0.3">
      <c r="A69" s="85" t="s">
        <v>1717</v>
      </c>
      <c r="B69" s="85" t="s">
        <v>1700</v>
      </c>
      <c r="C69" s="85">
        <v>1</v>
      </c>
      <c r="D69" s="85">
        <v>1</v>
      </c>
      <c r="E69" s="85">
        <v>1</v>
      </c>
      <c r="F69" s="85">
        <v>1</v>
      </c>
      <c r="G69" s="142">
        <v>3125</v>
      </c>
      <c r="H69" s="141" t="s">
        <v>1744</v>
      </c>
      <c r="J69" s="150">
        <v>500</v>
      </c>
    </row>
    <row r="70" spans="1:11" x14ac:dyDescent="0.3">
      <c r="A70" s="85" t="s">
        <v>1717</v>
      </c>
      <c r="B70" s="85" t="s">
        <v>1746</v>
      </c>
      <c r="C70" s="85">
        <v>1</v>
      </c>
      <c r="D70" s="85">
        <v>1</v>
      </c>
      <c r="E70" s="85">
        <v>1</v>
      </c>
      <c r="F70" s="85">
        <v>1</v>
      </c>
      <c r="G70" s="142">
        <v>15500</v>
      </c>
      <c r="H70" s="141" t="s">
        <v>1742</v>
      </c>
      <c r="J70" s="150">
        <v>8000</v>
      </c>
      <c r="K70" s="150">
        <v>8000</v>
      </c>
    </row>
    <row r="71" spans="1:11" x14ac:dyDescent="0.3">
      <c r="A71" s="85" t="s">
        <v>1717</v>
      </c>
      <c r="B71" s="85" t="s">
        <v>1747</v>
      </c>
      <c r="C71" s="85">
        <v>1</v>
      </c>
      <c r="D71" s="85">
        <v>1</v>
      </c>
      <c r="E71" s="85">
        <v>1</v>
      </c>
      <c r="F71" s="85">
        <v>1</v>
      </c>
      <c r="G71" s="142">
        <v>15500</v>
      </c>
      <c r="H71" s="141" t="s">
        <v>1742</v>
      </c>
      <c r="J71" s="150">
        <v>8000</v>
      </c>
      <c r="K71" s="150">
        <v>8000</v>
      </c>
    </row>
    <row r="72" spans="1:11" x14ac:dyDescent="0.3">
      <c r="A72" s="85" t="s">
        <v>1717</v>
      </c>
      <c r="B72" s="85" t="s">
        <v>1705</v>
      </c>
      <c r="C72" s="85">
        <v>1</v>
      </c>
      <c r="D72" s="85">
        <v>1</v>
      </c>
      <c r="E72" s="85">
        <v>1</v>
      </c>
      <c r="F72" s="85">
        <v>1</v>
      </c>
      <c r="G72" s="142">
        <v>15500</v>
      </c>
      <c r="H72" s="141" t="s">
        <v>1742</v>
      </c>
      <c r="J72" s="150">
        <v>8000</v>
      </c>
      <c r="K72" s="150">
        <v>8000</v>
      </c>
    </row>
    <row r="73" spans="1:11" x14ac:dyDescent="0.3">
      <c r="A73" s="85" t="s">
        <v>1717</v>
      </c>
      <c r="B73" s="85" t="s">
        <v>1748</v>
      </c>
      <c r="C73" s="85">
        <v>1</v>
      </c>
      <c r="D73" s="85">
        <v>1</v>
      </c>
      <c r="E73" s="85">
        <v>1</v>
      </c>
      <c r="F73" s="85">
        <v>1</v>
      </c>
      <c r="G73" s="142">
        <v>15500</v>
      </c>
      <c r="H73" s="141" t="s">
        <v>1742</v>
      </c>
      <c r="J73" s="150">
        <v>8000</v>
      </c>
      <c r="K73" s="150">
        <v>8000</v>
      </c>
    </row>
    <row r="74" spans="1:11" x14ac:dyDescent="0.3">
      <c r="A74" s="85" t="s">
        <v>1717</v>
      </c>
      <c r="B74" s="85" t="s">
        <v>1707</v>
      </c>
      <c r="C74" s="85">
        <v>1</v>
      </c>
      <c r="D74" s="85">
        <v>1</v>
      </c>
      <c r="E74" s="85">
        <v>1</v>
      </c>
      <c r="F74" s="85">
        <v>1</v>
      </c>
      <c r="G74" s="142">
        <v>15500</v>
      </c>
      <c r="H74" s="141" t="s">
        <v>1742</v>
      </c>
      <c r="J74" s="150">
        <v>8000</v>
      </c>
      <c r="K74" s="150">
        <v>8000</v>
      </c>
    </row>
    <row r="75" spans="1:11" x14ac:dyDescent="0.3">
      <c r="A75" s="85" t="s">
        <v>1717</v>
      </c>
      <c r="B75" s="85" t="s">
        <v>1708</v>
      </c>
      <c r="C75" s="85">
        <v>1</v>
      </c>
      <c r="D75" s="85">
        <v>1</v>
      </c>
      <c r="E75" s="85">
        <v>1</v>
      </c>
      <c r="F75" s="85">
        <v>1</v>
      </c>
      <c r="G75" s="142">
        <v>15500</v>
      </c>
      <c r="H75" s="141" t="s">
        <v>1742</v>
      </c>
      <c r="J75" s="150">
        <v>8000</v>
      </c>
      <c r="K75" s="150">
        <v>8000</v>
      </c>
    </row>
    <row r="76" spans="1:11" x14ac:dyDescent="0.3">
      <c r="A76" s="85" t="s">
        <v>1717</v>
      </c>
      <c r="B76" s="85" t="s">
        <v>1709</v>
      </c>
      <c r="C76" s="85">
        <v>1</v>
      </c>
      <c r="D76" s="85">
        <v>1</v>
      </c>
      <c r="E76" s="85">
        <v>1</v>
      </c>
      <c r="F76" s="85">
        <v>1</v>
      </c>
      <c r="G76" s="142">
        <v>15500</v>
      </c>
      <c r="H76" s="141" t="s">
        <v>1742</v>
      </c>
      <c r="J76" s="150">
        <v>8000</v>
      </c>
      <c r="K76" s="150">
        <v>8000</v>
      </c>
    </row>
    <row r="77" spans="1:11" x14ac:dyDescent="0.3">
      <c r="A77" s="85" t="s">
        <v>1717</v>
      </c>
      <c r="B77" s="85" t="s">
        <v>1710</v>
      </c>
      <c r="C77" s="85">
        <v>1</v>
      </c>
      <c r="D77" s="85">
        <v>1</v>
      </c>
      <c r="E77" s="85">
        <v>1</v>
      </c>
      <c r="F77" s="85">
        <v>1</v>
      </c>
      <c r="G77" s="142">
        <v>15500</v>
      </c>
      <c r="H77" s="141" t="s">
        <v>1742</v>
      </c>
      <c r="J77" s="150">
        <v>8000</v>
      </c>
      <c r="K77" s="150">
        <v>8000</v>
      </c>
    </row>
    <row r="78" spans="1:11" x14ac:dyDescent="0.3">
      <c r="A78" s="85" t="s">
        <v>1717</v>
      </c>
      <c r="B78" s="85" t="s">
        <v>1711</v>
      </c>
      <c r="C78" s="85">
        <v>1</v>
      </c>
      <c r="D78" s="85">
        <v>1</v>
      </c>
      <c r="E78" s="85">
        <v>1</v>
      </c>
      <c r="F78" s="85">
        <v>1</v>
      </c>
      <c r="G78" s="142">
        <v>15500</v>
      </c>
      <c r="H78" s="141" t="s">
        <v>1742</v>
      </c>
      <c r="J78" s="150">
        <v>8000</v>
      </c>
      <c r="K78" s="150">
        <v>8000</v>
      </c>
    </row>
    <row r="79" spans="1:11" x14ac:dyDescent="0.3">
      <c r="A79" s="85" t="s">
        <v>1717</v>
      </c>
      <c r="B79" s="85" t="s">
        <v>1713</v>
      </c>
      <c r="C79" s="85">
        <v>1</v>
      </c>
      <c r="D79" s="85">
        <v>1</v>
      </c>
      <c r="E79" s="85">
        <v>1</v>
      </c>
      <c r="F79" s="85">
        <v>1</v>
      </c>
      <c r="G79" s="142">
        <v>15500</v>
      </c>
      <c r="H79" s="141" t="s">
        <v>1714</v>
      </c>
      <c r="J79" s="150">
        <v>8000</v>
      </c>
      <c r="K79" s="150">
        <v>8000</v>
      </c>
    </row>
    <row r="80" spans="1:11" x14ac:dyDescent="0.3">
      <c r="A80" s="85" t="s">
        <v>1717</v>
      </c>
      <c r="B80" s="85" t="s">
        <v>1715</v>
      </c>
      <c r="C80" s="85">
        <v>1</v>
      </c>
      <c r="D80" s="85">
        <v>1</v>
      </c>
      <c r="E80" s="85">
        <v>1</v>
      </c>
      <c r="F80" s="85">
        <v>1</v>
      </c>
      <c r="G80" s="142">
        <v>30000</v>
      </c>
      <c r="H80" s="141" t="s">
        <v>1722</v>
      </c>
      <c r="J80" s="150">
        <v>50000</v>
      </c>
      <c r="K80" s="150">
        <v>50000</v>
      </c>
    </row>
    <row r="81" spans="1:18" x14ac:dyDescent="0.3">
      <c r="A81" s="85" t="s">
        <v>1717</v>
      </c>
      <c r="B81" s="85" t="s">
        <v>1718</v>
      </c>
      <c r="C81" s="85">
        <v>1</v>
      </c>
      <c r="D81" s="85">
        <v>1</v>
      </c>
      <c r="E81" s="85">
        <v>1</v>
      </c>
      <c r="F81" s="85">
        <v>1</v>
      </c>
      <c r="G81" s="142">
        <v>30000</v>
      </c>
      <c r="H81" s="141" t="s">
        <v>1722</v>
      </c>
      <c r="J81" s="150">
        <v>50000</v>
      </c>
      <c r="K81" s="150">
        <v>50000</v>
      </c>
    </row>
    <row r="82" spans="1:18" x14ac:dyDescent="0.3">
      <c r="A82" s="85" t="s">
        <v>1717</v>
      </c>
      <c r="B82" s="85" t="s">
        <v>1720</v>
      </c>
      <c r="C82" s="85">
        <v>1</v>
      </c>
      <c r="D82" s="85">
        <v>1</v>
      </c>
      <c r="E82" s="85">
        <v>1</v>
      </c>
      <c r="F82" s="85">
        <v>1</v>
      </c>
      <c r="G82" s="142">
        <v>30000</v>
      </c>
      <c r="H82" s="141" t="s">
        <v>1722</v>
      </c>
      <c r="J82" s="150">
        <v>50000</v>
      </c>
      <c r="K82" s="150">
        <v>50000</v>
      </c>
    </row>
    <row r="83" spans="1:18" x14ac:dyDescent="0.3">
      <c r="A83" s="85" t="s">
        <v>1717</v>
      </c>
      <c r="B83" s="85" t="s">
        <v>1721</v>
      </c>
      <c r="C83" s="85">
        <v>1</v>
      </c>
      <c r="D83" s="85">
        <v>1</v>
      </c>
      <c r="E83" s="85">
        <v>1</v>
      </c>
      <c r="F83" s="85">
        <v>1</v>
      </c>
      <c r="G83" s="142">
        <v>30000</v>
      </c>
      <c r="H83" s="141" t="s">
        <v>1722</v>
      </c>
      <c r="J83" s="150">
        <v>50000</v>
      </c>
      <c r="K83" s="150">
        <v>50000</v>
      </c>
    </row>
    <row r="84" spans="1:18" x14ac:dyDescent="0.3">
      <c r="A84" s="85" t="s">
        <v>1717</v>
      </c>
      <c r="B84" s="85" t="s">
        <v>1723</v>
      </c>
      <c r="C84" s="85">
        <v>1</v>
      </c>
      <c r="D84" s="85">
        <v>1</v>
      </c>
      <c r="E84" s="85">
        <v>1</v>
      </c>
      <c r="F84" s="85">
        <v>1</v>
      </c>
      <c r="G84" s="142">
        <v>30000</v>
      </c>
      <c r="H84" s="141" t="s">
        <v>1722</v>
      </c>
      <c r="J84" s="150">
        <v>50000</v>
      </c>
      <c r="K84" s="150">
        <v>50000</v>
      </c>
    </row>
    <row r="85" spans="1:18" x14ac:dyDescent="0.3">
      <c r="A85" s="85" t="s">
        <v>1717</v>
      </c>
      <c r="B85" s="85" t="s">
        <v>1724</v>
      </c>
      <c r="C85" s="85">
        <v>1</v>
      </c>
      <c r="D85" s="85">
        <v>1</v>
      </c>
      <c r="E85" s="85">
        <v>1</v>
      </c>
      <c r="F85" s="85">
        <v>1</v>
      </c>
      <c r="G85" s="142">
        <v>30000</v>
      </c>
      <c r="H85" s="141" t="s">
        <v>1722</v>
      </c>
      <c r="J85" s="150">
        <v>50000</v>
      </c>
      <c r="K85" s="150">
        <v>50000</v>
      </c>
    </row>
    <row r="86" spans="1:18" x14ac:dyDescent="0.3">
      <c r="A86" s="85" t="s">
        <v>1717</v>
      </c>
      <c r="B86" s="85" t="s">
        <v>1725</v>
      </c>
      <c r="C86" s="85">
        <v>1</v>
      </c>
      <c r="D86" s="85">
        <v>1</v>
      </c>
      <c r="E86" s="85">
        <v>1</v>
      </c>
      <c r="F86" s="85">
        <v>1</v>
      </c>
      <c r="G86" s="142">
        <v>30000</v>
      </c>
      <c r="H86" s="141" t="s">
        <v>1722</v>
      </c>
      <c r="J86" s="150">
        <v>50000</v>
      </c>
      <c r="K86" s="150">
        <v>50000</v>
      </c>
    </row>
    <row r="87" spans="1:18" x14ac:dyDescent="0.3">
      <c r="A87" s="85" t="s">
        <v>1717</v>
      </c>
      <c r="B87" s="85" t="s">
        <v>1726</v>
      </c>
      <c r="C87" s="85">
        <v>1</v>
      </c>
      <c r="D87" s="85">
        <v>1</v>
      </c>
      <c r="E87" s="85">
        <v>1</v>
      </c>
      <c r="F87" s="85">
        <v>1</v>
      </c>
      <c r="G87" s="142">
        <v>30000</v>
      </c>
      <c r="H87" s="141" t="s">
        <v>1722</v>
      </c>
      <c r="J87" s="150">
        <v>50000</v>
      </c>
      <c r="K87" s="150">
        <v>50000</v>
      </c>
    </row>
    <row r="88" spans="1:18" x14ac:dyDescent="0.3">
      <c r="A88" s="85" t="s">
        <v>1717</v>
      </c>
      <c r="B88" s="85" t="s">
        <v>1727</v>
      </c>
      <c r="C88" s="85">
        <v>1</v>
      </c>
      <c r="D88" s="85">
        <v>1</v>
      </c>
      <c r="E88" s="85">
        <v>1</v>
      </c>
      <c r="F88" s="85">
        <v>1</v>
      </c>
      <c r="G88" s="142">
        <v>30000</v>
      </c>
      <c r="H88" s="141" t="s">
        <v>1722</v>
      </c>
      <c r="J88" s="150">
        <v>50000</v>
      </c>
      <c r="K88" s="150">
        <v>50000</v>
      </c>
    </row>
    <row r="89" spans="1:18" x14ac:dyDescent="0.3">
      <c r="A89" s="85" t="s">
        <v>1717</v>
      </c>
      <c r="B89" s="85" t="s">
        <v>1728</v>
      </c>
      <c r="C89" s="85">
        <v>1</v>
      </c>
      <c r="D89" s="85">
        <v>1</v>
      </c>
      <c r="E89" s="85">
        <v>1</v>
      </c>
      <c r="F89" s="85">
        <v>1</v>
      </c>
      <c r="G89" s="142">
        <v>110000</v>
      </c>
      <c r="H89" s="141" t="s">
        <v>1729</v>
      </c>
      <c r="J89" s="150">
        <v>92000</v>
      </c>
      <c r="K89" s="150">
        <v>92000</v>
      </c>
    </row>
    <row r="90" spans="1:18" x14ac:dyDescent="0.3">
      <c r="A90" s="85" t="s">
        <v>1717</v>
      </c>
      <c r="B90" s="85" t="s">
        <v>1730</v>
      </c>
      <c r="C90" s="85">
        <v>1</v>
      </c>
      <c r="D90" s="85">
        <v>1</v>
      </c>
      <c r="E90" s="85">
        <v>1</v>
      </c>
      <c r="F90" s="85">
        <v>1</v>
      </c>
      <c r="G90" s="142">
        <v>110000</v>
      </c>
      <c r="H90" s="141" t="s">
        <v>1729</v>
      </c>
      <c r="J90" s="150">
        <v>92000</v>
      </c>
      <c r="K90" s="150">
        <v>92000</v>
      </c>
    </row>
    <row r="91" spans="1:18" x14ac:dyDescent="0.3">
      <c r="A91" s="85" t="s">
        <v>1717</v>
      </c>
      <c r="B91" s="85" t="s">
        <v>1731</v>
      </c>
      <c r="C91" s="85">
        <v>1</v>
      </c>
      <c r="D91" s="85">
        <v>1</v>
      </c>
      <c r="E91" s="85">
        <v>1</v>
      </c>
      <c r="F91" s="85">
        <v>1</v>
      </c>
      <c r="G91" s="142">
        <v>110000</v>
      </c>
      <c r="H91" s="141" t="s">
        <v>1729</v>
      </c>
      <c r="J91" s="150">
        <v>92000</v>
      </c>
      <c r="K91" s="150">
        <v>92000</v>
      </c>
    </row>
    <row r="92" spans="1:18" x14ac:dyDescent="0.3">
      <c r="A92" s="85" t="s">
        <v>1717</v>
      </c>
      <c r="B92" s="85" t="s">
        <v>1732</v>
      </c>
      <c r="C92" s="85">
        <v>1</v>
      </c>
      <c r="D92" s="85">
        <v>1</v>
      </c>
      <c r="E92" s="85">
        <v>1</v>
      </c>
      <c r="F92" s="85">
        <v>1</v>
      </c>
      <c r="G92" s="142">
        <v>110000</v>
      </c>
      <c r="H92" s="141" t="s">
        <v>1729</v>
      </c>
      <c r="J92" s="150">
        <v>92000</v>
      </c>
      <c r="K92" s="150">
        <v>92000</v>
      </c>
    </row>
    <row r="93" spans="1:18" x14ac:dyDescent="0.3">
      <c r="A93" s="88" t="s">
        <v>1717</v>
      </c>
      <c r="B93" s="88" t="s">
        <v>1733</v>
      </c>
      <c r="C93" s="88">
        <v>1</v>
      </c>
      <c r="D93" s="88">
        <v>1</v>
      </c>
      <c r="E93" s="88">
        <v>1</v>
      </c>
      <c r="F93" s="88">
        <v>1</v>
      </c>
      <c r="G93" s="143">
        <v>110000</v>
      </c>
      <c r="H93" s="141" t="s">
        <v>1729</v>
      </c>
      <c r="J93" s="150">
        <v>92000</v>
      </c>
      <c r="K93" s="150">
        <v>92000</v>
      </c>
    </row>
    <row r="94" spans="1:18" x14ac:dyDescent="0.3">
      <c r="A94" s="91" t="s">
        <v>1734</v>
      </c>
      <c r="B94" s="144" t="s">
        <v>1223</v>
      </c>
      <c r="C94" s="91">
        <v>0</v>
      </c>
      <c r="D94" s="91">
        <v>4</v>
      </c>
      <c r="E94" s="91">
        <v>1</v>
      </c>
      <c r="F94" s="91">
        <v>1</v>
      </c>
      <c r="G94" s="145">
        <v>2000</v>
      </c>
      <c r="H94" s="141" t="s">
        <v>1735</v>
      </c>
      <c r="J94" s="145">
        <v>8000</v>
      </c>
      <c r="K94" s="150">
        <v>10000</v>
      </c>
    </row>
    <row r="95" spans="1:18" x14ac:dyDescent="0.3">
      <c r="A95" s="91" t="s">
        <v>1734</v>
      </c>
      <c r="B95" s="144" t="s">
        <v>1181</v>
      </c>
      <c r="C95" s="85">
        <v>0</v>
      </c>
      <c r="D95" s="85">
        <v>4</v>
      </c>
      <c r="E95" s="85">
        <v>1</v>
      </c>
      <c r="F95" s="85">
        <v>1</v>
      </c>
      <c r="G95" s="145">
        <v>1000</v>
      </c>
      <c r="H95" s="141" t="s">
        <v>1735</v>
      </c>
      <c r="M95">
        <f>7600/100</f>
        <v>76</v>
      </c>
      <c r="O95">
        <v>760</v>
      </c>
      <c r="P95">
        <v>4</v>
      </c>
      <c r="Q95">
        <f>O95/P95</f>
        <v>190</v>
      </c>
      <c r="R95">
        <f>K96-Q95</f>
        <v>-90</v>
      </c>
    </row>
    <row r="96" spans="1:18" x14ac:dyDescent="0.3">
      <c r="A96" s="91" t="s">
        <v>1734</v>
      </c>
      <c r="B96" s="144" t="s">
        <v>1179</v>
      </c>
      <c r="C96" s="85">
        <v>0</v>
      </c>
      <c r="D96" s="85">
        <v>4</v>
      </c>
      <c r="E96" s="85">
        <v>1</v>
      </c>
      <c r="F96" s="85">
        <v>1</v>
      </c>
      <c r="G96" s="145">
        <v>1000</v>
      </c>
      <c r="H96" s="141" t="s">
        <v>1735</v>
      </c>
      <c r="J96" s="145">
        <v>100</v>
      </c>
      <c r="K96" s="145">
        <v>100</v>
      </c>
      <c r="O96">
        <v>1520</v>
      </c>
      <c r="P96">
        <v>10</v>
      </c>
      <c r="Q96">
        <f t="shared" ref="Q96:Q98" si="0">O96/P96</f>
        <v>152</v>
      </c>
      <c r="R96">
        <f>J99-Q96</f>
        <v>48</v>
      </c>
    </row>
    <row r="97" spans="1:18" x14ac:dyDescent="0.3">
      <c r="A97" s="91" t="s">
        <v>1734</v>
      </c>
      <c r="B97" s="144" t="s">
        <v>1173</v>
      </c>
      <c r="C97" s="85">
        <v>0</v>
      </c>
      <c r="D97" s="85">
        <v>4</v>
      </c>
      <c r="E97" s="85">
        <v>1</v>
      </c>
      <c r="F97" s="85">
        <v>1</v>
      </c>
      <c r="G97" s="145">
        <v>1000</v>
      </c>
      <c r="H97" s="141" t="s">
        <v>1735</v>
      </c>
      <c r="J97" s="145">
        <v>100</v>
      </c>
      <c r="O97">
        <v>2280</v>
      </c>
      <c r="P97">
        <v>9</v>
      </c>
      <c r="Q97">
        <f>O97/P97</f>
        <v>253.33333333333334</v>
      </c>
      <c r="R97">
        <f>J109-Q97</f>
        <v>246.66666666666666</v>
      </c>
    </row>
    <row r="98" spans="1:18" x14ac:dyDescent="0.3">
      <c r="A98" s="91" t="s">
        <v>1734</v>
      </c>
      <c r="B98" s="144" t="s">
        <v>1221</v>
      </c>
      <c r="C98" s="85">
        <v>0</v>
      </c>
      <c r="D98" s="85">
        <v>4</v>
      </c>
      <c r="E98" s="85">
        <v>1</v>
      </c>
      <c r="F98" s="85">
        <v>1</v>
      </c>
      <c r="G98" s="145">
        <v>1000</v>
      </c>
      <c r="H98" s="141" t="s">
        <v>1735</v>
      </c>
      <c r="J98" s="145">
        <v>100</v>
      </c>
      <c r="O98">
        <v>3040</v>
      </c>
      <c r="P98">
        <v>5</v>
      </c>
      <c r="Q98">
        <f t="shared" si="0"/>
        <v>608</v>
      </c>
      <c r="R98">
        <f>J118-Q98</f>
        <v>412</v>
      </c>
    </row>
    <row r="99" spans="1:18" x14ac:dyDescent="0.3">
      <c r="A99" s="91" t="s">
        <v>1734</v>
      </c>
      <c r="B99" s="144" t="s">
        <v>1169</v>
      </c>
      <c r="C99" s="85">
        <v>0</v>
      </c>
      <c r="D99" s="85">
        <v>4</v>
      </c>
      <c r="E99" s="85">
        <v>1</v>
      </c>
      <c r="F99" s="85">
        <v>1</v>
      </c>
      <c r="G99" s="146">
        <v>1500</v>
      </c>
      <c r="H99" s="141" t="s">
        <v>1714</v>
      </c>
      <c r="J99" s="146">
        <v>200</v>
      </c>
    </row>
    <row r="100" spans="1:18" x14ac:dyDescent="0.3">
      <c r="A100" s="91" t="s">
        <v>1734</v>
      </c>
      <c r="B100" s="144" t="s">
        <v>1197</v>
      </c>
      <c r="C100" s="85">
        <v>0</v>
      </c>
      <c r="D100" s="85">
        <v>4</v>
      </c>
      <c r="E100" s="85">
        <v>1</v>
      </c>
      <c r="F100" s="85">
        <v>1</v>
      </c>
      <c r="G100" s="146">
        <v>1500</v>
      </c>
      <c r="H100" s="141" t="s">
        <v>1714</v>
      </c>
      <c r="J100" s="146">
        <v>200</v>
      </c>
    </row>
    <row r="101" spans="1:18" x14ac:dyDescent="0.3">
      <c r="A101" s="91" t="s">
        <v>1734</v>
      </c>
      <c r="B101" s="144" t="s">
        <v>1175</v>
      </c>
      <c r="C101" s="85">
        <v>0</v>
      </c>
      <c r="D101" s="85">
        <v>4</v>
      </c>
      <c r="E101" s="85">
        <v>1</v>
      </c>
      <c r="F101" s="85">
        <v>1</v>
      </c>
      <c r="G101" s="146">
        <v>1500</v>
      </c>
      <c r="H101" s="141" t="s">
        <v>1714</v>
      </c>
      <c r="J101" s="146">
        <v>200</v>
      </c>
    </row>
    <row r="102" spans="1:18" x14ac:dyDescent="0.3">
      <c r="A102" s="91" t="s">
        <v>1734</v>
      </c>
      <c r="B102" s="144" t="s">
        <v>1201</v>
      </c>
      <c r="C102" s="85">
        <v>0</v>
      </c>
      <c r="D102" s="85">
        <v>4</v>
      </c>
      <c r="E102" s="85">
        <v>1</v>
      </c>
      <c r="F102" s="85">
        <v>1</v>
      </c>
      <c r="G102" s="146">
        <v>1500</v>
      </c>
      <c r="H102" s="141" t="s">
        <v>1714</v>
      </c>
      <c r="J102" s="146">
        <v>200</v>
      </c>
    </row>
    <row r="103" spans="1:18" x14ac:dyDescent="0.3">
      <c r="A103" s="91" t="s">
        <v>1734</v>
      </c>
      <c r="B103" s="144" t="s">
        <v>1217</v>
      </c>
      <c r="C103" s="85">
        <v>0</v>
      </c>
      <c r="D103" s="85">
        <v>4</v>
      </c>
      <c r="E103" s="85">
        <v>1</v>
      </c>
      <c r="F103" s="85">
        <v>1</v>
      </c>
      <c r="G103" s="146">
        <v>1500</v>
      </c>
      <c r="H103" s="141" t="s">
        <v>1714</v>
      </c>
      <c r="J103" s="146">
        <v>200</v>
      </c>
    </row>
    <row r="104" spans="1:18" x14ac:dyDescent="0.3">
      <c r="A104" s="91" t="s">
        <v>1734</v>
      </c>
      <c r="B104" s="144" t="s">
        <v>1165</v>
      </c>
      <c r="C104" s="85">
        <v>0</v>
      </c>
      <c r="D104" s="85">
        <v>4</v>
      </c>
      <c r="E104" s="85">
        <v>1</v>
      </c>
      <c r="F104" s="85">
        <v>1</v>
      </c>
      <c r="G104" s="146">
        <v>1500</v>
      </c>
      <c r="H104" s="141" t="s">
        <v>1714</v>
      </c>
      <c r="J104" s="146">
        <v>200</v>
      </c>
      <c r="Q104" s="157">
        <f>(0.6/9)*10000 - Q97</f>
        <v>413.33333333333326</v>
      </c>
    </row>
    <row r="105" spans="1:18" x14ac:dyDescent="0.3">
      <c r="A105" s="91" t="s">
        <v>1734</v>
      </c>
      <c r="B105" s="144" t="s">
        <v>1167</v>
      </c>
      <c r="C105" s="85">
        <v>0</v>
      </c>
      <c r="D105" s="85">
        <v>4</v>
      </c>
      <c r="E105" s="85">
        <v>1</v>
      </c>
      <c r="F105" s="85">
        <v>1</v>
      </c>
      <c r="G105" s="146">
        <v>1500</v>
      </c>
      <c r="H105" s="141" t="s">
        <v>1714</v>
      </c>
      <c r="J105" s="146">
        <v>200</v>
      </c>
    </row>
    <row r="106" spans="1:18" x14ac:dyDescent="0.3">
      <c r="A106" s="91" t="s">
        <v>1734</v>
      </c>
      <c r="B106" s="144" t="s">
        <v>1171</v>
      </c>
      <c r="C106" s="85">
        <v>0</v>
      </c>
      <c r="D106" s="85">
        <v>4</v>
      </c>
      <c r="E106" s="85">
        <v>1</v>
      </c>
      <c r="F106" s="85">
        <v>1</v>
      </c>
      <c r="G106" s="146">
        <v>1500</v>
      </c>
      <c r="H106" s="141" t="s">
        <v>1714</v>
      </c>
      <c r="J106" s="146">
        <v>200</v>
      </c>
    </row>
    <row r="107" spans="1:18" x14ac:dyDescent="0.3">
      <c r="A107" s="91" t="s">
        <v>1734</v>
      </c>
      <c r="B107" s="144" t="s">
        <v>1199</v>
      </c>
      <c r="C107" s="85">
        <v>0</v>
      </c>
      <c r="D107" s="85">
        <v>4</v>
      </c>
      <c r="E107" s="85">
        <v>1</v>
      </c>
      <c r="F107" s="85">
        <v>1</v>
      </c>
      <c r="G107" s="146">
        <v>1500</v>
      </c>
      <c r="H107" s="141" t="s">
        <v>1714</v>
      </c>
      <c r="J107" s="146">
        <v>200</v>
      </c>
    </row>
    <row r="108" spans="1:18" x14ac:dyDescent="0.3">
      <c r="A108" s="91" t="s">
        <v>1734</v>
      </c>
      <c r="B108" s="85" t="s">
        <v>1736</v>
      </c>
      <c r="C108" s="85">
        <v>0</v>
      </c>
      <c r="D108" s="85">
        <v>4</v>
      </c>
      <c r="E108" s="85">
        <v>1</v>
      </c>
      <c r="F108" s="85">
        <v>1</v>
      </c>
      <c r="G108" s="146">
        <v>1500</v>
      </c>
      <c r="H108" s="141" t="s">
        <v>1714</v>
      </c>
      <c r="J108" s="146">
        <v>200</v>
      </c>
    </row>
    <row r="109" spans="1:18" x14ac:dyDescent="0.3">
      <c r="A109" s="91" t="s">
        <v>1734</v>
      </c>
      <c r="B109" s="144" t="s">
        <v>1195</v>
      </c>
      <c r="C109" s="85">
        <v>0</v>
      </c>
      <c r="D109" s="85">
        <v>4</v>
      </c>
      <c r="E109" s="85">
        <v>1</v>
      </c>
      <c r="F109" s="85">
        <v>1</v>
      </c>
      <c r="G109" s="146">
        <v>1800</v>
      </c>
      <c r="H109" s="141" t="s">
        <v>1737</v>
      </c>
      <c r="J109" s="158">
        <v>500</v>
      </c>
    </row>
    <row r="110" spans="1:18" x14ac:dyDescent="0.3">
      <c r="A110" s="91" t="s">
        <v>1734</v>
      </c>
      <c r="B110" s="144" t="s">
        <v>1219</v>
      </c>
      <c r="C110" s="85">
        <v>0</v>
      </c>
      <c r="D110" s="85">
        <v>4</v>
      </c>
      <c r="E110" s="85">
        <v>1</v>
      </c>
      <c r="F110" s="85">
        <v>1</v>
      </c>
      <c r="G110" s="146">
        <v>1800</v>
      </c>
      <c r="H110" s="141" t="s">
        <v>1737</v>
      </c>
      <c r="J110" s="159">
        <v>500</v>
      </c>
      <c r="L110">
        <f>SUM(J94:J126)</f>
        <v>999900</v>
      </c>
    </row>
    <row r="111" spans="1:18" x14ac:dyDescent="0.3">
      <c r="A111" s="91" t="s">
        <v>1734</v>
      </c>
      <c r="B111" s="144" t="s">
        <v>1209</v>
      </c>
      <c r="C111" s="85">
        <v>0</v>
      </c>
      <c r="D111" s="85">
        <v>4</v>
      </c>
      <c r="E111" s="85">
        <v>1</v>
      </c>
      <c r="F111" s="85">
        <v>1</v>
      </c>
      <c r="G111" s="146">
        <v>1800</v>
      </c>
      <c r="H111" s="141" t="s">
        <v>1737</v>
      </c>
      <c r="J111" s="159">
        <v>500</v>
      </c>
    </row>
    <row r="112" spans="1:18" x14ac:dyDescent="0.3">
      <c r="A112" s="91" t="s">
        <v>1734</v>
      </c>
      <c r="B112" s="144" t="s">
        <v>1211</v>
      </c>
      <c r="C112" s="85">
        <v>0</v>
      </c>
      <c r="D112" s="85">
        <v>4</v>
      </c>
      <c r="E112" s="85">
        <v>1</v>
      </c>
      <c r="F112" s="85">
        <v>1</v>
      </c>
      <c r="G112" s="146">
        <v>1800</v>
      </c>
      <c r="H112" s="141" t="s">
        <v>1737</v>
      </c>
      <c r="J112" s="159">
        <v>500</v>
      </c>
    </row>
    <row r="113" spans="1:11" x14ac:dyDescent="0.3">
      <c r="A113" s="91" t="s">
        <v>1734</v>
      </c>
      <c r="B113" s="144" t="s">
        <v>1213</v>
      </c>
      <c r="C113" s="85">
        <v>0</v>
      </c>
      <c r="D113" s="85">
        <v>4</v>
      </c>
      <c r="E113" s="85">
        <v>1</v>
      </c>
      <c r="F113" s="85">
        <v>1</v>
      </c>
      <c r="G113" s="146">
        <v>1800</v>
      </c>
      <c r="H113" s="141" t="s">
        <v>1737</v>
      </c>
      <c r="J113" s="159">
        <v>500</v>
      </c>
    </row>
    <row r="114" spans="1:11" x14ac:dyDescent="0.3">
      <c r="A114" s="91" t="s">
        <v>1734</v>
      </c>
      <c r="B114" s="144" t="s">
        <v>1215</v>
      </c>
      <c r="C114" s="85">
        <v>0</v>
      </c>
      <c r="D114" s="85">
        <v>4</v>
      </c>
      <c r="E114" s="85">
        <v>1</v>
      </c>
      <c r="F114" s="85">
        <v>1</v>
      </c>
      <c r="G114" s="146">
        <v>1800</v>
      </c>
      <c r="H114" s="141" t="s">
        <v>1737</v>
      </c>
      <c r="J114" s="159">
        <v>500</v>
      </c>
    </row>
    <row r="115" spans="1:11" x14ac:dyDescent="0.3">
      <c r="A115" s="91" t="s">
        <v>1734</v>
      </c>
      <c r="B115" s="144" t="s">
        <v>1203</v>
      </c>
      <c r="C115" s="85">
        <v>0</v>
      </c>
      <c r="D115" s="85">
        <v>4</v>
      </c>
      <c r="E115" s="85">
        <v>1</v>
      </c>
      <c r="F115" s="85">
        <v>1</v>
      </c>
      <c r="G115" s="146">
        <v>1800</v>
      </c>
      <c r="H115" s="141" t="s">
        <v>1737</v>
      </c>
      <c r="J115" s="159">
        <v>500</v>
      </c>
    </row>
    <row r="116" spans="1:11" x14ac:dyDescent="0.3">
      <c r="A116" s="91" t="s">
        <v>1734</v>
      </c>
      <c r="B116" s="144" t="s">
        <v>1205</v>
      </c>
      <c r="C116" s="85">
        <v>0</v>
      </c>
      <c r="D116" s="85">
        <v>4</v>
      </c>
      <c r="E116" s="85">
        <v>1</v>
      </c>
      <c r="F116" s="85">
        <v>1</v>
      </c>
      <c r="G116" s="146">
        <v>1800</v>
      </c>
      <c r="H116" s="141" t="s">
        <v>1737</v>
      </c>
      <c r="J116" s="159">
        <v>500</v>
      </c>
    </row>
    <row r="117" spans="1:11" x14ac:dyDescent="0.3">
      <c r="A117" s="91" t="s">
        <v>1734</v>
      </c>
      <c r="B117" s="144" t="s">
        <v>1193</v>
      </c>
      <c r="C117" s="85">
        <v>0</v>
      </c>
      <c r="D117" s="85">
        <v>4</v>
      </c>
      <c r="E117" s="85">
        <v>1</v>
      </c>
      <c r="F117" s="85">
        <v>1</v>
      </c>
      <c r="G117" s="146">
        <v>1800</v>
      </c>
      <c r="H117" s="141" t="s">
        <v>1737</v>
      </c>
      <c r="J117" s="160">
        <v>500</v>
      </c>
    </row>
    <row r="118" spans="1:11" x14ac:dyDescent="0.3">
      <c r="A118" s="91" t="s">
        <v>1734</v>
      </c>
      <c r="B118" s="144" t="s">
        <v>1183</v>
      </c>
      <c r="C118" s="85">
        <v>0</v>
      </c>
      <c r="D118" s="85">
        <v>4</v>
      </c>
      <c r="E118" s="85">
        <v>1</v>
      </c>
      <c r="F118" s="85">
        <v>1</v>
      </c>
      <c r="G118" s="146">
        <v>2560</v>
      </c>
      <c r="H118" s="141" t="s">
        <v>1738</v>
      </c>
      <c r="J118" s="146">
        <v>1020</v>
      </c>
    </row>
    <row r="119" spans="1:11" x14ac:dyDescent="0.3">
      <c r="A119" s="91" t="s">
        <v>1734</v>
      </c>
      <c r="B119" s="144" t="s">
        <v>1185</v>
      </c>
      <c r="C119" s="85">
        <v>0</v>
      </c>
      <c r="D119" s="85">
        <v>4</v>
      </c>
      <c r="E119" s="85">
        <v>1</v>
      </c>
      <c r="F119" s="85">
        <v>1</v>
      </c>
      <c r="G119" s="146">
        <v>2560</v>
      </c>
      <c r="H119" s="141" t="s">
        <v>1738</v>
      </c>
      <c r="J119" s="146">
        <v>1020</v>
      </c>
    </row>
    <row r="120" spans="1:11" x14ac:dyDescent="0.3">
      <c r="A120" s="91" t="s">
        <v>1734</v>
      </c>
      <c r="B120" s="144" t="s">
        <v>1187</v>
      </c>
      <c r="C120" s="85">
        <v>0</v>
      </c>
      <c r="D120" s="85">
        <v>4</v>
      </c>
      <c r="E120" s="85">
        <v>1</v>
      </c>
      <c r="F120" s="85">
        <v>1</v>
      </c>
      <c r="G120" s="146">
        <v>2560</v>
      </c>
      <c r="H120" s="141" t="s">
        <v>1738</v>
      </c>
      <c r="J120" s="146">
        <v>1020</v>
      </c>
    </row>
    <row r="121" spans="1:11" x14ac:dyDescent="0.3">
      <c r="A121" s="91" t="s">
        <v>1734</v>
      </c>
      <c r="B121" s="144" t="s">
        <v>1189</v>
      </c>
      <c r="C121" s="85">
        <v>0</v>
      </c>
      <c r="D121" s="85">
        <v>4</v>
      </c>
      <c r="E121" s="85">
        <v>1</v>
      </c>
      <c r="F121" s="85">
        <v>1</v>
      </c>
      <c r="G121" s="146">
        <v>2560</v>
      </c>
      <c r="H121" s="141" t="s">
        <v>1738</v>
      </c>
      <c r="J121" s="146">
        <v>1020</v>
      </c>
    </row>
    <row r="122" spans="1:11" x14ac:dyDescent="0.3">
      <c r="A122" s="91" t="s">
        <v>1734</v>
      </c>
      <c r="B122" s="91" t="s">
        <v>1191</v>
      </c>
      <c r="C122" s="85">
        <v>0</v>
      </c>
      <c r="D122" s="85">
        <v>4</v>
      </c>
      <c r="E122" s="85">
        <v>1</v>
      </c>
      <c r="F122" s="85">
        <v>1</v>
      </c>
      <c r="G122" s="146">
        <v>2560</v>
      </c>
      <c r="H122" s="141" t="s">
        <v>1738</v>
      </c>
      <c r="J122" s="146">
        <v>1020</v>
      </c>
    </row>
    <row r="123" spans="1:11" x14ac:dyDescent="0.3">
      <c r="A123" s="85" t="s">
        <v>1739</v>
      </c>
      <c r="B123" s="85" t="s">
        <v>1740</v>
      </c>
      <c r="C123" s="85"/>
      <c r="D123" s="85"/>
      <c r="E123" s="85">
        <v>1</v>
      </c>
      <c r="F123" s="85">
        <v>1</v>
      </c>
      <c r="G123" s="146">
        <v>75000</v>
      </c>
      <c r="H123" s="139"/>
      <c r="J123" s="146">
        <v>75000</v>
      </c>
      <c r="K123" s="146">
        <v>85000</v>
      </c>
    </row>
    <row r="124" spans="1:11" x14ac:dyDescent="0.3">
      <c r="A124" s="85" t="s">
        <v>1739</v>
      </c>
      <c r="B124" s="85" t="s">
        <v>1550</v>
      </c>
      <c r="C124" s="85"/>
      <c r="D124" s="85"/>
      <c r="E124" s="85">
        <v>1</v>
      </c>
      <c r="F124" s="85">
        <v>1</v>
      </c>
      <c r="G124" s="146">
        <v>225000</v>
      </c>
      <c r="H124" s="139"/>
      <c r="J124" s="146">
        <v>225000</v>
      </c>
      <c r="K124" s="146">
        <v>225000</v>
      </c>
    </row>
    <row r="125" spans="1:11" x14ac:dyDescent="0.3">
      <c r="A125" s="85" t="s">
        <v>1739</v>
      </c>
      <c r="B125" s="86" t="s">
        <v>1548</v>
      </c>
      <c r="C125" s="85"/>
      <c r="D125" s="85"/>
      <c r="E125" s="85">
        <v>1</v>
      </c>
      <c r="F125" s="85">
        <v>1</v>
      </c>
      <c r="G125" s="146">
        <v>450000</v>
      </c>
      <c r="H125" s="139"/>
      <c r="J125" s="146">
        <v>455000</v>
      </c>
      <c r="K125" s="146">
        <v>455000</v>
      </c>
    </row>
    <row r="126" spans="1:11" x14ac:dyDescent="0.3">
      <c r="A126" s="85" t="s">
        <v>1739</v>
      </c>
      <c r="B126" s="86" t="s">
        <v>1547</v>
      </c>
      <c r="E126" s="141">
        <v>1</v>
      </c>
      <c r="F126" s="141">
        <v>1</v>
      </c>
      <c r="G126" s="146">
        <v>200000</v>
      </c>
      <c r="H126" s="139"/>
      <c r="J126" s="146">
        <v>225000</v>
      </c>
      <c r="K126" s="146">
        <v>225000</v>
      </c>
    </row>
    <row r="127" spans="1:11" x14ac:dyDescent="0.3">
      <c r="A127" s="147" t="s">
        <v>1717</v>
      </c>
      <c r="B127" s="147" t="s">
        <v>1743</v>
      </c>
      <c r="C127" s="147">
        <v>1</v>
      </c>
      <c r="D127" s="147">
        <v>1</v>
      </c>
      <c r="E127" s="147">
        <v>1</v>
      </c>
      <c r="F127" s="147">
        <v>1</v>
      </c>
      <c r="G127" s="148">
        <v>1000000</v>
      </c>
      <c r="H127" s="139"/>
    </row>
    <row r="128" spans="1:11" x14ac:dyDescent="0.3">
      <c r="A128" s="149" t="s">
        <v>1734</v>
      </c>
      <c r="B128" s="149" t="s">
        <v>1223</v>
      </c>
      <c r="C128" s="149">
        <v>1</v>
      </c>
      <c r="D128" s="149">
        <v>4</v>
      </c>
      <c r="E128" s="149">
        <v>1</v>
      </c>
      <c r="F128" s="149">
        <v>1</v>
      </c>
      <c r="G128" s="148">
        <v>1000000</v>
      </c>
      <c r="H128" s="139"/>
    </row>
  </sheetData>
  <phoneticPr fontId="2" type="noConversion"/>
  <conditionalFormatting sqref="B60:B61">
    <cfRule type="duplicateValues" dxfId="1" priority="2"/>
  </conditionalFormatting>
  <conditionalFormatting sqref="B123:B12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B13" workbookViewId="0">
      <selection activeCell="K45" sqref="K45"/>
    </sheetView>
  </sheetViews>
  <sheetFormatPr defaultRowHeight="16.5" x14ac:dyDescent="0.3"/>
  <cols>
    <col min="1" max="1" width="35.5" customWidth="1"/>
    <col min="9" max="9" width="27.5" customWidth="1"/>
    <col min="15" max="15" width="10.625" customWidth="1"/>
  </cols>
  <sheetData>
    <row r="1" spans="1:18" x14ac:dyDescent="0.3">
      <c r="A1" t="s">
        <v>751</v>
      </c>
    </row>
    <row r="3" spans="1:18" x14ac:dyDescent="0.3">
      <c r="E3" s="54" t="s">
        <v>737</v>
      </c>
      <c r="F3" t="s">
        <v>739</v>
      </c>
      <c r="G3" t="s">
        <v>740</v>
      </c>
      <c r="H3" t="s">
        <v>741</v>
      </c>
      <c r="K3" s="102" t="s">
        <v>737</v>
      </c>
      <c r="L3" t="s">
        <v>739</v>
      </c>
      <c r="M3" t="s">
        <v>740</v>
      </c>
      <c r="N3" t="s">
        <v>741</v>
      </c>
      <c r="R3" s="102"/>
    </row>
    <row r="4" spans="1:18" x14ac:dyDescent="0.3">
      <c r="D4" s="192" t="s">
        <v>736</v>
      </c>
      <c r="E4" s="54" t="s">
        <v>738</v>
      </c>
      <c r="F4">
        <v>2</v>
      </c>
      <c r="G4">
        <v>10</v>
      </c>
      <c r="H4">
        <v>50</v>
      </c>
      <c r="J4" s="192" t="s">
        <v>1527</v>
      </c>
      <c r="K4" s="102" t="s">
        <v>738</v>
      </c>
      <c r="L4">
        <v>2</v>
      </c>
      <c r="M4">
        <v>2</v>
      </c>
      <c r="N4">
        <v>20</v>
      </c>
      <c r="Q4" s="102"/>
      <c r="R4" s="102"/>
    </row>
    <row r="5" spans="1:18" x14ac:dyDescent="0.3">
      <c r="D5" s="192"/>
      <c r="E5" s="54">
        <v>20</v>
      </c>
      <c r="F5">
        <v>2</v>
      </c>
      <c r="G5">
        <v>10</v>
      </c>
      <c r="H5">
        <v>50</v>
      </c>
      <c r="J5" s="192"/>
      <c r="K5" s="102">
        <v>20</v>
      </c>
      <c r="L5">
        <v>2</v>
      </c>
      <c r="M5">
        <v>2</v>
      </c>
      <c r="N5">
        <v>20</v>
      </c>
      <c r="Q5" s="102"/>
      <c r="R5" s="102"/>
    </row>
    <row r="6" spans="1:18" x14ac:dyDescent="0.3">
      <c r="D6" s="192"/>
      <c r="E6" s="54">
        <v>40</v>
      </c>
      <c r="F6">
        <v>3</v>
      </c>
      <c r="G6">
        <v>20</v>
      </c>
      <c r="H6">
        <v>100</v>
      </c>
      <c r="J6" s="192"/>
      <c r="K6" s="102">
        <v>40</v>
      </c>
      <c r="L6">
        <v>3</v>
      </c>
      <c r="M6">
        <v>3</v>
      </c>
      <c r="N6">
        <v>30</v>
      </c>
      <c r="Q6" s="102"/>
      <c r="R6" s="102"/>
    </row>
    <row r="7" spans="1:18" x14ac:dyDescent="0.3">
      <c r="D7" s="192"/>
      <c r="E7" s="54">
        <v>60</v>
      </c>
      <c r="F7">
        <v>3</v>
      </c>
      <c r="G7">
        <v>20</v>
      </c>
      <c r="H7">
        <v>100</v>
      </c>
      <c r="J7" s="192"/>
      <c r="K7" s="102">
        <v>60</v>
      </c>
      <c r="L7">
        <v>5</v>
      </c>
      <c r="M7">
        <v>5</v>
      </c>
      <c r="N7">
        <v>50</v>
      </c>
      <c r="Q7" s="102"/>
      <c r="R7" s="102"/>
    </row>
    <row r="8" spans="1:18" x14ac:dyDescent="0.3">
      <c r="D8" s="192" t="s">
        <v>742</v>
      </c>
      <c r="E8" s="193" t="s">
        <v>743</v>
      </c>
      <c r="F8" s="192"/>
      <c r="G8" s="192"/>
      <c r="H8" s="192"/>
    </row>
    <row r="9" spans="1:18" x14ac:dyDescent="0.3">
      <c r="D9" s="192"/>
      <c r="E9" s="192"/>
      <c r="F9" s="192"/>
      <c r="G9" s="192"/>
      <c r="H9" s="192"/>
    </row>
    <row r="10" spans="1:18" x14ac:dyDescent="0.3">
      <c r="F10" t="s">
        <v>739</v>
      </c>
      <c r="G10" t="s">
        <v>740</v>
      </c>
      <c r="H10" t="s">
        <v>741</v>
      </c>
    </row>
    <row r="11" spans="1:18" ht="43.5" customHeight="1" x14ac:dyDescent="0.3">
      <c r="D11" s="193" t="s">
        <v>744</v>
      </c>
      <c r="E11" s="193"/>
      <c r="F11" s="54">
        <f>F4*28</f>
        <v>56</v>
      </c>
      <c r="G11" s="54">
        <f t="shared" ref="G11:H11" si="0">G4*28</f>
        <v>280</v>
      </c>
      <c r="H11" s="54">
        <f t="shared" si="0"/>
        <v>1400</v>
      </c>
      <c r="J11" s="104"/>
      <c r="L11" s="102">
        <f>SUM(L4)*28</f>
        <v>56</v>
      </c>
      <c r="M11" s="102">
        <f t="shared" ref="M11" si="1">SUM(M4)*28</f>
        <v>56</v>
      </c>
      <c r="N11" s="102">
        <f>SUM(N4)*28</f>
        <v>560</v>
      </c>
    </row>
    <row r="12" spans="1:18" x14ac:dyDescent="0.3">
      <c r="D12" s="193" t="s">
        <v>745</v>
      </c>
      <c r="E12" s="192"/>
      <c r="F12" s="192">
        <f>F11+(F5*28)</f>
        <v>112</v>
      </c>
      <c r="G12" s="192">
        <f t="shared" ref="G12:H12" si="2">G11+(G5*28)</f>
        <v>560</v>
      </c>
      <c r="H12" s="192">
        <f t="shared" si="2"/>
        <v>2800</v>
      </c>
      <c r="J12" s="103"/>
      <c r="K12" s="102"/>
      <c r="L12" s="192">
        <f>SUM($L$4:L5)*28</f>
        <v>112</v>
      </c>
      <c r="M12" s="192">
        <f>SUM($M$4:M5)*28</f>
        <v>112</v>
      </c>
      <c r="N12" s="192">
        <f>SUM($N$4:N5)*28</f>
        <v>1120</v>
      </c>
    </row>
    <row r="13" spans="1:18" x14ac:dyDescent="0.3">
      <c r="D13" s="192"/>
      <c r="E13" s="192"/>
      <c r="F13" s="192"/>
      <c r="G13" s="192"/>
      <c r="H13" s="192"/>
      <c r="J13" s="103"/>
      <c r="K13" s="102"/>
      <c r="L13" s="192"/>
      <c r="M13" s="192"/>
      <c r="N13" s="192"/>
    </row>
    <row r="14" spans="1:18" x14ac:dyDescent="0.3">
      <c r="D14" s="193" t="s">
        <v>746</v>
      </c>
      <c r="E14" s="192"/>
      <c r="F14" s="192">
        <f>F12+(F6*28)</f>
        <v>196</v>
      </c>
      <c r="G14" s="192">
        <f t="shared" ref="G14:H14" si="3">G12+(G6*28)</f>
        <v>1120</v>
      </c>
      <c r="H14" s="192">
        <f t="shared" si="3"/>
        <v>5600</v>
      </c>
      <c r="J14" s="103"/>
      <c r="K14" s="102"/>
      <c r="L14" s="192">
        <f>SUM($L$4:L6)*28</f>
        <v>196</v>
      </c>
      <c r="M14" s="192">
        <f>SUM($M$4:M6)*28</f>
        <v>196</v>
      </c>
      <c r="N14" s="192">
        <f>SUM($N$4:N6)*28</f>
        <v>1960</v>
      </c>
    </row>
    <row r="15" spans="1:18" x14ac:dyDescent="0.3">
      <c r="D15" s="192"/>
      <c r="E15" s="192"/>
      <c r="F15" s="192"/>
      <c r="G15" s="192"/>
      <c r="H15" s="192"/>
      <c r="J15" s="103"/>
      <c r="K15" s="102"/>
      <c r="L15" s="192"/>
      <c r="M15" s="192"/>
      <c r="N15" s="192"/>
    </row>
    <row r="16" spans="1:18" x14ac:dyDescent="0.3">
      <c r="D16" s="193" t="s">
        <v>747</v>
      </c>
      <c r="E16" s="192"/>
      <c r="F16" s="192">
        <f>F14+(F7*28)</f>
        <v>280</v>
      </c>
      <c r="G16" s="192">
        <f t="shared" ref="G16:H16" si="4">G14+(G7*28)</f>
        <v>1680</v>
      </c>
      <c r="H16" s="192">
        <f t="shared" si="4"/>
        <v>8400</v>
      </c>
      <c r="J16" s="103"/>
      <c r="K16" s="102"/>
      <c r="L16" s="192">
        <f>SUM($L$4:L7)*28</f>
        <v>336</v>
      </c>
      <c r="M16" s="192">
        <f>SUM($M$4:M7)*28</f>
        <v>336</v>
      </c>
      <c r="N16" s="192">
        <f>SUM($N$4:N9)*28</f>
        <v>3360</v>
      </c>
    </row>
    <row r="17" spans="4:15" x14ac:dyDescent="0.3">
      <c r="D17" s="192"/>
      <c r="E17" s="192"/>
      <c r="F17" s="192"/>
      <c r="G17" s="192"/>
      <c r="H17" s="192"/>
      <c r="J17" s="103"/>
      <c r="K17" s="102"/>
      <c r="L17" s="192"/>
      <c r="M17" s="192"/>
      <c r="N17" s="192"/>
    </row>
    <row r="18" spans="4:15" x14ac:dyDescent="0.3">
      <c r="D18" s="192" t="s">
        <v>742</v>
      </c>
      <c r="E18" s="193" t="s">
        <v>748</v>
      </c>
      <c r="F18" s="192"/>
      <c r="G18" s="192"/>
      <c r="H18" s="192"/>
    </row>
    <row r="19" spans="4:15" x14ac:dyDescent="0.3">
      <c r="D19" s="192"/>
      <c r="E19" s="192"/>
      <c r="F19" s="192"/>
      <c r="G19" s="192"/>
      <c r="H19" s="192"/>
    </row>
    <row r="20" spans="4:15" x14ac:dyDescent="0.3">
      <c r="M20" t="s">
        <v>1535</v>
      </c>
    </row>
    <row r="22" spans="4:15" x14ac:dyDescent="0.3">
      <c r="D22" s="102"/>
      <c r="E22" s="41" t="s">
        <v>737</v>
      </c>
      <c r="F22" s="41" t="s">
        <v>739</v>
      </c>
      <c r="G22" s="41" t="s">
        <v>740</v>
      </c>
      <c r="H22" s="41" t="s">
        <v>741</v>
      </c>
      <c r="I22" s="41" t="s">
        <v>1530</v>
      </c>
      <c r="J22" s="105"/>
      <c r="K22" s="105"/>
      <c r="L22" s="105"/>
      <c r="M22" s="105"/>
      <c r="N22" s="105"/>
      <c r="O22" s="105"/>
    </row>
    <row r="23" spans="4:15" x14ac:dyDescent="0.3">
      <c r="D23" s="190" t="s">
        <v>1528</v>
      </c>
      <c r="E23" s="102" t="s">
        <v>738</v>
      </c>
      <c r="F23" s="102">
        <v>1</v>
      </c>
      <c r="G23" s="102">
        <v>1</v>
      </c>
      <c r="H23" s="102">
        <v>10</v>
      </c>
      <c r="I23" s="102" t="s">
        <v>1531</v>
      </c>
      <c r="J23" s="105"/>
      <c r="K23" s="105"/>
      <c r="L23" s="105"/>
      <c r="M23" s="105"/>
      <c r="N23" s="105"/>
      <c r="O23" s="105"/>
    </row>
    <row r="24" spans="4:15" x14ac:dyDescent="0.3">
      <c r="D24" s="190"/>
      <c r="E24" s="102">
        <v>20</v>
      </c>
      <c r="F24" s="102">
        <v>1</v>
      </c>
      <c r="G24" s="102">
        <v>1</v>
      </c>
      <c r="H24" s="102">
        <v>10</v>
      </c>
      <c r="I24" s="102" t="s">
        <v>1534</v>
      </c>
      <c r="J24" s="105"/>
      <c r="K24" s="105"/>
      <c r="L24" s="105"/>
      <c r="M24" s="105"/>
      <c r="N24" s="105"/>
      <c r="O24" s="105"/>
    </row>
    <row r="25" spans="4:15" x14ac:dyDescent="0.3">
      <c r="D25" s="190"/>
      <c r="E25" s="102">
        <v>40</v>
      </c>
      <c r="F25" s="102">
        <v>2</v>
      </c>
      <c r="G25" s="102">
        <v>2</v>
      </c>
      <c r="H25" s="102">
        <v>20</v>
      </c>
      <c r="I25" s="102" t="s">
        <v>1532</v>
      </c>
      <c r="J25" s="105"/>
      <c r="K25" s="105"/>
      <c r="L25" s="105"/>
      <c r="M25" s="105"/>
      <c r="N25" s="105"/>
      <c r="O25" s="105"/>
    </row>
    <row r="26" spans="4:15" x14ac:dyDescent="0.3">
      <c r="D26" s="190"/>
      <c r="E26" s="102">
        <v>60</v>
      </c>
      <c r="F26" s="102">
        <v>3</v>
      </c>
      <c r="G26" s="102">
        <v>3</v>
      </c>
      <c r="H26" s="102">
        <v>30</v>
      </c>
      <c r="I26" s="102" t="s">
        <v>1533</v>
      </c>
      <c r="J26" s="105"/>
      <c r="K26" s="105"/>
      <c r="L26" s="105"/>
      <c r="M26" s="105"/>
      <c r="N26" s="105"/>
      <c r="O26" s="105"/>
    </row>
    <row r="27" spans="4:15" x14ac:dyDescent="0.3">
      <c r="D27" s="102"/>
      <c r="E27" s="102"/>
      <c r="F27" s="102"/>
      <c r="G27" s="102"/>
      <c r="H27" s="102"/>
      <c r="I27" s="102"/>
      <c r="J27" s="105"/>
      <c r="K27" s="105"/>
      <c r="L27" s="105"/>
      <c r="M27" s="105"/>
      <c r="N27" s="105"/>
      <c r="O27" s="106"/>
    </row>
    <row r="28" spans="4:15" x14ac:dyDescent="0.3">
      <c r="D28" s="102"/>
      <c r="E28" s="41" t="s">
        <v>737</v>
      </c>
      <c r="F28" s="41" t="s">
        <v>739</v>
      </c>
      <c r="G28" s="41" t="s">
        <v>740</v>
      </c>
      <c r="H28" s="41" t="s">
        <v>741</v>
      </c>
      <c r="I28" s="41" t="s">
        <v>1530</v>
      </c>
      <c r="K28" s="105"/>
      <c r="L28" s="105"/>
      <c r="M28" s="105"/>
      <c r="N28" s="105"/>
      <c r="O28" s="105"/>
    </row>
    <row r="29" spans="4:15" x14ac:dyDescent="0.3">
      <c r="D29" s="191" t="s">
        <v>1529</v>
      </c>
      <c r="E29" s="102" t="s">
        <v>738</v>
      </c>
      <c r="F29" s="102">
        <v>2</v>
      </c>
      <c r="G29" s="102">
        <v>2</v>
      </c>
      <c r="H29" s="102">
        <v>20</v>
      </c>
      <c r="I29" s="102" t="s">
        <v>1531</v>
      </c>
      <c r="K29" s="105"/>
      <c r="L29" s="105"/>
      <c r="M29" s="105"/>
      <c r="N29" s="105"/>
      <c r="O29" s="105"/>
    </row>
    <row r="30" spans="4:15" x14ac:dyDescent="0.3">
      <c r="D30" s="191"/>
      <c r="E30" s="102">
        <v>20</v>
      </c>
      <c r="F30" s="102">
        <v>2</v>
      </c>
      <c r="G30" s="102">
        <v>2</v>
      </c>
      <c r="H30" s="102">
        <v>20</v>
      </c>
      <c r="I30" s="102" t="s">
        <v>1534</v>
      </c>
      <c r="K30" s="105"/>
      <c r="L30" s="105"/>
      <c r="M30" s="105"/>
      <c r="N30" s="105"/>
      <c r="O30" s="105"/>
    </row>
    <row r="31" spans="4:15" x14ac:dyDescent="0.3">
      <c r="D31" s="191"/>
      <c r="E31" s="102">
        <v>40</v>
      </c>
      <c r="F31" s="102">
        <v>3</v>
      </c>
      <c r="G31" s="102">
        <v>3</v>
      </c>
      <c r="H31" s="102">
        <v>30</v>
      </c>
      <c r="I31" s="102" t="s">
        <v>1532</v>
      </c>
      <c r="K31" s="105"/>
      <c r="L31" s="105"/>
      <c r="M31" s="105"/>
      <c r="N31" s="105"/>
      <c r="O31" s="105"/>
    </row>
    <row r="32" spans="4:15" x14ac:dyDescent="0.3">
      <c r="D32" s="191"/>
      <c r="E32" s="102">
        <v>60</v>
      </c>
      <c r="F32" s="102">
        <v>5</v>
      </c>
      <c r="G32" s="102">
        <v>5</v>
      </c>
      <c r="H32" s="102">
        <v>50</v>
      </c>
      <c r="I32" s="102" t="s">
        <v>1533</v>
      </c>
      <c r="K32" s="105"/>
      <c r="L32" s="105"/>
      <c r="M32" s="105"/>
      <c r="N32" s="105"/>
      <c r="O32" s="105"/>
    </row>
    <row r="34" spans="4:21" x14ac:dyDescent="0.3">
      <c r="D34" s="102"/>
      <c r="E34" s="41" t="s">
        <v>737</v>
      </c>
      <c r="F34" s="41" t="s">
        <v>739</v>
      </c>
      <c r="G34" s="41" t="s">
        <v>740</v>
      </c>
      <c r="H34" s="41" t="s">
        <v>741</v>
      </c>
      <c r="I34" s="41" t="s">
        <v>1530</v>
      </c>
    </row>
    <row r="35" spans="4:21" x14ac:dyDescent="0.3">
      <c r="D35" s="187" t="s">
        <v>749</v>
      </c>
      <c r="E35" s="102" t="s">
        <v>738</v>
      </c>
      <c r="F35" s="102">
        <v>3</v>
      </c>
      <c r="G35" s="102">
        <v>3</v>
      </c>
      <c r="H35" s="102">
        <v>30</v>
      </c>
      <c r="I35" s="102" t="s">
        <v>1531</v>
      </c>
      <c r="O35" s="105"/>
      <c r="P35" s="105"/>
      <c r="Q35" s="105"/>
      <c r="R35" s="105"/>
      <c r="S35" s="105"/>
      <c r="T35" s="105"/>
      <c r="U35" s="106"/>
    </row>
    <row r="36" spans="4:21" x14ac:dyDescent="0.3">
      <c r="D36" s="187"/>
      <c r="E36" s="102">
        <v>20</v>
      </c>
      <c r="F36" s="102">
        <v>3</v>
      </c>
      <c r="G36" s="102">
        <v>3</v>
      </c>
      <c r="H36" s="102">
        <v>30</v>
      </c>
      <c r="I36" s="102" t="s">
        <v>1534</v>
      </c>
      <c r="O36" s="189"/>
      <c r="P36" s="105"/>
      <c r="Q36" s="105"/>
      <c r="R36" s="105"/>
      <c r="S36" s="105"/>
      <c r="T36" s="105"/>
      <c r="U36" s="106"/>
    </row>
    <row r="37" spans="4:21" x14ac:dyDescent="0.3">
      <c r="D37" s="187"/>
      <c r="E37" s="102">
        <v>40</v>
      </c>
      <c r="F37" s="102">
        <v>4</v>
      </c>
      <c r="G37" s="102">
        <v>4</v>
      </c>
      <c r="H37" s="102">
        <v>40</v>
      </c>
      <c r="I37" s="102" t="s">
        <v>1532</v>
      </c>
      <c r="O37" s="189"/>
      <c r="P37" s="105"/>
      <c r="Q37" s="105"/>
      <c r="R37" s="105"/>
      <c r="S37" s="105"/>
      <c r="T37" s="105"/>
      <c r="U37" s="106"/>
    </row>
    <row r="38" spans="4:21" x14ac:dyDescent="0.3">
      <c r="D38" s="187"/>
      <c r="E38" s="102">
        <v>60</v>
      </c>
      <c r="F38" s="102">
        <v>6</v>
      </c>
      <c r="G38" s="102">
        <v>6</v>
      </c>
      <c r="H38" s="102">
        <v>60</v>
      </c>
      <c r="I38" s="102" t="s">
        <v>1533</v>
      </c>
      <c r="O38" s="189"/>
      <c r="P38" s="105"/>
      <c r="Q38" s="105"/>
      <c r="R38" s="105"/>
      <c r="S38" s="105"/>
      <c r="T38" s="105"/>
      <c r="U38" s="106"/>
    </row>
    <row r="39" spans="4:21" x14ac:dyDescent="0.3">
      <c r="O39" s="189"/>
      <c r="P39" s="105"/>
      <c r="Q39" s="105"/>
      <c r="R39" s="105"/>
      <c r="S39" s="105"/>
      <c r="T39" s="105"/>
      <c r="U39" s="106"/>
    </row>
    <row r="40" spans="4:21" x14ac:dyDescent="0.3">
      <c r="D40" s="102"/>
      <c r="E40" s="41" t="s">
        <v>737</v>
      </c>
      <c r="F40" s="41" t="s">
        <v>739</v>
      </c>
      <c r="G40" s="41" t="s">
        <v>740</v>
      </c>
      <c r="H40" s="41" t="s">
        <v>741</v>
      </c>
      <c r="I40" s="41" t="s">
        <v>1530</v>
      </c>
    </row>
    <row r="41" spans="4:21" x14ac:dyDescent="0.3">
      <c r="D41" s="188" t="s">
        <v>750</v>
      </c>
      <c r="E41" s="102" t="s">
        <v>738</v>
      </c>
      <c r="F41" s="102">
        <v>5</v>
      </c>
      <c r="G41" s="102">
        <v>5</v>
      </c>
      <c r="H41" s="102">
        <v>50</v>
      </c>
      <c r="I41" s="102" t="s">
        <v>1531</v>
      </c>
    </row>
    <row r="42" spans="4:21" x14ac:dyDescent="0.3">
      <c r="D42" s="188"/>
      <c r="E42" s="102">
        <v>20</v>
      </c>
      <c r="F42" s="102">
        <v>5</v>
      </c>
      <c r="G42" s="102">
        <v>5</v>
      </c>
      <c r="H42" s="102">
        <v>50</v>
      </c>
      <c r="I42" s="102" t="s">
        <v>1534</v>
      </c>
    </row>
    <row r="43" spans="4:21" x14ac:dyDescent="0.3">
      <c r="D43" s="188"/>
      <c r="E43" s="102">
        <v>40</v>
      </c>
      <c r="F43" s="102">
        <v>7</v>
      </c>
      <c r="G43" s="102">
        <v>7</v>
      </c>
      <c r="H43" s="102">
        <v>70</v>
      </c>
      <c r="I43" s="102" t="s">
        <v>1532</v>
      </c>
    </row>
    <row r="44" spans="4:21" x14ac:dyDescent="0.3">
      <c r="D44" s="188"/>
      <c r="E44" s="102">
        <v>60</v>
      </c>
      <c r="F44" s="102">
        <v>9</v>
      </c>
      <c r="G44" s="102">
        <v>9</v>
      </c>
      <c r="H44" s="102">
        <v>90</v>
      </c>
      <c r="I44" s="102" t="s">
        <v>1533</v>
      </c>
    </row>
  </sheetData>
  <mergeCells count="33">
    <mergeCell ref="D18:D19"/>
    <mergeCell ref="E18:H19"/>
    <mergeCell ref="F12:F13"/>
    <mergeCell ref="F14:F15"/>
    <mergeCell ref="F16:F17"/>
    <mergeCell ref="G12:G13"/>
    <mergeCell ref="H12:H13"/>
    <mergeCell ref="G14:G15"/>
    <mergeCell ref="G16:G17"/>
    <mergeCell ref="H14:H15"/>
    <mergeCell ref="D12:E13"/>
    <mergeCell ref="D14:E15"/>
    <mergeCell ref="D16:E17"/>
    <mergeCell ref="D4:D7"/>
    <mergeCell ref="D8:D9"/>
    <mergeCell ref="E8:H9"/>
    <mergeCell ref="D11:E11"/>
    <mergeCell ref="H16:H17"/>
    <mergeCell ref="J4:J7"/>
    <mergeCell ref="M12:M13"/>
    <mergeCell ref="M14:M15"/>
    <mergeCell ref="M16:M17"/>
    <mergeCell ref="N12:N13"/>
    <mergeCell ref="N14:N15"/>
    <mergeCell ref="N16:N17"/>
    <mergeCell ref="L12:L13"/>
    <mergeCell ref="L14:L15"/>
    <mergeCell ref="L16:L17"/>
    <mergeCell ref="D35:D38"/>
    <mergeCell ref="D41:D44"/>
    <mergeCell ref="O36:O39"/>
    <mergeCell ref="D23:D26"/>
    <mergeCell ref="D29:D3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4" workbookViewId="0">
      <selection activeCell="R16" sqref="R16"/>
    </sheetView>
  </sheetViews>
  <sheetFormatPr defaultRowHeight="16.5" x14ac:dyDescent="0.3"/>
  <cols>
    <col min="1" max="1" width="15.375" customWidth="1"/>
    <col min="2" max="2" width="15.25" customWidth="1"/>
  </cols>
  <sheetData>
    <row r="1" spans="1:10" x14ac:dyDescent="0.3">
      <c r="A1" s="71" t="s">
        <v>249</v>
      </c>
      <c r="B1" s="72" t="s">
        <v>250</v>
      </c>
      <c r="C1" s="72" t="s">
        <v>1010</v>
      </c>
      <c r="D1" s="72" t="s">
        <v>1011</v>
      </c>
      <c r="E1" s="73" t="s">
        <v>1012</v>
      </c>
      <c r="H1" s="72" t="s">
        <v>1010</v>
      </c>
      <c r="I1" s="72" t="s">
        <v>1011</v>
      </c>
      <c r="J1" s="73" t="s">
        <v>1012</v>
      </c>
    </row>
    <row r="2" spans="1:10" x14ac:dyDescent="0.3">
      <c r="A2" s="1" t="s">
        <v>1013</v>
      </c>
      <c r="B2" s="2" t="s">
        <v>1014</v>
      </c>
      <c r="C2" s="2">
        <v>66</v>
      </c>
      <c r="D2" s="2">
        <v>27</v>
      </c>
      <c r="E2" s="4">
        <v>19</v>
      </c>
      <c r="H2" s="2">
        <f>C2*60</f>
        <v>3960</v>
      </c>
      <c r="I2" s="2">
        <f t="shared" ref="I2:J2" si="0">D2*60</f>
        <v>1620</v>
      </c>
      <c r="J2" s="2">
        <f t="shared" si="0"/>
        <v>1140</v>
      </c>
    </row>
    <row r="3" spans="1:10" x14ac:dyDescent="0.3">
      <c r="A3" s="1" t="s">
        <v>1015</v>
      </c>
      <c r="B3" s="2" t="s">
        <v>1016</v>
      </c>
      <c r="C3" s="2">
        <v>57</v>
      </c>
      <c r="D3" s="2">
        <v>23</v>
      </c>
      <c r="E3" s="4">
        <v>16</v>
      </c>
    </row>
    <row r="4" spans="1:10" x14ac:dyDescent="0.3">
      <c r="A4" s="1" t="s">
        <v>1017</v>
      </c>
      <c r="B4" s="2" t="s">
        <v>1018</v>
      </c>
      <c r="C4" s="2">
        <v>48</v>
      </c>
      <c r="D4" s="2">
        <v>20</v>
      </c>
      <c r="E4" s="4">
        <v>13</v>
      </c>
    </row>
    <row r="5" spans="1:10" x14ac:dyDescent="0.3">
      <c r="A5" s="1" t="s">
        <v>1019</v>
      </c>
      <c r="B5" s="2" t="s">
        <v>1020</v>
      </c>
      <c r="C5" s="2">
        <v>40</v>
      </c>
      <c r="D5" s="2">
        <v>17</v>
      </c>
      <c r="E5" s="4">
        <v>11</v>
      </c>
    </row>
    <row r="6" spans="1:10" x14ac:dyDescent="0.3">
      <c r="A6" s="1" t="s">
        <v>1021</v>
      </c>
      <c r="B6" s="2" t="s">
        <v>1022</v>
      </c>
      <c r="C6" s="2">
        <v>59</v>
      </c>
      <c r="D6" s="2">
        <v>30</v>
      </c>
      <c r="E6" s="4">
        <v>15</v>
      </c>
      <c r="H6" s="69"/>
      <c r="I6" s="69"/>
      <c r="J6" s="69"/>
    </row>
    <row r="7" spans="1:10" x14ac:dyDescent="0.3">
      <c r="A7" s="1" t="s">
        <v>1023</v>
      </c>
      <c r="B7" s="2" t="s">
        <v>1024</v>
      </c>
      <c r="C7" s="2">
        <v>52</v>
      </c>
      <c r="D7" s="2">
        <v>26</v>
      </c>
      <c r="E7" s="4">
        <v>13</v>
      </c>
      <c r="H7" s="69">
        <v>12000</v>
      </c>
      <c r="I7" s="69">
        <v>4900</v>
      </c>
      <c r="J7" s="69">
        <v>3600</v>
      </c>
    </row>
    <row r="8" spans="1:10" x14ac:dyDescent="0.3">
      <c r="A8" s="1" t="s">
        <v>1025</v>
      </c>
      <c r="B8" s="2" t="s">
        <v>1026</v>
      </c>
      <c r="C8" s="2">
        <v>44</v>
      </c>
      <c r="D8" s="2">
        <v>22</v>
      </c>
      <c r="E8" s="4">
        <v>11</v>
      </c>
    </row>
    <row r="9" spans="1:10" x14ac:dyDescent="0.3">
      <c r="A9" s="1" t="s">
        <v>1027</v>
      </c>
      <c r="B9" s="2" t="s">
        <v>1028</v>
      </c>
      <c r="C9" s="2">
        <v>36</v>
      </c>
      <c r="D9" s="2">
        <v>18</v>
      </c>
      <c r="E9" s="4">
        <v>9</v>
      </c>
    </row>
    <row r="10" spans="1:10" x14ac:dyDescent="0.3">
      <c r="A10" s="1" t="s">
        <v>1029</v>
      </c>
      <c r="B10" s="2" t="s">
        <v>1030</v>
      </c>
      <c r="C10" s="2">
        <v>64</v>
      </c>
      <c r="D10" s="2">
        <v>26</v>
      </c>
      <c r="E10" s="4">
        <v>18</v>
      </c>
    </row>
    <row r="11" spans="1:10" x14ac:dyDescent="0.3">
      <c r="A11" s="1" t="s">
        <v>1031</v>
      </c>
      <c r="B11" s="2" t="s">
        <v>1032</v>
      </c>
      <c r="C11" s="2">
        <v>55</v>
      </c>
      <c r="D11" s="3">
        <v>23</v>
      </c>
      <c r="E11" s="4">
        <v>15</v>
      </c>
    </row>
    <row r="12" spans="1:10" x14ac:dyDescent="0.3">
      <c r="A12" s="1" t="s">
        <v>1033</v>
      </c>
      <c r="B12" s="2" t="s">
        <v>1034</v>
      </c>
      <c r="C12" s="2">
        <v>46</v>
      </c>
      <c r="D12" s="2">
        <v>19</v>
      </c>
      <c r="E12" s="4">
        <v>12</v>
      </c>
    </row>
    <row r="13" spans="1:10" x14ac:dyDescent="0.3">
      <c r="A13" s="1" t="s">
        <v>1035</v>
      </c>
      <c r="B13" s="2" t="s">
        <v>1036</v>
      </c>
      <c r="C13" s="2">
        <v>38</v>
      </c>
      <c r="D13" s="2">
        <v>15</v>
      </c>
      <c r="E13" s="4">
        <v>10</v>
      </c>
    </row>
    <row r="14" spans="1:10" x14ac:dyDescent="0.3">
      <c r="A14" s="74" t="s">
        <v>1037</v>
      </c>
      <c r="B14" s="75" t="s">
        <v>1038</v>
      </c>
      <c r="C14" s="75">
        <v>58</v>
      </c>
      <c r="D14" s="75">
        <v>29</v>
      </c>
      <c r="E14" s="76">
        <v>14</v>
      </c>
    </row>
    <row r="15" spans="1:10" x14ac:dyDescent="0.3">
      <c r="A15" s="74" t="s">
        <v>1039</v>
      </c>
      <c r="B15" s="75" t="s">
        <v>1040</v>
      </c>
      <c r="C15" s="75">
        <v>50</v>
      </c>
      <c r="D15" s="75">
        <v>25</v>
      </c>
      <c r="E15" s="76">
        <v>12</v>
      </c>
    </row>
    <row r="16" spans="1:10" x14ac:dyDescent="0.3">
      <c r="A16" s="74" t="s">
        <v>1041</v>
      </c>
      <c r="B16" s="75" t="s">
        <v>1042</v>
      </c>
      <c r="C16" s="75">
        <v>42</v>
      </c>
      <c r="D16" s="75">
        <v>21</v>
      </c>
      <c r="E16" s="76">
        <v>10</v>
      </c>
    </row>
    <row r="17" spans="1:5" x14ac:dyDescent="0.3">
      <c r="A17" s="74" t="s">
        <v>1043</v>
      </c>
      <c r="B17" s="75" t="s">
        <v>1044</v>
      </c>
      <c r="C17" s="75">
        <v>35</v>
      </c>
      <c r="D17" s="75">
        <v>17</v>
      </c>
      <c r="E17" s="76">
        <v>8</v>
      </c>
    </row>
    <row r="18" spans="1:5" x14ac:dyDescent="0.3">
      <c r="A18" s="1" t="s">
        <v>1045</v>
      </c>
      <c r="B18" s="2" t="s">
        <v>1046</v>
      </c>
      <c r="C18" s="2">
        <v>77</v>
      </c>
      <c r="D18" s="2">
        <v>21</v>
      </c>
      <c r="E18" s="4">
        <v>26</v>
      </c>
    </row>
    <row r="19" spans="1:5" x14ac:dyDescent="0.3">
      <c r="A19" s="1" t="s">
        <v>1047</v>
      </c>
      <c r="B19" s="2" t="s">
        <v>1048</v>
      </c>
      <c r="C19" s="3">
        <v>66</v>
      </c>
      <c r="D19" s="2">
        <v>18</v>
      </c>
      <c r="E19" s="4">
        <v>22</v>
      </c>
    </row>
    <row r="20" spans="1:5" x14ac:dyDescent="0.3">
      <c r="A20" s="1" t="s">
        <v>1049</v>
      </c>
      <c r="B20" s="2" t="s">
        <v>1050</v>
      </c>
      <c r="C20" s="2">
        <v>56</v>
      </c>
      <c r="D20" s="2">
        <v>15</v>
      </c>
      <c r="E20" s="4">
        <v>19</v>
      </c>
    </row>
    <row r="21" spans="1:5" x14ac:dyDescent="0.3">
      <c r="A21" s="1" t="s">
        <v>1051</v>
      </c>
      <c r="B21" s="2" t="s">
        <v>1052</v>
      </c>
      <c r="C21" s="2">
        <v>46</v>
      </c>
      <c r="D21" s="2">
        <v>12</v>
      </c>
      <c r="E21" s="4">
        <v>16</v>
      </c>
    </row>
    <row r="22" spans="1:5" x14ac:dyDescent="0.3">
      <c r="A22" s="1" t="s">
        <v>1053</v>
      </c>
      <c r="B22" s="2" t="s">
        <v>1054</v>
      </c>
      <c r="C22" s="2">
        <v>84</v>
      </c>
      <c r="D22" s="2">
        <v>20</v>
      </c>
      <c r="E22" s="4">
        <v>31</v>
      </c>
    </row>
    <row r="23" spans="1:5" x14ac:dyDescent="0.3">
      <c r="A23" s="1" t="s">
        <v>1055</v>
      </c>
      <c r="B23" s="2" t="s">
        <v>1056</v>
      </c>
      <c r="C23" s="3">
        <v>73</v>
      </c>
      <c r="D23" s="2">
        <v>17</v>
      </c>
      <c r="E23" s="10">
        <v>26</v>
      </c>
    </row>
    <row r="24" spans="1:5" x14ac:dyDescent="0.3">
      <c r="A24" s="1" t="s">
        <v>1057</v>
      </c>
      <c r="B24" s="2" t="s">
        <v>1058</v>
      </c>
      <c r="C24" s="2">
        <v>62</v>
      </c>
      <c r="D24" s="2">
        <v>14</v>
      </c>
      <c r="E24" s="4">
        <v>22</v>
      </c>
    </row>
    <row r="25" spans="1:5" x14ac:dyDescent="0.3">
      <c r="A25" s="1" t="s">
        <v>1059</v>
      </c>
      <c r="B25" s="2" t="s">
        <v>1060</v>
      </c>
      <c r="C25" s="2">
        <v>51</v>
      </c>
      <c r="D25" s="2">
        <v>12</v>
      </c>
      <c r="E25" s="4">
        <v>18</v>
      </c>
    </row>
    <row r="26" spans="1:5" x14ac:dyDescent="0.3">
      <c r="A26" s="1" t="s">
        <v>1061</v>
      </c>
      <c r="B26" s="2" t="s">
        <v>1062</v>
      </c>
      <c r="C26" s="2">
        <v>85</v>
      </c>
      <c r="D26" s="2">
        <v>21</v>
      </c>
      <c r="E26" s="4">
        <v>25</v>
      </c>
    </row>
    <row r="27" spans="1:5" x14ac:dyDescent="0.3">
      <c r="A27" s="1" t="s">
        <v>1063</v>
      </c>
      <c r="B27" s="2" t="s">
        <v>1064</v>
      </c>
      <c r="C27" s="2">
        <v>73</v>
      </c>
      <c r="D27" s="2">
        <v>18</v>
      </c>
      <c r="E27" s="10">
        <v>22</v>
      </c>
    </row>
    <row r="28" spans="1:5" x14ac:dyDescent="0.3">
      <c r="A28" s="1" t="s">
        <v>1065</v>
      </c>
      <c r="B28" s="2" t="s">
        <v>1066</v>
      </c>
      <c r="C28" s="2">
        <v>62</v>
      </c>
      <c r="D28" s="2">
        <v>16</v>
      </c>
      <c r="E28" s="4">
        <v>18</v>
      </c>
    </row>
    <row r="29" spans="1:5" x14ac:dyDescent="0.3">
      <c r="A29" s="1" t="s">
        <v>1067</v>
      </c>
      <c r="B29" s="31" t="s">
        <v>1068</v>
      </c>
      <c r="C29" s="2">
        <v>51</v>
      </c>
      <c r="D29" s="2">
        <v>14</v>
      </c>
      <c r="E29" s="4">
        <v>14</v>
      </c>
    </row>
    <row r="30" spans="1:5" x14ac:dyDescent="0.3">
      <c r="A30" s="74" t="s">
        <v>1069</v>
      </c>
      <c r="B30" s="75" t="s">
        <v>1070</v>
      </c>
      <c r="C30" s="75">
        <v>75</v>
      </c>
      <c r="D30" s="75">
        <v>20</v>
      </c>
      <c r="E30" s="76">
        <v>25</v>
      </c>
    </row>
    <row r="31" spans="1:5" x14ac:dyDescent="0.3">
      <c r="A31" s="74" t="s">
        <v>1071</v>
      </c>
      <c r="B31" s="75" t="s">
        <v>1072</v>
      </c>
      <c r="C31" s="75">
        <v>64</v>
      </c>
      <c r="D31" s="75">
        <v>17</v>
      </c>
      <c r="E31" s="76">
        <v>21</v>
      </c>
    </row>
    <row r="32" spans="1:5" x14ac:dyDescent="0.3">
      <c r="A32" s="74" t="s">
        <v>1073</v>
      </c>
      <c r="B32" s="75" t="s">
        <v>1074</v>
      </c>
      <c r="C32" s="75">
        <v>54</v>
      </c>
      <c r="D32" s="75">
        <v>14</v>
      </c>
      <c r="E32" s="76">
        <v>18</v>
      </c>
    </row>
    <row r="33" spans="1:5" x14ac:dyDescent="0.3">
      <c r="A33" s="74" t="s">
        <v>1075</v>
      </c>
      <c r="B33" s="77" t="s">
        <v>1076</v>
      </c>
      <c r="C33" s="75">
        <v>44</v>
      </c>
      <c r="D33" s="75">
        <v>12</v>
      </c>
      <c r="E33" s="76">
        <v>15</v>
      </c>
    </row>
    <row r="34" spans="1:5" x14ac:dyDescent="0.3">
      <c r="A34" s="1" t="s">
        <v>1077</v>
      </c>
      <c r="B34" s="2" t="s">
        <v>1078</v>
      </c>
      <c r="C34" s="2">
        <v>73</v>
      </c>
      <c r="D34" s="2">
        <v>24</v>
      </c>
      <c r="E34" s="4">
        <v>22</v>
      </c>
    </row>
    <row r="35" spans="1:5" x14ac:dyDescent="0.3">
      <c r="A35" s="1" t="s">
        <v>1079</v>
      </c>
      <c r="B35" s="2" t="s">
        <v>1080</v>
      </c>
      <c r="C35" s="3">
        <v>63</v>
      </c>
      <c r="D35" s="2">
        <v>20</v>
      </c>
      <c r="E35" s="4">
        <v>19</v>
      </c>
    </row>
    <row r="36" spans="1:5" x14ac:dyDescent="0.3">
      <c r="A36" s="1" t="s">
        <v>1081</v>
      </c>
      <c r="B36" s="2" t="s">
        <v>1082</v>
      </c>
      <c r="C36" s="2">
        <v>53</v>
      </c>
      <c r="D36" s="2">
        <v>17</v>
      </c>
      <c r="E36" s="4">
        <v>16</v>
      </c>
    </row>
    <row r="37" spans="1:5" x14ac:dyDescent="0.3">
      <c r="A37" s="1" t="s">
        <v>1083</v>
      </c>
      <c r="B37" s="2" t="s">
        <v>1084</v>
      </c>
      <c r="C37" s="2">
        <v>44</v>
      </c>
      <c r="D37" s="2">
        <v>14</v>
      </c>
      <c r="E37" s="4">
        <v>13</v>
      </c>
    </row>
    <row r="38" spans="1:5" x14ac:dyDescent="0.3">
      <c r="A38" s="1" t="s">
        <v>1085</v>
      </c>
      <c r="B38" s="2" t="s">
        <v>1086</v>
      </c>
      <c r="C38" s="2">
        <v>72</v>
      </c>
      <c r="D38" s="2">
        <v>21</v>
      </c>
      <c r="E38" s="4">
        <v>21</v>
      </c>
    </row>
    <row r="39" spans="1:5" x14ac:dyDescent="0.3">
      <c r="A39" s="1" t="s">
        <v>1087</v>
      </c>
      <c r="B39" s="2" t="s">
        <v>1088</v>
      </c>
      <c r="C39" s="2">
        <v>62</v>
      </c>
      <c r="D39" s="3">
        <v>18</v>
      </c>
      <c r="E39" s="10">
        <v>18</v>
      </c>
    </row>
    <row r="40" spans="1:5" x14ac:dyDescent="0.3">
      <c r="A40" s="1" t="s">
        <v>1089</v>
      </c>
      <c r="B40" s="2" t="s">
        <v>1090</v>
      </c>
      <c r="C40" s="2">
        <v>52</v>
      </c>
      <c r="D40" s="2">
        <v>16</v>
      </c>
      <c r="E40" s="4">
        <v>15</v>
      </c>
    </row>
    <row r="41" spans="1:5" x14ac:dyDescent="0.3">
      <c r="A41" s="1" t="s">
        <v>1091</v>
      </c>
      <c r="B41" s="2" t="s">
        <v>1092</v>
      </c>
      <c r="C41" s="2">
        <v>43</v>
      </c>
      <c r="D41" s="2">
        <v>14</v>
      </c>
      <c r="E41" s="4">
        <v>12</v>
      </c>
    </row>
    <row r="42" spans="1:5" x14ac:dyDescent="0.3">
      <c r="A42" s="1" t="s">
        <v>1093</v>
      </c>
      <c r="B42" s="2" t="s">
        <v>1094</v>
      </c>
      <c r="C42" s="2">
        <v>70</v>
      </c>
      <c r="D42" s="2">
        <v>23</v>
      </c>
      <c r="E42" s="4">
        <v>18</v>
      </c>
    </row>
    <row r="43" spans="1:5" x14ac:dyDescent="0.3">
      <c r="A43" s="1" t="s">
        <v>1095</v>
      </c>
      <c r="B43" s="2" t="s">
        <v>1096</v>
      </c>
      <c r="C43" s="2">
        <v>60</v>
      </c>
      <c r="D43" s="2">
        <v>20</v>
      </c>
      <c r="E43" s="4">
        <v>15</v>
      </c>
    </row>
    <row r="44" spans="1:5" x14ac:dyDescent="0.3">
      <c r="A44" s="1" t="s">
        <v>1097</v>
      </c>
      <c r="B44" s="2" t="s">
        <v>1098</v>
      </c>
      <c r="C44" s="2">
        <v>51</v>
      </c>
      <c r="D44" s="2">
        <v>17</v>
      </c>
      <c r="E44" s="4">
        <v>13</v>
      </c>
    </row>
    <row r="45" spans="1:5" x14ac:dyDescent="0.3">
      <c r="A45" s="1" t="s">
        <v>1099</v>
      </c>
      <c r="B45" s="2" t="s">
        <v>1100</v>
      </c>
      <c r="C45" s="2">
        <v>42</v>
      </c>
      <c r="D45" s="2">
        <v>14</v>
      </c>
      <c r="E45" s="4">
        <v>11</v>
      </c>
    </row>
    <row r="46" spans="1:5" x14ac:dyDescent="0.3">
      <c r="A46" s="74" t="s">
        <v>1101</v>
      </c>
      <c r="B46" s="75" t="s">
        <v>1102</v>
      </c>
      <c r="C46" s="75">
        <v>69</v>
      </c>
      <c r="D46" s="75">
        <v>21</v>
      </c>
      <c r="E46" s="76">
        <v>17</v>
      </c>
    </row>
    <row r="47" spans="1:5" x14ac:dyDescent="0.3">
      <c r="A47" s="74" t="s">
        <v>1103</v>
      </c>
      <c r="B47" s="75" t="s">
        <v>1104</v>
      </c>
      <c r="C47" s="75">
        <v>59</v>
      </c>
      <c r="D47" s="75">
        <v>18</v>
      </c>
      <c r="E47" s="76">
        <v>14</v>
      </c>
    </row>
    <row r="48" spans="1:5" x14ac:dyDescent="0.3">
      <c r="A48" s="74" t="s">
        <v>1105</v>
      </c>
      <c r="B48" s="75" t="s">
        <v>1106</v>
      </c>
      <c r="C48" s="78">
        <v>50</v>
      </c>
      <c r="D48" s="78">
        <v>15</v>
      </c>
      <c r="E48" s="79">
        <v>12</v>
      </c>
    </row>
    <row r="49" spans="1:5" x14ac:dyDescent="0.3">
      <c r="A49" s="80" t="s">
        <v>1107</v>
      </c>
      <c r="B49" s="78" t="s">
        <v>1108</v>
      </c>
      <c r="C49" s="78">
        <v>41</v>
      </c>
      <c r="D49" s="78">
        <v>12</v>
      </c>
      <c r="E49" s="79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zoomScaleNormal="100" workbookViewId="0">
      <selection activeCell="M3" sqref="M3"/>
    </sheetView>
  </sheetViews>
  <sheetFormatPr defaultRowHeight="16.5" x14ac:dyDescent="0.3"/>
  <cols>
    <col min="12" max="12" width="11" bestFit="1" customWidth="1"/>
    <col min="13" max="13" width="14.375" customWidth="1"/>
  </cols>
  <sheetData>
    <row r="1" spans="1:13" x14ac:dyDescent="0.3">
      <c r="A1" s="1" t="s">
        <v>451</v>
      </c>
      <c r="B1" s="2"/>
      <c r="C1" s="2" t="s">
        <v>452</v>
      </c>
      <c r="D1" s="2">
        <v>0</v>
      </c>
      <c r="E1" s="1" t="s">
        <v>453</v>
      </c>
      <c r="F1" s="2">
        <v>2</v>
      </c>
      <c r="G1" s="1" t="s">
        <v>454</v>
      </c>
      <c r="H1" s="2">
        <v>2</v>
      </c>
      <c r="I1" s="1" t="s">
        <v>455</v>
      </c>
      <c r="J1" s="4">
        <v>2</v>
      </c>
      <c r="L1" t="s">
        <v>263</v>
      </c>
      <c r="M1" t="s">
        <v>730</v>
      </c>
    </row>
    <row r="2" spans="1:13" x14ac:dyDescent="0.3">
      <c r="A2" s="1" t="s">
        <v>456</v>
      </c>
      <c r="B2" s="2"/>
      <c r="C2" s="2" t="s">
        <v>452</v>
      </c>
      <c r="D2" s="2">
        <v>10000</v>
      </c>
      <c r="E2" s="1" t="s">
        <v>453</v>
      </c>
      <c r="F2" s="2">
        <v>2</v>
      </c>
      <c r="G2" s="1" t="s">
        <v>454</v>
      </c>
      <c r="H2" s="2">
        <v>2</v>
      </c>
      <c r="I2" s="1" t="s">
        <v>455</v>
      </c>
      <c r="J2" s="4">
        <v>2</v>
      </c>
      <c r="K2" t="s">
        <v>79</v>
      </c>
      <c r="L2" s="9">
        <f>SUM(D1:D10)</f>
        <v>162000</v>
      </c>
      <c r="M2" s="9">
        <f>SUM(F1:F10)</f>
        <v>44</v>
      </c>
    </row>
    <row r="3" spans="1:13" x14ac:dyDescent="0.3">
      <c r="A3" s="1" t="s">
        <v>457</v>
      </c>
      <c r="B3" s="2"/>
      <c r="C3" s="2" t="s">
        <v>452</v>
      </c>
      <c r="D3" s="2">
        <v>12000</v>
      </c>
      <c r="E3" s="1" t="s">
        <v>453</v>
      </c>
      <c r="F3" s="2">
        <v>3</v>
      </c>
      <c r="G3" s="1" t="s">
        <v>454</v>
      </c>
      <c r="H3" s="2">
        <v>3</v>
      </c>
      <c r="I3" s="1" t="s">
        <v>455</v>
      </c>
      <c r="J3" s="4">
        <v>3</v>
      </c>
      <c r="K3" t="s">
        <v>439</v>
      </c>
      <c r="L3" s="9">
        <f>SUM(D11:D20)</f>
        <v>370000</v>
      </c>
      <c r="M3" s="9">
        <f>SUM(F11:F20)</f>
        <v>108</v>
      </c>
    </row>
    <row r="4" spans="1:13" x14ac:dyDescent="0.3">
      <c r="A4" s="1" t="s">
        <v>458</v>
      </c>
      <c r="B4" s="2"/>
      <c r="C4" s="2" t="s">
        <v>452</v>
      </c>
      <c r="D4" s="2">
        <v>14000</v>
      </c>
      <c r="E4" s="1" t="s">
        <v>453</v>
      </c>
      <c r="F4" s="2">
        <v>3</v>
      </c>
      <c r="G4" s="1" t="s">
        <v>454</v>
      </c>
      <c r="H4" s="2">
        <v>3</v>
      </c>
      <c r="I4" s="1" t="s">
        <v>455</v>
      </c>
      <c r="J4" s="4">
        <v>3</v>
      </c>
      <c r="K4" t="s">
        <v>259</v>
      </c>
      <c r="L4" s="9">
        <f>SUM(D21:D30)</f>
        <v>570000</v>
      </c>
      <c r="M4" s="9">
        <f>SUM(F21:F30)</f>
        <v>174</v>
      </c>
    </row>
    <row r="5" spans="1:13" x14ac:dyDescent="0.3">
      <c r="A5" s="1" t="s">
        <v>459</v>
      </c>
      <c r="B5" s="2"/>
      <c r="C5" s="2" t="s">
        <v>452</v>
      </c>
      <c r="D5" s="2">
        <v>16000</v>
      </c>
      <c r="E5" s="1" t="s">
        <v>453</v>
      </c>
      <c r="F5" s="2">
        <v>4</v>
      </c>
      <c r="G5" s="1" t="s">
        <v>454</v>
      </c>
      <c r="H5" s="2">
        <v>4</v>
      </c>
      <c r="I5" s="1" t="s">
        <v>455</v>
      </c>
      <c r="J5" s="4">
        <v>4</v>
      </c>
      <c r="K5" t="s">
        <v>516</v>
      </c>
      <c r="L5" s="9">
        <f>SUM(D31:D40)</f>
        <v>770000</v>
      </c>
      <c r="M5" s="9">
        <f>SUM(F31:F40)</f>
        <v>238</v>
      </c>
    </row>
    <row r="6" spans="1:13" x14ac:dyDescent="0.3">
      <c r="A6" s="1" t="s">
        <v>460</v>
      </c>
      <c r="B6" s="2"/>
      <c r="C6" s="2" t="s">
        <v>452</v>
      </c>
      <c r="D6" s="2">
        <v>18000</v>
      </c>
      <c r="E6" s="1" t="s">
        <v>453</v>
      </c>
      <c r="F6" s="2">
        <v>4</v>
      </c>
      <c r="G6" s="1" t="s">
        <v>454</v>
      </c>
      <c r="H6" s="2">
        <v>4</v>
      </c>
      <c r="I6" s="1" t="s">
        <v>455</v>
      </c>
      <c r="J6" s="4">
        <v>4</v>
      </c>
      <c r="K6" t="s">
        <v>517</v>
      </c>
      <c r="L6" s="9">
        <f>SUM(D41:D50)</f>
        <v>970000</v>
      </c>
      <c r="M6" s="9">
        <f>SUM(F41:F50)</f>
        <v>304</v>
      </c>
    </row>
    <row r="7" spans="1:13" x14ac:dyDescent="0.3">
      <c r="A7" s="1" t="s">
        <v>461</v>
      </c>
      <c r="B7" s="2"/>
      <c r="C7" s="2" t="s">
        <v>452</v>
      </c>
      <c r="D7" s="2">
        <v>20000</v>
      </c>
      <c r="E7" s="1" t="s">
        <v>453</v>
      </c>
      <c r="F7" s="2">
        <v>6</v>
      </c>
      <c r="G7" s="1" t="s">
        <v>454</v>
      </c>
      <c r="H7" s="2">
        <v>6</v>
      </c>
      <c r="I7" s="1" t="s">
        <v>455</v>
      </c>
      <c r="J7" s="4">
        <v>6</v>
      </c>
      <c r="K7" t="s">
        <v>262</v>
      </c>
      <c r="L7" s="9">
        <f>SUM(D51:D60)</f>
        <v>1170000</v>
      </c>
      <c r="M7" s="9">
        <f>SUM(F51:F60)</f>
        <v>368</v>
      </c>
    </row>
    <row r="8" spans="1:13" x14ac:dyDescent="0.3">
      <c r="A8" s="1" t="s">
        <v>462</v>
      </c>
      <c r="B8" s="2"/>
      <c r="C8" s="2" t="s">
        <v>452</v>
      </c>
      <c r="D8" s="2">
        <v>22000</v>
      </c>
      <c r="E8" s="1" t="s">
        <v>453</v>
      </c>
      <c r="F8" s="2">
        <v>6</v>
      </c>
      <c r="G8" s="1" t="s">
        <v>454</v>
      </c>
      <c r="H8" s="2">
        <v>6</v>
      </c>
      <c r="I8" s="1" t="s">
        <v>455</v>
      </c>
      <c r="J8" s="4">
        <v>6</v>
      </c>
      <c r="L8" s="9"/>
      <c r="M8" s="9"/>
    </row>
    <row r="9" spans="1:13" x14ac:dyDescent="0.3">
      <c r="A9" s="1" t="s">
        <v>463</v>
      </c>
      <c r="B9" s="2"/>
      <c r="C9" s="2" t="s">
        <v>452</v>
      </c>
      <c r="D9" s="2">
        <v>24000</v>
      </c>
      <c r="E9" s="1" t="s">
        <v>453</v>
      </c>
      <c r="F9" s="2">
        <v>7</v>
      </c>
      <c r="G9" s="1" t="s">
        <v>454</v>
      </c>
      <c r="H9" s="2">
        <v>7</v>
      </c>
      <c r="I9" s="1" t="s">
        <v>455</v>
      </c>
      <c r="J9" s="4">
        <v>7</v>
      </c>
      <c r="K9" t="s">
        <v>515</v>
      </c>
      <c r="L9" s="9">
        <f>SUM(D2:D61)</f>
        <v>4012000</v>
      </c>
      <c r="M9" s="9">
        <f>SUM(F1:F60)</f>
        <v>1236</v>
      </c>
    </row>
    <row r="10" spans="1:13" x14ac:dyDescent="0.3">
      <c r="A10" s="1" t="s">
        <v>464</v>
      </c>
      <c r="B10" s="2"/>
      <c r="C10" s="2" t="s">
        <v>452</v>
      </c>
      <c r="D10" s="2">
        <v>26000</v>
      </c>
      <c r="E10" s="1" t="s">
        <v>453</v>
      </c>
      <c r="F10" s="2">
        <v>7</v>
      </c>
      <c r="G10" s="1" t="s">
        <v>454</v>
      </c>
      <c r="H10" s="2">
        <v>7</v>
      </c>
      <c r="I10" s="1" t="s">
        <v>455</v>
      </c>
      <c r="J10" s="4">
        <v>7</v>
      </c>
      <c r="K10" s="56" t="s">
        <v>753</v>
      </c>
      <c r="L10">
        <f>L9*3</f>
        <v>12036000</v>
      </c>
      <c r="M10">
        <f>M9*3</f>
        <v>3708</v>
      </c>
    </row>
    <row r="11" spans="1:13" x14ac:dyDescent="0.3">
      <c r="A11" s="1" t="s">
        <v>465</v>
      </c>
      <c r="B11" s="2"/>
      <c r="C11" s="2" t="s">
        <v>452</v>
      </c>
      <c r="D11" s="2">
        <v>28000</v>
      </c>
      <c r="E11" s="1" t="s">
        <v>453</v>
      </c>
      <c r="F11" s="2">
        <v>8</v>
      </c>
      <c r="G11" s="1" t="s">
        <v>454</v>
      </c>
      <c r="H11" s="2">
        <v>8</v>
      </c>
      <c r="I11" s="1" t="s">
        <v>455</v>
      </c>
      <c r="J11" s="4">
        <v>8</v>
      </c>
    </row>
    <row r="12" spans="1:13" x14ac:dyDescent="0.3">
      <c r="A12" s="1" t="s">
        <v>466</v>
      </c>
      <c r="B12" s="2"/>
      <c r="C12" s="2" t="s">
        <v>452</v>
      </c>
      <c r="D12" s="2">
        <v>30000</v>
      </c>
      <c r="E12" s="1" t="s">
        <v>453</v>
      </c>
      <c r="F12" s="2">
        <v>8</v>
      </c>
      <c r="G12" s="1" t="s">
        <v>454</v>
      </c>
      <c r="H12" s="2">
        <v>8</v>
      </c>
      <c r="I12" s="1" t="s">
        <v>455</v>
      </c>
      <c r="J12" s="4">
        <v>8</v>
      </c>
    </row>
    <row r="13" spans="1:13" x14ac:dyDescent="0.3">
      <c r="A13" s="1" t="s">
        <v>467</v>
      </c>
      <c r="B13" s="2"/>
      <c r="C13" s="2" t="s">
        <v>452</v>
      </c>
      <c r="D13" s="2">
        <v>32000</v>
      </c>
      <c r="E13" s="1" t="s">
        <v>453</v>
      </c>
      <c r="F13" s="2">
        <v>10</v>
      </c>
      <c r="G13" s="1" t="s">
        <v>454</v>
      </c>
      <c r="H13" s="2">
        <v>10</v>
      </c>
      <c r="I13" s="1" t="s">
        <v>455</v>
      </c>
      <c r="J13" s="4">
        <v>10</v>
      </c>
    </row>
    <row r="14" spans="1:13" x14ac:dyDescent="0.3">
      <c r="A14" s="1" t="s">
        <v>468</v>
      </c>
      <c r="B14" s="2"/>
      <c r="C14" s="2" t="s">
        <v>452</v>
      </c>
      <c r="D14" s="2">
        <v>34000</v>
      </c>
      <c r="E14" s="1" t="s">
        <v>453</v>
      </c>
      <c r="F14" s="2">
        <v>10</v>
      </c>
      <c r="G14" s="1" t="s">
        <v>454</v>
      </c>
      <c r="H14" s="2">
        <v>10</v>
      </c>
      <c r="I14" s="1" t="s">
        <v>455</v>
      </c>
      <c r="J14" s="4">
        <v>10</v>
      </c>
    </row>
    <row r="15" spans="1:13" x14ac:dyDescent="0.3">
      <c r="A15" s="1" t="s">
        <v>469</v>
      </c>
      <c r="B15" s="2"/>
      <c r="C15" s="2" t="s">
        <v>452</v>
      </c>
      <c r="D15" s="2">
        <v>36000</v>
      </c>
      <c r="E15" s="1" t="s">
        <v>453</v>
      </c>
      <c r="F15" s="2">
        <v>11</v>
      </c>
      <c r="G15" s="1" t="s">
        <v>454</v>
      </c>
      <c r="H15" s="2">
        <v>11</v>
      </c>
      <c r="I15" s="1" t="s">
        <v>455</v>
      </c>
      <c r="J15" s="4">
        <v>11</v>
      </c>
    </row>
    <row r="16" spans="1:13" x14ac:dyDescent="0.3">
      <c r="A16" s="1" t="s">
        <v>470</v>
      </c>
      <c r="B16" s="2"/>
      <c r="C16" s="2" t="s">
        <v>452</v>
      </c>
      <c r="D16" s="2">
        <v>38000</v>
      </c>
      <c r="E16" s="1" t="s">
        <v>453</v>
      </c>
      <c r="F16" s="2">
        <v>11</v>
      </c>
      <c r="G16" s="1" t="s">
        <v>454</v>
      </c>
      <c r="H16" s="2">
        <v>11</v>
      </c>
      <c r="I16" s="1" t="s">
        <v>455</v>
      </c>
      <c r="J16" s="4">
        <v>11</v>
      </c>
    </row>
    <row r="17" spans="1:10" x14ac:dyDescent="0.3">
      <c r="A17" s="1" t="s">
        <v>471</v>
      </c>
      <c r="B17" s="2"/>
      <c r="C17" s="2" t="s">
        <v>452</v>
      </c>
      <c r="D17" s="2">
        <v>40000</v>
      </c>
      <c r="E17" s="1" t="s">
        <v>453</v>
      </c>
      <c r="F17" s="2">
        <v>12</v>
      </c>
      <c r="G17" s="1" t="s">
        <v>454</v>
      </c>
      <c r="H17" s="2">
        <v>12</v>
      </c>
      <c r="I17" s="1" t="s">
        <v>455</v>
      </c>
      <c r="J17" s="4">
        <v>12</v>
      </c>
    </row>
    <row r="18" spans="1:10" x14ac:dyDescent="0.3">
      <c r="A18" s="1" t="s">
        <v>472</v>
      </c>
      <c r="B18" s="31"/>
      <c r="C18" s="2" t="s">
        <v>452</v>
      </c>
      <c r="D18" s="2">
        <v>42000</v>
      </c>
      <c r="E18" s="1" t="s">
        <v>453</v>
      </c>
      <c r="F18" s="2">
        <v>12</v>
      </c>
      <c r="G18" s="1" t="s">
        <v>454</v>
      </c>
      <c r="H18" s="2">
        <v>12</v>
      </c>
      <c r="I18" s="1" t="s">
        <v>455</v>
      </c>
      <c r="J18" s="4">
        <v>12</v>
      </c>
    </row>
    <row r="19" spans="1:10" x14ac:dyDescent="0.3">
      <c r="A19" s="1" t="s">
        <v>473</v>
      </c>
      <c r="B19" s="2"/>
      <c r="C19" s="2" t="s">
        <v>452</v>
      </c>
      <c r="D19" s="2">
        <v>44000</v>
      </c>
      <c r="E19" s="1" t="s">
        <v>453</v>
      </c>
      <c r="F19" s="2">
        <v>13</v>
      </c>
      <c r="G19" s="1" t="s">
        <v>454</v>
      </c>
      <c r="H19" s="2">
        <v>13</v>
      </c>
      <c r="I19" s="1" t="s">
        <v>455</v>
      </c>
      <c r="J19" s="4">
        <v>13</v>
      </c>
    </row>
    <row r="20" spans="1:10" x14ac:dyDescent="0.3">
      <c r="A20" s="1" t="s">
        <v>474</v>
      </c>
      <c r="B20" s="2"/>
      <c r="C20" s="2" t="s">
        <v>452</v>
      </c>
      <c r="D20" s="2">
        <v>46000</v>
      </c>
      <c r="E20" s="1" t="s">
        <v>453</v>
      </c>
      <c r="F20" s="2">
        <v>13</v>
      </c>
      <c r="G20" s="1" t="s">
        <v>454</v>
      </c>
      <c r="H20" s="2">
        <v>13</v>
      </c>
      <c r="I20" s="1" t="s">
        <v>455</v>
      </c>
      <c r="J20" s="4">
        <v>13</v>
      </c>
    </row>
    <row r="21" spans="1:10" x14ac:dyDescent="0.3">
      <c r="A21" s="1" t="s">
        <v>475</v>
      </c>
      <c r="B21" s="2"/>
      <c r="C21" s="2" t="s">
        <v>452</v>
      </c>
      <c r="D21" s="2">
        <v>48000</v>
      </c>
      <c r="E21" s="1" t="s">
        <v>453</v>
      </c>
      <c r="F21" s="2">
        <v>15</v>
      </c>
      <c r="G21" s="1" t="s">
        <v>454</v>
      </c>
      <c r="H21" s="2">
        <v>15</v>
      </c>
      <c r="I21" s="1" t="s">
        <v>455</v>
      </c>
      <c r="J21" s="4">
        <v>15</v>
      </c>
    </row>
    <row r="22" spans="1:10" x14ac:dyDescent="0.3">
      <c r="A22" s="1" t="s">
        <v>476</v>
      </c>
      <c r="B22" s="2"/>
      <c r="C22" s="2" t="s">
        <v>452</v>
      </c>
      <c r="D22" s="2">
        <v>50000</v>
      </c>
      <c r="E22" s="1" t="s">
        <v>453</v>
      </c>
      <c r="F22" s="2">
        <v>15</v>
      </c>
      <c r="G22" s="1" t="s">
        <v>454</v>
      </c>
      <c r="H22" s="2">
        <v>15</v>
      </c>
      <c r="I22" s="1" t="s">
        <v>455</v>
      </c>
      <c r="J22" s="4">
        <v>15</v>
      </c>
    </row>
    <row r="23" spans="1:10" x14ac:dyDescent="0.3">
      <c r="A23" s="1" t="s">
        <v>477</v>
      </c>
      <c r="B23" s="2"/>
      <c r="C23" s="2" t="s">
        <v>452</v>
      </c>
      <c r="D23" s="2">
        <v>52000</v>
      </c>
      <c r="E23" s="1" t="s">
        <v>453</v>
      </c>
      <c r="F23" s="2">
        <v>16</v>
      </c>
      <c r="G23" s="1" t="s">
        <v>454</v>
      </c>
      <c r="H23" s="2">
        <v>16</v>
      </c>
      <c r="I23" s="1" t="s">
        <v>455</v>
      </c>
      <c r="J23" s="4">
        <v>16</v>
      </c>
    </row>
    <row r="24" spans="1:10" x14ac:dyDescent="0.3">
      <c r="A24" s="1" t="s">
        <v>478</v>
      </c>
      <c r="B24" s="2"/>
      <c r="C24" s="2" t="s">
        <v>452</v>
      </c>
      <c r="D24" s="2">
        <v>54000</v>
      </c>
      <c r="E24" s="1" t="s">
        <v>453</v>
      </c>
      <c r="F24" s="2">
        <v>16</v>
      </c>
      <c r="G24" s="1" t="s">
        <v>454</v>
      </c>
      <c r="H24" s="2">
        <v>16</v>
      </c>
      <c r="I24" s="1" t="s">
        <v>455</v>
      </c>
      <c r="J24" s="4">
        <v>16</v>
      </c>
    </row>
    <row r="25" spans="1:10" x14ac:dyDescent="0.3">
      <c r="A25" s="1" t="s">
        <v>479</v>
      </c>
      <c r="B25" s="2"/>
      <c r="C25" s="2" t="s">
        <v>452</v>
      </c>
      <c r="D25" s="2">
        <v>56000</v>
      </c>
      <c r="E25" s="1" t="s">
        <v>453</v>
      </c>
      <c r="F25" s="2">
        <v>17</v>
      </c>
      <c r="G25" s="1" t="s">
        <v>454</v>
      </c>
      <c r="H25" s="2">
        <v>17</v>
      </c>
      <c r="I25" s="1" t="s">
        <v>455</v>
      </c>
      <c r="J25" s="4">
        <v>17</v>
      </c>
    </row>
    <row r="26" spans="1:10" x14ac:dyDescent="0.3">
      <c r="A26" s="1" t="s">
        <v>480</v>
      </c>
      <c r="B26" s="2"/>
      <c r="C26" s="2" t="s">
        <v>452</v>
      </c>
      <c r="D26" s="2">
        <v>58000</v>
      </c>
      <c r="E26" s="1" t="s">
        <v>453</v>
      </c>
      <c r="F26" s="2">
        <v>17</v>
      </c>
      <c r="G26" s="1" t="s">
        <v>454</v>
      </c>
      <c r="H26" s="2">
        <v>17</v>
      </c>
      <c r="I26" s="1" t="s">
        <v>455</v>
      </c>
      <c r="J26" s="4">
        <v>17</v>
      </c>
    </row>
    <row r="27" spans="1:10" x14ac:dyDescent="0.3">
      <c r="A27" s="1" t="s">
        <v>481</v>
      </c>
      <c r="B27" s="2"/>
      <c r="C27" s="2" t="s">
        <v>452</v>
      </c>
      <c r="D27" s="2">
        <v>60000</v>
      </c>
      <c r="E27" s="1" t="s">
        <v>453</v>
      </c>
      <c r="F27" s="2">
        <v>19</v>
      </c>
      <c r="G27" s="1" t="s">
        <v>454</v>
      </c>
      <c r="H27" s="2">
        <v>19</v>
      </c>
      <c r="I27" s="1" t="s">
        <v>455</v>
      </c>
      <c r="J27" s="4">
        <v>19</v>
      </c>
    </row>
    <row r="28" spans="1:10" x14ac:dyDescent="0.3">
      <c r="A28" s="1" t="s">
        <v>482</v>
      </c>
      <c r="B28" s="2"/>
      <c r="C28" s="2" t="s">
        <v>452</v>
      </c>
      <c r="D28" s="2">
        <v>62000</v>
      </c>
      <c r="E28" s="1" t="s">
        <v>453</v>
      </c>
      <c r="F28" s="2">
        <v>19</v>
      </c>
      <c r="G28" s="1" t="s">
        <v>454</v>
      </c>
      <c r="H28" s="2">
        <v>19</v>
      </c>
      <c r="I28" s="1" t="s">
        <v>455</v>
      </c>
      <c r="J28" s="4">
        <v>19</v>
      </c>
    </row>
    <row r="29" spans="1:10" x14ac:dyDescent="0.3">
      <c r="A29" s="1" t="s">
        <v>483</v>
      </c>
      <c r="B29" s="2"/>
      <c r="C29" s="2" t="s">
        <v>452</v>
      </c>
      <c r="D29" s="2">
        <v>64000</v>
      </c>
      <c r="E29" s="1" t="s">
        <v>453</v>
      </c>
      <c r="F29" s="2">
        <v>20</v>
      </c>
      <c r="G29" s="1" t="s">
        <v>454</v>
      </c>
      <c r="H29" s="2">
        <v>20</v>
      </c>
      <c r="I29" s="1" t="s">
        <v>455</v>
      </c>
      <c r="J29" s="4">
        <v>20</v>
      </c>
    </row>
    <row r="30" spans="1:10" x14ac:dyDescent="0.3">
      <c r="A30" s="1" t="s">
        <v>484</v>
      </c>
      <c r="B30" s="2"/>
      <c r="C30" s="2" t="s">
        <v>452</v>
      </c>
      <c r="D30" s="2">
        <v>66000</v>
      </c>
      <c r="E30" s="1" t="s">
        <v>453</v>
      </c>
      <c r="F30" s="2">
        <v>20</v>
      </c>
      <c r="G30" s="1" t="s">
        <v>454</v>
      </c>
      <c r="H30" s="2">
        <v>20</v>
      </c>
      <c r="I30" s="1" t="s">
        <v>455</v>
      </c>
      <c r="J30" s="4">
        <v>20</v>
      </c>
    </row>
    <row r="31" spans="1:10" x14ac:dyDescent="0.3">
      <c r="A31" s="1" t="s">
        <v>485</v>
      </c>
      <c r="B31" s="2"/>
      <c r="C31" s="2" t="s">
        <v>452</v>
      </c>
      <c r="D31" s="2">
        <v>68000</v>
      </c>
      <c r="E31" s="1" t="s">
        <v>453</v>
      </c>
      <c r="F31" s="2">
        <v>21</v>
      </c>
      <c r="G31" s="1" t="s">
        <v>454</v>
      </c>
      <c r="H31" s="2">
        <v>21</v>
      </c>
      <c r="I31" s="1" t="s">
        <v>455</v>
      </c>
      <c r="J31" s="4">
        <v>21</v>
      </c>
    </row>
    <row r="32" spans="1:10" x14ac:dyDescent="0.3">
      <c r="A32" s="1" t="s">
        <v>486</v>
      </c>
      <c r="B32" s="2"/>
      <c r="C32" s="2" t="s">
        <v>452</v>
      </c>
      <c r="D32" s="2">
        <v>70000</v>
      </c>
      <c r="E32" s="1" t="s">
        <v>453</v>
      </c>
      <c r="F32" s="2">
        <v>21</v>
      </c>
      <c r="G32" s="1" t="s">
        <v>454</v>
      </c>
      <c r="H32" s="2">
        <v>21</v>
      </c>
      <c r="I32" s="1" t="s">
        <v>455</v>
      </c>
      <c r="J32" s="4">
        <v>21</v>
      </c>
    </row>
    <row r="33" spans="1:10" x14ac:dyDescent="0.3">
      <c r="A33" s="1" t="s">
        <v>487</v>
      </c>
      <c r="B33" s="2"/>
      <c r="C33" s="2" t="s">
        <v>452</v>
      </c>
      <c r="D33" s="2">
        <v>72000</v>
      </c>
      <c r="E33" s="1" t="s">
        <v>453</v>
      </c>
      <c r="F33" s="2">
        <v>23</v>
      </c>
      <c r="G33" s="1" t="s">
        <v>454</v>
      </c>
      <c r="H33" s="2">
        <v>23</v>
      </c>
      <c r="I33" s="1" t="s">
        <v>455</v>
      </c>
      <c r="J33" s="4">
        <v>23</v>
      </c>
    </row>
    <row r="34" spans="1:10" x14ac:dyDescent="0.3">
      <c r="A34" s="1" t="s">
        <v>488</v>
      </c>
      <c r="B34" s="2"/>
      <c r="C34" s="2" t="s">
        <v>452</v>
      </c>
      <c r="D34" s="2">
        <v>74000</v>
      </c>
      <c r="E34" s="1" t="s">
        <v>453</v>
      </c>
      <c r="F34" s="2">
        <v>23</v>
      </c>
      <c r="G34" s="1" t="s">
        <v>454</v>
      </c>
      <c r="H34" s="2">
        <v>23</v>
      </c>
      <c r="I34" s="1" t="s">
        <v>455</v>
      </c>
      <c r="J34" s="4">
        <v>23</v>
      </c>
    </row>
    <row r="35" spans="1:10" x14ac:dyDescent="0.3">
      <c r="A35" s="1" t="s">
        <v>489</v>
      </c>
      <c r="B35" s="2"/>
      <c r="C35" s="2" t="s">
        <v>452</v>
      </c>
      <c r="D35" s="2">
        <v>76000</v>
      </c>
      <c r="E35" s="1" t="s">
        <v>453</v>
      </c>
      <c r="F35" s="2">
        <v>24</v>
      </c>
      <c r="G35" s="1" t="s">
        <v>454</v>
      </c>
      <c r="H35" s="2">
        <v>24</v>
      </c>
      <c r="I35" s="1" t="s">
        <v>455</v>
      </c>
      <c r="J35" s="4">
        <v>24</v>
      </c>
    </row>
    <row r="36" spans="1:10" x14ac:dyDescent="0.3">
      <c r="A36" s="1" t="s">
        <v>490</v>
      </c>
      <c r="B36" s="2"/>
      <c r="C36" s="2" t="s">
        <v>452</v>
      </c>
      <c r="D36" s="2">
        <v>78000</v>
      </c>
      <c r="E36" s="1" t="s">
        <v>453</v>
      </c>
      <c r="F36" s="2">
        <v>24</v>
      </c>
      <c r="G36" s="1" t="s">
        <v>454</v>
      </c>
      <c r="H36" s="2">
        <v>24</v>
      </c>
      <c r="I36" s="1" t="s">
        <v>455</v>
      </c>
      <c r="J36" s="4">
        <v>24</v>
      </c>
    </row>
    <row r="37" spans="1:10" x14ac:dyDescent="0.3">
      <c r="A37" s="1" t="s">
        <v>491</v>
      </c>
      <c r="B37" s="31"/>
      <c r="C37" s="2" t="s">
        <v>452</v>
      </c>
      <c r="D37" s="2">
        <v>80000</v>
      </c>
      <c r="E37" s="1" t="s">
        <v>453</v>
      </c>
      <c r="F37" s="2">
        <v>25</v>
      </c>
      <c r="G37" s="1" t="s">
        <v>454</v>
      </c>
      <c r="H37" s="2">
        <v>25</v>
      </c>
      <c r="I37" s="1" t="s">
        <v>455</v>
      </c>
      <c r="J37" s="4">
        <v>25</v>
      </c>
    </row>
    <row r="38" spans="1:10" x14ac:dyDescent="0.3">
      <c r="A38" s="1" t="s">
        <v>492</v>
      </c>
      <c r="B38" s="2"/>
      <c r="C38" s="2" t="s">
        <v>452</v>
      </c>
      <c r="D38" s="2">
        <v>82000</v>
      </c>
      <c r="E38" s="1" t="s">
        <v>453</v>
      </c>
      <c r="F38" s="2">
        <v>25</v>
      </c>
      <c r="G38" s="1" t="s">
        <v>454</v>
      </c>
      <c r="H38" s="2">
        <v>25</v>
      </c>
      <c r="I38" s="1" t="s">
        <v>455</v>
      </c>
      <c r="J38" s="4">
        <v>25</v>
      </c>
    </row>
    <row r="39" spans="1:10" x14ac:dyDescent="0.3">
      <c r="A39" s="1" t="s">
        <v>493</v>
      </c>
      <c r="B39" s="2"/>
      <c r="C39" s="2" t="s">
        <v>452</v>
      </c>
      <c r="D39" s="2">
        <v>84000</v>
      </c>
      <c r="E39" s="1" t="s">
        <v>453</v>
      </c>
      <c r="F39" s="2">
        <v>26</v>
      </c>
      <c r="G39" s="1" t="s">
        <v>454</v>
      </c>
      <c r="H39" s="2">
        <v>26</v>
      </c>
      <c r="I39" s="1" t="s">
        <v>455</v>
      </c>
      <c r="J39" s="4">
        <v>26</v>
      </c>
    </row>
    <row r="40" spans="1:10" x14ac:dyDescent="0.3">
      <c r="A40" s="1" t="s">
        <v>494</v>
      </c>
      <c r="B40" s="2"/>
      <c r="C40" s="2" t="s">
        <v>452</v>
      </c>
      <c r="D40" s="2">
        <v>86000</v>
      </c>
      <c r="E40" s="1" t="s">
        <v>453</v>
      </c>
      <c r="F40" s="2">
        <v>26</v>
      </c>
      <c r="G40" s="1" t="s">
        <v>454</v>
      </c>
      <c r="H40" s="2">
        <v>26</v>
      </c>
      <c r="I40" s="1" t="s">
        <v>455</v>
      </c>
      <c r="J40" s="4">
        <v>26</v>
      </c>
    </row>
    <row r="41" spans="1:10" x14ac:dyDescent="0.3">
      <c r="A41" s="1" t="s">
        <v>495</v>
      </c>
      <c r="B41" s="2"/>
      <c r="C41" s="2" t="s">
        <v>452</v>
      </c>
      <c r="D41" s="2">
        <v>88000</v>
      </c>
      <c r="E41" s="1" t="s">
        <v>453</v>
      </c>
      <c r="F41" s="2">
        <v>28</v>
      </c>
      <c r="G41" s="1" t="s">
        <v>454</v>
      </c>
      <c r="H41" s="2">
        <v>28</v>
      </c>
      <c r="I41" s="1" t="s">
        <v>455</v>
      </c>
      <c r="J41" s="4">
        <v>28</v>
      </c>
    </row>
    <row r="42" spans="1:10" x14ac:dyDescent="0.3">
      <c r="A42" s="1" t="s">
        <v>496</v>
      </c>
      <c r="B42" s="2"/>
      <c r="C42" s="2" t="s">
        <v>452</v>
      </c>
      <c r="D42" s="2">
        <v>90000</v>
      </c>
      <c r="E42" s="1" t="s">
        <v>453</v>
      </c>
      <c r="F42" s="2">
        <v>28</v>
      </c>
      <c r="G42" s="1" t="s">
        <v>454</v>
      </c>
      <c r="H42" s="2">
        <v>28</v>
      </c>
      <c r="I42" s="1" t="s">
        <v>455</v>
      </c>
      <c r="J42" s="4">
        <v>28</v>
      </c>
    </row>
    <row r="43" spans="1:10" x14ac:dyDescent="0.3">
      <c r="A43" s="1" t="s">
        <v>497</v>
      </c>
      <c r="B43" s="2"/>
      <c r="C43" s="2" t="s">
        <v>452</v>
      </c>
      <c r="D43" s="2">
        <v>92000</v>
      </c>
      <c r="E43" s="1" t="s">
        <v>453</v>
      </c>
      <c r="F43" s="2">
        <v>29</v>
      </c>
      <c r="G43" s="1" t="s">
        <v>454</v>
      </c>
      <c r="H43" s="2">
        <v>29</v>
      </c>
      <c r="I43" s="1" t="s">
        <v>455</v>
      </c>
      <c r="J43" s="4">
        <v>29</v>
      </c>
    </row>
    <row r="44" spans="1:10" x14ac:dyDescent="0.3">
      <c r="A44" s="1" t="s">
        <v>498</v>
      </c>
      <c r="B44" s="2"/>
      <c r="C44" s="2" t="s">
        <v>452</v>
      </c>
      <c r="D44" s="2">
        <v>94000</v>
      </c>
      <c r="E44" s="1" t="s">
        <v>453</v>
      </c>
      <c r="F44" s="2">
        <v>29</v>
      </c>
      <c r="G44" s="1" t="s">
        <v>454</v>
      </c>
      <c r="H44" s="2">
        <v>29</v>
      </c>
      <c r="I44" s="1" t="s">
        <v>455</v>
      </c>
      <c r="J44" s="4">
        <v>29</v>
      </c>
    </row>
    <row r="45" spans="1:10" x14ac:dyDescent="0.3">
      <c r="A45" s="1" t="s">
        <v>499</v>
      </c>
      <c r="B45" s="2"/>
      <c r="C45" s="2" t="s">
        <v>452</v>
      </c>
      <c r="D45" s="2">
        <v>96000</v>
      </c>
      <c r="E45" s="1" t="s">
        <v>453</v>
      </c>
      <c r="F45" s="2">
        <v>30</v>
      </c>
      <c r="G45" s="1" t="s">
        <v>454</v>
      </c>
      <c r="H45" s="2">
        <v>30</v>
      </c>
      <c r="I45" s="1" t="s">
        <v>455</v>
      </c>
      <c r="J45" s="4">
        <v>30</v>
      </c>
    </row>
    <row r="46" spans="1:10" x14ac:dyDescent="0.3">
      <c r="A46" s="1" t="s">
        <v>500</v>
      </c>
      <c r="B46" s="2"/>
      <c r="C46" s="2" t="s">
        <v>452</v>
      </c>
      <c r="D46" s="2">
        <v>98000</v>
      </c>
      <c r="E46" s="1" t="s">
        <v>453</v>
      </c>
      <c r="F46" s="2">
        <v>30</v>
      </c>
      <c r="G46" s="1" t="s">
        <v>454</v>
      </c>
      <c r="H46" s="2">
        <v>30</v>
      </c>
      <c r="I46" s="1" t="s">
        <v>455</v>
      </c>
      <c r="J46" s="4">
        <v>30</v>
      </c>
    </row>
    <row r="47" spans="1:10" x14ac:dyDescent="0.3">
      <c r="A47" s="1" t="s">
        <v>501</v>
      </c>
      <c r="B47" s="2"/>
      <c r="C47" s="2" t="s">
        <v>452</v>
      </c>
      <c r="D47" s="2">
        <v>100000</v>
      </c>
      <c r="E47" s="1" t="s">
        <v>453</v>
      </c>
      <c r="F47" s="2">
        <v>32</v>
      </c>
      <c r="G47" s="1" t="s">
        <v>454</v>
      </c>
      <c r="H47" s="2">
        <v>32</v>
      </c>
      <c r="I47" s="1" t="s">
        <v>455</v>
      </c>
      <c r="J47" s="4">
        <v>32</v>
      </c>
    </row>
    <row r="48" spans="1:10" x14ac:dyDescent="0.3">
      <c r="A48" s="1" t="s">
        <v>502</v>
      </c>
      <c r="B48" s="2"/>
      <c r="C48" s="2" t="s">
        <v>452</v>
      </c>
      <c r="D48" s="2">
        <v>102000</v>
      </c>
      <c r="E48" s="1" t="s">
        <v>453</v>
      </c>
      <c r="F48" s="2">
        <v>32</v>
      </c>
      <c r="G48" s="1" t="s">
        <v>454</v>
      </c>
      <c r="H48" s="2">
        <v>32</v>
      </c>
      <c r="I48" s="1" t="s">
        <v>455</v>
      </c>
      <c r="J48" s="4">
        <v>32</v>
      </c>
    </row>
    <row r="49" spans="1:10" x14ac:dyDescent="0.3">
      <c r="A49" s="1" t="s">
        <v>503</v>
      </c>
      <c r="B49" s="2"/>
      <c r="C49" s="2" t="s">
        <v>452</v>
      </c>
      <c r="D49" s="2">
        <v>104000</v>
      </c>
      <c r="E49" s="1" t="s">
        <v>453</v>
      </c>
      <c r="F49" s="2">
        <v>33</v>
      </c>
      <c r="G49" s="1" t="s">
        <v>454</v>
      </c>
      <c r="H49" s="2">
        <v>33</v>
      </c>
      <c r="I49" s="1" t="s">
        <v>455</v>
      </c>
      <c r="J49" s="4">
        <v>33</v>
      </c>
    </row>
    <row r="50" spans="1:10" x14ac:dyDescent="0.3">
      <c r="A50" s="1" t="s">
        <v>504</v>
      </c>
      <c r="B50" s="2"/>
      <c r="C50" s="2" t="s">
        <v>452</v>
      </c>
      <c r="D50" s="2">
        <v>106000</v>
      </c>
      <c r="E50" s="1" t="s">
        <v>453</v>
      </c>
      <c r="F50" s="2">
        <v>33</v>
      </c>
      <c r="G50" s="1" t="s">
        <v>454</v>
      </c>
      <c r="H50" s="2">
        <v>33</v>
      </c>
      <c r="I50" s="1" t="s">
        <v>455</v>
      </c>
      <c r="J50" s="4">
        <v>33</v>
      </c>
    </row>
    <row r="51" spans="1:10" x14ac:dyDescent="0.3">
      <c r="A51" s="1" t="s">
        <v>505</v>
      </c>
      <c r="B51" s="2"/>
      <c r="C51" s="2" t="s">
        <v>452</v>
      </c>
      <c r="D51" s="2">
        <v>108000</v>
      </c>
      <c r="E51" s="1" t="s">
        <v>453</v>
      </c>
      <c r="F51" s="2">
        <v>34</v>
      </c>
      <c r="G51" s="1" t="s">
        <v>454</v>
      </c>
      <c r="H51" s="2">
        <v>34</v>
      </c>
      <c r="I51" s="1" t="s">
        <v>455</v>
      </c>
      <c r="J51" s="4">
        <v>34</v>
      </c>
    </row>
    <row r="52" spans="1:10" x14ac:dyDescent="0.3">
      <c r="A52" s="1" t="s">
        <v>506</v>
      </c>
      <c r="B52" s="2"/>
      <c r="C52" s="2" t="s">
        <v>452</v>
      </c>
      <c r="D52" s="2">
        <v>110000</v>
      </c>
      <c r="E52" s="1" t="s">
        <v>453</v>
      </c>
      <c r="F52" s="2">
        <v>34</v>
      </c>
      <c r="G52" s="1" t="s">
        <v>454</v>
      </c>
      <c r="H52" s="2">
        <v>34</v>
      </c>
      <c r="I52" s="1" t="s">
        <v>455</v>
      </c>
      <c r="J52" s="4">
        <v>34</v>
      </c>
    </row>
    <row r="53" spans="1:10" x14ac:dyDescent="0.3">
      <c r="A53" s="1" t="s">
        <v>507</v>
      </c>
      <c r="B53" s="2"/>
      <c r="C53" s="2" t="s">
        <v>452</v>
      </c>
      <c r="D53" s="2">
        <v>112000</v>
      </c>
      <c r="E53" s="1" t="s">
        <v>453</v>
      </c>
      <c r="F53" s="2">
        <v>36</v>
      </c>
      <c r="G53" s="1" t="s">
        <v>454</v>
      </c>
      <c r="H53" s="2">
        <v>36</v>
      </c>
      <c r="I53" s="1" t="s">
        <v>455</v>
      </c>
      <c r="J53" s="4">
        <v>36</v>
      </c>
    </row>
    <row r="54" spans="1:10" x14ac:dyDescent="0.3">
      <c r="A54" s="1" t="s">
        <v>508</v>
      </c>
      <c r="B54" s="2"/>
      <c r="C54" s="2" t="s">
        <v>452</v>
      </c>
      <c r="D54" s="2">
        <v>114000</v>
      </c>
      <c r="E54" s="1" t="s">
        <v>453</v>
      </c>
      <c r="F54" s="2">
        <v>36</v>
      </c>
      <c r="G54" s="1" t="s">
        <v>454</v>
      </c>
      <c r="H54" s="2">
        <v>36</v>
      </c>
      <c r="I54" s="1" t="s">
        <v>455</v>
      </c>
      <c r="J54" s="4">
        <v>36</v>
      </c>
    </row>
    <row r="55" spans="1:10" x14ac:dyDescent="0.3">
      <c r="A55" s="1" t="s">
        <v>509</v>
      </c>
      <c r="B55" s="2"/>
      <c r="C55" s="2" t="s">
        <v>452</v>
      </c>
      <c r="D55" s="2">
        <v>116000</v>
      </c>
      <c r="E55" s="1" t="s">
        <v>453</v>
      </c>
      <c r="F55" s="2">
        <v>37</v>
      </c>
      <c r="G55" s="1" t="s">
        <v>454</v>
      </c>
      <c r="H55" s="2">
        <v>37</v>
      </c>
      <c r="I55" s="1" t="s">
        <v>455</v>
      </c>
      <c r="J55" s="4">
        <v>37</v>
      </c>
    </row>
    <row r="56" spans="1:10" x14ac:dyDescent="0.3">
      <c r="A56" s="1" t="s">
        <v>510</v>
      </c>
      <c r="B56" s="2"/>
      <c r="C56" s="2" t="s">
        <v>452</v>
      </c>
      <c r="D56" s="2">
        <v>118000</v>
      </c>
      <c r="E56" s="1" t="s">
        <v>453</v>
      </c>
      <c r="F56" s="2">
        <v>37</v>
      </c>
      <c r="G56" s="1" t="s">
        <v>454</v>
      </c>
      <c r="H56" s="2">
        <v>37</v>
      </c>
      <c r="I56" s="1" t="s">
        <v>455</v>
      </c>
      <c r="J56" s="4">
        <v>37</v>
      </c>
    </row>
    <row r="57" spans="1:10" x14ac:dyDescent="0.3">
      <c r="A57" s="1" t="s">
        <v>511</v>
      </c>
      <c r="B57" s="31"/>
      <c r="C57" s="2" t="s">
        <v>452</v>
      </c>
      <c r="D57" s="2">
        <v>120000</v>
      </c>
      <c r="E57" s="1" t="s">
        <v>453</v>
      </c>
      <c r="F57" s="2">
        <v>38</v>
      </c>
      <c r="G57" s="1" t="s">
        <v>454</v>
      </c>
      <c r="H57" s="2">
        <v>38</v>
      </c>
      <c r="I57" s="1" t="s">
        <v>455</v>
      </c>
      <c r="J57" s="4">
        <v>38</v>
      </c>
    </row>
    <row r="58" spans="1:10" x14ac:dyDescent="0.3">
      <c r="A58" s="1" t="s">
        <v>512</v>
      </c>
      <c r="B58" s="2"/>
      <c r="C58" s="2" t="s">
        <v>452</v>
      </c>
      <c r="D58" s="2">
        <v>122000</v>
      </c>
      <c r="E58" s="1" t="s">
        <v>453</v>
      </c>
      <c r="F58" s="2">
        <v>38</v>
      </c>
      <c r="G58" s="1" t="s">
        <v>454</v>
      </c>
      <c r="H58" s="2">
        <v>38</v>
      </c>
      <c r="I58" s="1" t="s">
        <v>455</v>
      </c>
      <c r="J58" s="4">
        <v>38</v>
      </c>
    </row>
    <row r="59" spans="1:10" x14ac:dyDescent="0.3">
      <c r="A59" s="1" t="s">
        <v>513</v>
      </c>
      <c r="B59" s="2"/>
      <c r="C59" s="2" t="s">
        <v>452</v>
      </c>
      <c r="D59" s="2">
        <v>124000</v>
      </c>
      <c r="E59" s="1" t="s">
        <v>453</v>
      </c>
      <c r="F59" s="2">
        <v>39</v>
      </c>
      <c r="G59" s="1" t="s">
        <v>454</v>
      </c>
      <c r="H59" s="2">
        <v>39</v>
      </c>
      <c r="I59" s="1" t="s">
        <v>455</v>
      </c>
      <c r="J59" s="4">
        <v>39</v>
      </c>
    </row>
    <row r="60" spans="1:10" x14ac:dyDescent="0.3">
      <c r="A60" s="5" t="s">
        <v>514</v>
      </c>
      <c r="B60" s="6"/>
      <c r="C60" s="6" t="s">
        <v>452</v>
      </c>
      <c r="D60" s="8">
        <v>126000</v>
      </c>
      <c r="E60" s="5" t="s">
        <v>453</v>
      </c>
      <c r="F60" s="6">
        <v>39</v>
      </c>
      <c r="G60" s="5" t="s">
        <v>454</v>
      </c>
      <c r="H60" s="6">
        <v>39</v>
      </c>
      <c r="I60" s="5" t="s">
        <v>455</v>
      </c>
      <c r="J60" s="8">
        <v>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zoomScale="85" zoomScaleNormal="85" workbookViewId="0">
      <selection activeCell="A64" sqref="A64"/>
    </sheetView>
  </sheetViews>
  <sheetFormatPr defaultRowHeight="16.5" x14ac:dyDescent="0.3"/>
  <cols>
    <col min="1" max="1" width="12.75" customWidth="1"/>
    <col min="2" max="2" width="19.75" customWidth="1"/>
    <col min="3" max="3" width="13.125" customWidth="1"/>
    <col min="4" max="4" width="13" customWidth="1"/>
    <col min="5" max="5" width="19.5" customWidth="1"/>
    <col min="6" max="6" width="16" customWidth="1"/>
    <col min="7" max="7" width="12.25" customWidth="1"/>
    <col min="17" max="17" width="17.625" customWidth="1"/>
  </cols>
  <sheetData>
    <row r="1" spans="1:22" x14ac:dyDescent="0.3">
      <c r="A1" s="14" t="s">
        <v>785</v>
      </c>
      <c r="B1" s="15" t="s">
        <v>786</v>
      </c>
      <c r="C1" s="15" t="s">
        <v>996</v>
      </c>
      <c r="D1" s="15" t="s">
        <v>787</v>
      </c>
      <c r="E1" s="15" t="s">
        <v>788</v>
      </c>
      <c r="F1" s="15" t="s">
        <v>789</v>
      </c>
      <c r="G1" s="16" t="s">
        <v>790</v>
      </c>
      <c r="Q1" s="2" t="s">
        <v>792</v>
      </c>
      <c r="R1" s="151">
        <v>0</v>
      </c>
      <c r="S1" s="3">
        <v>0</v>
      </c>
      <c r="T1">
        <v>0</v>
      </c>
      <c r="V1">
        <v>0</v>
      </c>
    </row>
    <row r="2" spans="1:22" x14ac:dyDescent="0.3">
      <c r="A2" s="1" t="s">
        <v>791</v>
      </c>
      <c r="B2" s="2" t="s">
        <v>792</v>
      </c>
      <c r="C2" s="3">
        <v>0</v>
      </c>
      <c r="D2" s="2">
        <v>0</v>
      </c>
      <c r="E2" s="2">
        <v>0</v>
      </c>
      <c r="F2" s="2">
        <v>0</v>
      </c>
      <c r="G2" s="4">
        <v>0</v>
      </c>
      <c r="Q2" s="2" t="s">
        <v>794</v>
      </c>
      <c r="R2" s="151">
        <v>10</v>
      </c>
      <c r="S2" s="3">
        <v>10</v>
      </c>
      <c r="T2">
        <f>T1+U2</f>
        <v>10</v>
      </c>
      <c r="U2">
        <f>R3-R2</f>
        <v>10</v>
      </c>
      <c r="V2">
        <v>10</v>
      </c>
    </row>
    <row r="3" spans="1:22" x14ac:dyDescent="0.3">
      <c r="A3" s="1" t="s">
        <v>793</v>
      </c>
      <c r="B3" s="2" t="s">
        <v>794</v>
      </c>
      <c r="C3" s="3">
        <v>10</v>
      </c>
      <c r="D3" s="2">
        <v>4</v>
      </c>
      <c r="E3" s="2">
        <v>2</v>
      </c>
      <c r="F3" s="2">
        <v>0</v>
      </c>
      <c r="G3" s="4">
        <v>4</v>
      </c>
      <c r="Q3" s="2" t="s">
        <v>796</v>
      </c>
      <c r="R3" s="151">
        <v>20</v>
      </c>
      <c r="S3" s="3">
        <v>20</v>
      </c>
      <c r="T3">
        <f t="shared" ref="T3:T60" si="0">T2+U3</f>
        <v>20</v>
      </c>
      <c r="U3">
        <f t="shared" ref="U3:U66" si="1">R4-R3</f>
        <v>10</v>
      </c>
      <c r="V3">
        <v>20</v>
      </c>
    </row>
    <row r="4" spans="1:22" x14ac:dyDescent="0.3">
      <c r="A4" s="1" t="s">
        <v>795</v>
      </c>
      <c r="B4" s="2" t="s">
        <v>796</v>
      </c>
      <c r="C4" s="3">
        <v>20</v>
      </c>
      <c r="D4" s="2">
        <v>4</v>
      </c>
      <c r="E4" s="2">
        <v>2</v>
      </c>
      <c r="F4" s="2">
        <v>0</v>
      </c>
      <c r="G4" s="4">
        <v>2</v>
      </c>
      <c r="Q4" s="2" t="s">
        <v>798</v>
      </c>
      <c r="R4" s="151">
        <v>30</v>
      </c>
      <c r="S4" s="3">
        <v>30</v>
      </c>
      <c r="T4">
        <f t="shared" si="0"/>
        <v>30</v>
      </c>
      <c r="U4">
        <f t="shared" si="1"/>
        <v>10</v>
      </c>
      <c r="V4">
        <v>30</v>
      </c>
    </row>
    <row r="5" spans="1:22" x14ac:dyDescent="0.3">
      <c r="A5" s="1" t="s">
        <v>797</v>
      </c>
      <c r="B5" s="2" t="s">
        <v>798</v>
      </c>
      <c r="C5" s="3">
        <v>30</v>
      </c>
      <c r="D5" s="2">
        <v>4</v>
      </c>
      <c r="E5" s="2">
        <v>2</v>
      </c>
      <c r="F5" s="2">
        <v>0</v>
      </c>
      <c r="G5" s="4">
        <v>2</v>
      </c>
      <c r="Q5" s="2" t="s">
        <v>800</v>
      </c>
      <c r="R5" s="151">
        <v>40</v>
      </c>
      <c r="S5" s="3">
        <v>40</v>
      </c>
      <c r="T5">
        <f t="shared" si="0"/>
        <v>50</v>
      </c>
      <c r="U5">
        <f t="shared" si="1"/>
        <v>20</v>
      </c>
      <c r="V5">
        <v>40</v>
      </c>
    </row>
    <row r="6" spans="1:22" x14ac:dyDescent="0.3">
      <c r="A6" s="1" t="s">
        <v>799</v>
      </c>
      <c r="B6" s="2" t="s">
        <v>800</v>
      </c>
      <c r="C6" s="3">
        <v>40</v>
      </c>
      <c r="D6" s="2">
        <v>4</v>
      </c>
      <c r="E6" s="2">
        <v>2</v>
      </c>
      <c r="F6" s="2">
        <v>1</v>
      </c>
      <c r="G6" s="4">
        <v>2</v>
      </c>
      <c r="J6" t="s">
        <v>997</v>
      </c>
      <c r="K6" t="s">
        <v>998</v>
      </c>
      <c r="L6" t="s">
        <v>999</v>
      </c>
      <c r="M6" t="s">
        <v>1000</v>
      </c>
      <c r="Q6" s="2" t="s">
        <v>802</v>
      </c>
      <c r="R6" s="151">
        <v>60</v>
      </c>
      <c r="S6" s="3">
        <v>50</v>
      </c>
      <c r="T6">
        <f t="shared" si="0"/>
        <v>80</v>
      </c>
      <c r="U6">
        <f t="shared" si="1"/>
        <v>30</v>
      </c>
      <c r="V6">
        <v>60</v>
      </c>
    </row>
    <row r="7" spans="1:22" x14ac:dyDescent="0.3">
      <c r="A7" s="1" t="s">
        <v>801</v>
      </c>
      <c r="B7" s="2" t="s">
        <v>802</v>
      </c>
      <c r="C7" s="3">
        <v>50</v>
      </c>
      <c r="D7" s="2">
        <v>4</v>
      </c>
      <c r="E7" s="2">
        <v>2</v>
      </c>
      <c r="F7" s="2">
        <v>0</v>
      </c>
      <c r="G7" s="4">
        <v>2</v>
      </c>
      <c r="H7" t="s">
        <v>991</v>
      </c>
      <c r="J7">
        <f>SUM(D2:D11)</f>
        <v>36</v>
      </c>
      <c r="K7">
        <f t="shared" ref="K7:M7" si="2">SUM(E2:E11)</f>
        <v>18</v>
      </c>
      <c r="L7">
        <f t="shared" si="2"/>
        <v>3</v>
      </c>
      <c r="M7">
        <f t="shared" si="2"/>
        <v>20</v>
      </c>
      <c r="Q7" s="2" t="s">
        <v>804</v>
      </c>
      <c r="R7" s="151">
        <v>90</v>
      </c>
      <c r="S7" s="3">
        <v>70</v>
      </c>
      <c r="T7">
        <f t="shared" si="0"/>
        <v>130</v>
      </c>
      <c r="U7">
        <f t="shared" si="1"/>
        <v>50</v>
      </c>
      <c r="V7">
        <v>90</v>
      </c>
    </row>
    <row r="8" spans="1:22" x14ac:dyDescent="0.3">
      <c r="A8" s="1" t="s">
        <v>803</v>
      </c>
      <c r="B8" s="2" t="s">
        <v>804</v>
      </c>
      <c r="C8" s="3">
        <v>70</v>
      </c>
      <c r="D8" s="2">
        <v>4</v>
      </c>
      <c r="E8" s="2">
        <v>2</v>
      </c>
      <c r="F8" s="2">
        <v>1</v>
      </c>
      <c r="G8" s="4">
        <v>2</v>
      </c>
      <c r="H8" t="s">
        <v>992</v>
      </c>
      <c r="J8">
        <f>SUM(D12:D21)</f>
        <v>40</v>
      </c>
      <c r="K8">
        <f t="shared" ref="K8:M8" si="3">SUM(E12:E21)</f>
        <v>20</v>
      </c>
      <c r="L8">
        <f t="shared" si="3"/>
        <v>5</v>
      </c>
      <c r="M8">
        <f t="shared" si="3"/>
        <v>20</v>
      </c>
      <c r="Q8" s="2" t="s">
        <v>806</v>
      </c>
      <c r="R8" s="151">
        <v>140</v>
      </c>
      <c r="S8" s="3">
        <v>100</v>
      </c>
      <c r="T8">
        <f t="shared" si="0"/>
        <v>180</v>
      </c>
      <c r="U8">
        <f t="shared" si="1"/>
        <v>50</v>
      </c>
      <c r="V8">
        <v>140</v>
      </c>
    </row>
    <row r="9" spans="1:22" x14ac:dyDescent="0.3">
      <c r="A9" s="1" t="s">
        <v>805</v>
      </c>
      <c r="B9" s="2" t="s">
        <v>806</v>
      </c>
      <c r="C9" s="3">
        <v>100</v>
      </c>
      <c r="D9" s="2">
        <v>4</v>
      </c>
      <c r="E9" s="2">
        <v>2</v>
      </c>
      <c r="F9" s="2">
        <v>0</v>
      </c>
      <c r="G9" s="4">
        <v>2</v>
      </c>
      <c r="H9" t="s">
        <v>81</v>
      </c>
      <c r="J9">
        <f>SUM(D22:D31)</f>
        <v>40</v>
      </c>
      <c r="K9">
        <f t="shared" ref="K9:M9" si="4">SUM(E22:E31)</f>
        <v>20</v>
      </c>
      <c r="L9">
        <f t="shared" si="4"/>
        <v>5</v>
      </c>
      <c r="M9">
        <f t="shared" si="4"/>
        <v>20</v>
      </c>
      <c r="Q9" s="2" t="s">
        <v>808</v>
      </c>
      <c r="R9" s="151">
        <v>190</v>
      </c>
      <c r="S9" s="3">
        <v>150</v>
      </c>
      <c r="T9">
        <f t="shared" si="0"/>
        <v>230</v>
      </c>
      <c r="U9">
        <f t="shared" si="1"/>
        <v>50</v>
      </c>
      <c r="V9">
        <v>190</v>
      </c>
    </row>
    <row r="10" spans="1:22" x14ac:dyDescent="0.3">
      <c r="A10" s="1" t="s">
        <v>807</v>
      </c>
      <c r="B10" s="2" t="s">
        <v>808</v>
      </c>
      <c r="C10" s="3">
        <v>150</v>
      </c>
      <c r="D10" s="2">
        <v>4</v>
      </c>
      <c r="E10" s="2">
        <v>2</v>
      </c>
      <c r="F10" s="2">
        <v>1</v>
      </c>
      <c r="G10" s="4">
        <v>2</v>
      </c>
      <c r="H10" t="s">
        <v>993</v>
      </c>
      <c r="J10">
        <f>SUM(D32:D41)</f>
        <v>40</v>
      </c>
      <c r="K10">
        <f t="shared" ref="K10:M10" si="5">SUM(E32:E41)</f>
        <v>20</v>
      </c>
      <c r="L10">
        <f t="shared" si="5"/>
        <v>5</v>
      </c>
      <c r="M10">
        <f t="shared" si="5"/>
        <v>20</v>
      </c>
      <c r="Q10" s="2" t="s">
        <v>810</v>
      </c>
      <c r="R10" s="151">
        <v>240</v>
      </c>
      <c r="S10" s="3">
        <v>200</v>
      </c>
      <c r="T10">
        <f t="shared" si="0"/>
        <v>280</v>
      </c>
      <c r="U10">
        <f t="shared" si="1"/>
        <v>50</v>
      </c>
      <c r="V10">
        <v>240</v>
      </c>
    </row>
    <row r="11" spans="1:22" x14ac:dyDescent="0.3">
      <c r="A11" s="1" t="s">
        <v>809</v>
      </c>
      <c r="B11" s="2" t="s">
        <v>810</v>
      </c>
      <c r="C11" s="3">
        <v>200</v>
      </c>
      <c r="D11" s="2">
        <v>4</v>
      </c>
      <c r="E11" s="2">
        <v>2</v>
      </c>
      <c r="F11" s="2">
        <v>0</v>
      </c>
      <c r="G11" s="4">
        <v>2</v>
      </c>
      <c r="H11" t="s">
        <v>261</v>
      </c>
      <c r="J11">
        <f>SUM(D42:D51)</f>
        <v>40</v>
      </c>
      <c r="K11">
        <f t="shared" ref="K11:M11" si="6">SUM(E42:E51)</f>
        <v>20</v>
      </c>
      <c r="L11">
        <f t="shared" si="6"/>
        <v>5</v>
      </c>
      <c r="M11">
        <f t="shared" si="6"/>
        <v>20</v>
      </c>
      <c r="Q11" s="2" t="s">
        <v>812</v>
      </c>
      <c r="R11" s="151">
        <v>290</v>
      </c>
      <c r="S11" s="101">
        <v>250</v>
      </c>
      <c r="T11">
        <f t="shared" si="0"/>
        <v>330</v>
      </c>
      <c r="U11">
        <f t="shared" si="1"/>
        <v>50</v>
      </c>
      <c r="V11">
        <v>290</v>
      </c>
    </row>
    <row r="12" spans="1:22" x14ac:dyDescent="0.3">
      <c r="A12" s="1" t="s">
        <v>811</v>
      </c>
      <c r="B12" s="2" t="s">
        <v>812</v>
      </c>
      <c r="C12" s="3">
        <v>250</v>
      </c>
      <c r="D12" s="2">
        <v>4</v>
      </c>
      <c r="E12" s="2">
        <v>2</v>
      </c>
      <c r="F12" s="2">
        <v>1</v>
      </c>
      <c r="G12" s="4">
        <v>2</v>
      </c>
      <c r="H12" t="s">
        <v>994</v>
      </c>
      <c r="J12">
        <f>SUM(D52:D61)</f>
        <v>40</v>
      </c>
      <c r="K12">
        <f t="shared" ref="K12:M12" si="7">SUM(E52:E61)</f>
        <v>20</v>
      </c>
      <c r="L12">
        <f t="shared" si="7"/>
        <v>5</v>
      </c>
      <c r="M12">
        <f t="shared" si="7"/>
        <v>20</v>
      </c>
      <c r="Q12" s="2" t="s">
        <v>814</v>
      </c>
      <c r="R12" s="151">
        <v>340</v>
      </c>
      <c r="S12" s="101">
        <v>300</v>
      </c>
      <c r="T12">
        <f t="shared" si="0"/>
        <v>380</v>
      </c>
      <c r="U12">
        <f t="shared" si="1"/>
        <v>50</v>
      </c>
      <c r="V12">
        <v>340</v>
      </c>
    </row>
    <row r="13" spans="1:22" x14ac:dyDescent="0.3">
      <c r="A13" s="1" t="s">
        <v>813</v>
      </c>
      <c r="B13" s="2" t="s">
        <v>814</v>
      </c>
      <c r="C13" s="3">
        <v>300</v>
      </c>
      <c r="D13" s="2">
        <v>4</v>
      </c>
      <c r="E13" s="2">
        <v>2</v>
      </c>
      <c r="F13" s="2">
        <v>0</v>
      </c>
      <c r="G13" s="4">
        <v>2</v>
      </c>
      <c r="Q13" s="2" t="s">
        <v>816</v>
      </c>
      <c r="R13" s="151">
        <v>390</v>
      </c>
      <c r="S13" s="101">
        <v>350</v>
      </c>
      <c r="T13">
        <f t="shared" si="0"/>
        <v>430</v>
      </c>
      <c r="U13">
        <f t="shared" si="1"/>
        <v>50</v>
      </c>
      <c r="V13">
        <v>390</v>
      </c>
    </row>
    <row r="14" spans="1:22" x14ac:dyDescent="0.3">
      <c r="A14" s="1" t="s">
        <v>815</v>
      </c>
      <c r="B14" s="2" t="s">
        <v>816</v>
      </c>
      <c r="C14" s="3">
        <v>350</v>
      </c>
      <c r="D14" s="2">
        <v>4</v>
      </c>
      <c r="E14" s="2">
        <v>2</v>
      </c>
      <c r="F14" s="2">
        <v>1</v>
      </c>
      <c r="G14" s="4">
        <v>2</v>
      </c>
      <c r="Q14" s="2" t="s">
        <v>818</v>
      </c>
      <c r="R14" s="151">
        <v>440</v>
      </c>
      <c r="S14" s="101">
        <v>400</v>
      </c>
      <c r="T14">
        <f t="shared" si="0"/>
        <v>480</v>
      </c>
      <c r="U14">
        <f t="shared" si="1"/>
        <v>50</v>
      </c>
      <c r="V14">
        <v>440</v>
      </c>
    </row>
    <row r="15" spans="1:22" x14ac:dyDescent="0.3">
      <c r="A15" s="1" t="s">
        <v>817</v>
      </c>
      <c r="B15" s="2" t="s">
        <v>818</v>
      </c>
      <c r="C15" s="3">
        <v>400</v>
      </c>
      <c r="D15" s="2">
        <v>4</v>
      </c>
      <c r="E15" s="2">
        <v>2</v>
      </c>
      <c r="F15" s="2">
        <v>0</v>
      </c>
      <c r="G15" s="4">
        <v>2</v>
      </c>
      <c r="H15" t="s">
        <v>995</v>
      </c>
      <c r="J15">
        <f>SUM(J7:J12)</f>
        <v>236</v>
      </c>
      <c r="K15">
        <f t="shared" ref="K15:M15" si="8">SUM(K7:K12)</f>
        <v>118</v>
      </c>
      <c r="L15">
        <f t="shared" si="8"/>
        <v>28</v>
      </c>
      <c r="M15">
        <f t="shared" si="8"/>
        <v>120</v>
      </c>
      <c r="Q15" s="2" t="s">
        <v>820</v>
      </c>
      <c r="R15" s="151">
        <v>490</v>
      </c>
      <c r="S15" s="101">
        <v>450</v>
      </c>
      <c r="T15">
        <f t="shared" si="0"/>
        <v>530</v>
      </c>
      <c r="U15">
        <f t="shared" si="1"/>
        <v>50</v>
      </c>
      <c r="V15">
        <v>490</v>
      </c>
    </row>
    <row r="16" spans="1:22" x14ac:dyDescent="0.3">
      <c r="A16" s="1" t="s">
        <v>819</v>
      </c>
      <c r="B16" s="2" t="s">
        <v>820</v>
      </c>
      <c r="C16" s="3">
        <v>450</v>
      </c>
      <c r="D16" s="2">
        <v>4</v>
      </c>
      <c r="E16" s="2">
        <v>2</v>
      </c>
      <c r="F16" s="2">
        <v>1</v>
      </c>
      <c r="G16" s="4">
        <v>2</v>
      </c>
      <c r="Q16" s="2" t="s">
        <v>822</v>
      </c>
      <c r="R16" s="151">
        <v>540</v>
      </c>
      <c r="S16" s="101">
        <v>500</v>
      </c>
      <c r="T16">
        <f t="shared" si="0"/>
        <v>580</v>
      </c>
      <c r="U16">
        <f t="shared" si="1"/>
        <v>50</v>
      </c>
      <c r="V16">
        <v>540</v>
      </c>
    </row>
    <row r="17" spans="1:23" x14ac:dyDescent="0.3">
      <c r="A17" s="1" t="s">
        <v>821</v>
      </c>
      <c r="B17" s="2" t="s">
        <v>822</v>
      </c>
      <c r="C17" s="3">
        <v>500</v>
      </c>
      <c r="D17" s="2">
        <v>4</v>
      </c>
      <c r="E17" s="2">
        <v>2</v>
      </c>
      <c r="F17" s="2">
        <v>0</v>
      </c>
      <c r="G17" s="4">
        <v>2</v>
      </c>
      <c r="Q17" s="2" t="s">
        <v>824</v>
      </c>
      <c r="R17" s="151">
        <v>590</v>
      </c>
      <c r="S17" s="101">
        <v>550</v>
      </c>
      <c r="T17">
        <f t="shared" si="0"/>
        <v>680</v>
      </c>
      <c r="U17">
        <f t="shared" si="1"/>
        <v>100</v>
      </c>
      <c r="V17">
        <v>590</v>
      </c>
    </row>
    <row r="18" spans="1:23" x14ac:dyDescent="0.3">
      <c r="A18" s="1" t="s">
        <v>823</v>
      </c>
      <c r="B18" s="2" t="s">
        <v>824</v>
      </c>
      <c r="C18" s="3">
        <v>550</v>
      </c>
      <c r="D18" s="2">
        <v>4</v>
      </c>
      <c r="E18" s="2">
        <v>2</v>
      </c>
      <c r="F18" s="2">
        <v>1</v>
      </c>
      <c r="G18" s="4">
        <v>2</v>
      </c>
      <c r="Q18" s="2" t="s">
        <v>826</v>
      </c>
      <c r="R18" s="151">
        <v>690</v>
      </c>
      <c r="S18" s="101">
        <v>600</v>
      </c>
      <c r="T18">
        <f t="shared" si="0"/>
        <v>830</v>
      </c>
      <c r="U18">
        <f t="shared" si="1"/>
        <v>150</v>
      </c>
      <c r="V18">
        <v>690</v>
      </c>
    </row>
    <row r="19" spans="1:23" x14ac:dyDescent="0.3">
      <c r="A19" s="1" t="s">
        <v>825</v>
      </c>
      <c r="B19" s="2" t="s">
        <v>826</v>
      </c>
      <c r="C19" s="3">
        <v>600</v>
      </c>
      <c r="D19" s="2">
        <v>4</v>
      </c>
      <c r="E19" s="2">
        <v>2</v>
      </c>
      <c r="F19" s="2">
        <v>0</v>
      </c>
      <c r="G19" s="4">
        <v>2</v>
      </c>
      <c r="Q19" s="2" t="s">
        <v>828</v>
      </c>
      <c r="R19" s="151">
        <v>840</v>
      </c>
      <c r="S19" s="101">
        <v>650</v>
      </c>
      <c r="T19">
        <f t="shared" si="0"/>
        <v>980</v>
      </c>
      <c r="U19">
        <f t="shared" si="1"/>
        <v>150</v>
      </c>
      <c r="V19">
        <v>840</v>
      </c>
    </row>
    <row r="20" spans="1:23" x14ac:dyDescent="0.3">
      <c r="A20" s="1" t="s">
        <v>827</v>
      </c>
      <c r="B20" s="2" t="s">
        <v>828</v>
      </c>
      <c r="C20" s="3">
        <v>700</v>
      </c>
      <c r="D20" s="2">
        <v>4</v>
      </c>
      <c r="E20" s="2">
        <v>2</v>
      </c>
      <c r="F20" s="2">
        <v>1</v>
      </c>
      <c r="G20" s="4">
        <v>2</v>
      </c>
      <c r="Q20" s="2" t="s">
        <v>830</v>
      </c>
      <c r="R20" s="151">
        <v>990</v>
      </c>
      <c r="S20" s="101">
        <v>700</v>
      </c>
      <c r="T20">
        <f t="shared" si="0"/>
        <v>1180</v>
      </c>
      <c r="U20">
        <f t="shared" si="1"/>
        <v>200</v>
      </c>
      <c r="V20">
        <v>990</v>
      </c>
    </row>
    <row r="21" spans="1:23" x14ac:dyDescent="0.3">
      <c r="A21" s="1" t="s">
        <v>829</v>
      </c>
      <c r="B21" s="2" t="s">
        <v>830</v>
      </c>
      <c r="C21" s="3">
        <v>850</v>
      </c>
      <c r="D21" s="2">
        <v>4</v>
      </c>
      <c r="E21" s="2">
        <v>2</v>
      </c>
      <c r="F21" s="2">
        <v>0</v>
      </c>
      <c r="G21" s="4">
        <v>2</v>
      </c>
      <c r="H21" t="s">
        <v>1004</v>
      </c>
      <c r="I21" s="69">
        <v>10</v>
      </c>
      <c r="J21" s="69">
        <v>850</v>
      </c>
      <c r="K21">
        <f>J21/I21</f>
        <v>85</v>
      </c>
      <c r="Q21" s="2" t="s">
        <v>832</v>
      </c>
      <c r="R21" s="151">
        <v>1190</v>
      </c>
      <c r="S21" s="101"/>
      <c r="T21">
        <f t="shared" si="0"/>
        <v>1380</v>
      </c>
      <c r="U21">
        <f t="shared" si="1"/>
        <v>200</v>
      </c>
      <c r="V21">
        <v>1190</v>
      </c>
      <c r="W21">
        <f>SUM(U21:U40)</f>
        <v>8360</v>
      </c>
    </row>
    <row r="22" spans="1:23" x14ac:dyDescent="0.3">
      <c r="A22" s="1" t="s">
        <v>831</v>
      </c>
      <c r="B22" s="2" t="s">
        <v>832</v>
      </c>
      <c r="C22" s="3">
        <v>1000</v>
      </c>
      <c r="D22" s="2">
        <v>4</v>
      </c>
      <c r="E22" s="2">
        <v>2</v>
      </c>
      <c r="F22" s="2">
        <v>1</v>
      </c>
      <c r="G22" s="4">
        <v>2</v>
      </c>
      <c r="H22" t="s">
        <v>1005</v>
      </c>
      <c r="I22" s="69">
        <v>15</v>
      </c>
      <c r="J22" s="69">
        <v>13416</v>
      </c>
      <c r="K22">
        <f t="shared" ref="K22:K23" si="9">J22/I22</f>
        <v>894.4</v>
      </c>
      <c r="M22">
        <f>290*30</f>
        <v>8700</v>
      </c>
      <c r="N22">
        <f>20+SUM(G3:G21)</f>
        <v>60</v>
      </c>
      <c r="O22">
        <f>SUM(N22:N40)</f>
        <v>1482</v>
      </c>
      <c r="Q22" s="2" t="s">
        <v>834</v>
      </c>
      <c r="R22" s="151">
        <v>1390</v>
      </c>
      <c r="T22">
        <f t="shared" si="0"/>
        <v>1580</v>
      </c>
      <c r="U22">
        <f t="shared" si="1"/>
        <v>200</v>
      </c>
      <c r="V22">
        <v>1390</v>
      </c>
    </row>
    <row r="23" spans="1:23" x14ac:dyDescent="0.3">
      <c r="A23" s="1" t="s">
        <v>833</v>
      </c>
      <c r="B23" s="2" t="s">
        <v>834</v>
      </c>
      <c r="C23" s="3">
        <v>1200</v>
      </c>
      <c r="D23" s="2">
        <v>4</v>
      </c>
      <c r="E23" s="2">
        <v>2</v>
      </c>
      <c r="F23" s="2">
        <v>0</v>
      </c>
      <c r="G23" s="4">
        <v>2</v>
      </c>
      <c r="H23" t="s">
        <v>1006</v>
      </c>
      <c r="I23" s="69">
        <v>25</v>
      </c>
      <c r="J23" s="69">
        <v>62304</v>
      </c>
      <c r="K23">
        <f t="shared" si="9"/>
        <v>2492.16</v>
      </c>
      <c r="N23">
        <f>N22+G22</f>
        <v>62</v>
      </c>
      <c r="Q23" s="2" t="s">
        <v>836</v>
      </c>
      <c r="R23" s="151">
        <v>1590</v>
      </c>
      <c r="T23">
        <f t="shared" si="0"/>
        <v>1830</v>
      </c>
      <c r="U23">
        <f t="shared" si="1"/>
        <v>250</v>
      </c>
      <c r="V23">
        <v>1590</v>
      </c>
    </row>
    <row r="24" spans="1:23" x14ac:dyDescent="0.3">
      <c r="A24" s="1" t="s">
        <v>835</v>
      </c>
      <c r="B24" s="2" t="s">
        <v>836</v>
      </c>
      <c r="C24" s="3">
        <v>1400</v>
      </c>
      <c r="D24" s="2">
        <v>4</v>
      </c>
      <c r="E24" s="2">
        <v>2</v>
      </c>
      <c r="F24" s="2">
        <v>1</v>
      </c>
      <c r="G24" s="4">
        <v>2</v>
      </c>
      <c r="L24">
        <f>J22/2</f>
        <v>6708</v>
      </c>
      <c r="N24">
        <f t="shared" ref="N24:N40" si="10">N23+G23</f>
        <v>64</v>
      </c>
      <c r="O24">
        <v>11182</v>
      </c>
      <c r="Q24" s="2" t="s">
        <v>838</v>
      </c>
      <c r="R24" s="151">
        <v>1840</v>
      </c>
      <c r="T24">
        <f t="shared" si="0"/>
        <v>2080</v>
      </c>
      <c r="U24">
        <f t="shared" si="1"/>
        <v>250</v>
      </c>
      <c r="V24">
        <v>1840</v>
      </c>
    </row>
    <row r="25" spans="1:23" x14ac:dyDescent="0.3">
      <c r="A25" s="1" t="s">
        <v>837</v>
      </c>
      <c r="B25" s="2" t="s">
        <v>838</v>
      </c>
      <c r="C25" s="3">
        <v>1700</v>
      </c>
      <c r="D25" s="2">
        <v>4</v>
      </c>
      <c r="E25" s="2">
        <v>2</v>
      </c>
      <c r="F25" s="2">
        <v>0</v>
      </c>
      <c r="G25" s="4">
        <v>2</v>
      </c>
      <c r="N25">
        <f t="shared" si="10"/>
        <v>66</v>
      </c>
      <c r="Q25" s="2" t="s">
        <v>840</v>
      </c>
      <c r="R25" s="151">
        <v>2090</v>
      </c>
      <c r="T25">
        <f t="shared" si="0"/>
        <v>2330</v>
      </c>
      <c r="U25">
        <f t="shared" si="1"/>
        <v>250</v>
      </c>
      <c r="V25">
        <v>2090</v>
      </c>
    </row>
    <row r="26" spans="1:23" x14ac:dyDescent="0.3">
      <c r="A26" s="1" t="s">
        <v>839</v>
      </c>
      <c r="B26" s="2" t="s">
        <v>840</v>
      </c>
      <c r="C26" s="3">
        <v>2000</v>
      </c>
      <c r="D26" s="2">
        <v>4</v>
      </c>
      <c r="E26" s="2">
        <v>2</v>
      </c>
      <c r="F26" s="2">
        <v>1</v>
      </c>
      <c r="G26" s="4">
        <v>2</v>
      </c>
      <c r="N26">
        <f t="shared" si="10"/>
        <v>68</v>
      </c>
      <c r="Q26" s="2" t="s">
        <v>842</v>
      </c>
      <c r="R26" s="151">
        <v>2340</v>
      </c>
      <c r="T26">
        <f t="shared" si="0"/>
        <v>2630</v>
      </c>
      <c r="U26">
        <f t="shared" si="1"/>
        <v>300</v>
      </c>
      <c r="V26">
        <v>2340</v>
      </c>
    </row>
    <row r="27" spans="1:23" x14ac:dyDescent="0.3">
      <c r="A27" s="1" t="s">
        <v>841</v>
      </c>
      <c r="B27" s="2" t="s">
        <v>842</v>
      </c>
      <c r="C27" s="3">
        <v>2400</v>
      </c>
      <c r="D27" s="2">
        <v>4</v>
      </c>
      <c r="E27" s="2">
        <v>2</v>
      </c>
      <c r="F27" s="2">
        <v>0</v>
      </c>
      <c r="G27" s="4">
        <v>2</v>
      </c>
      <c r="N27">
        <f t="shared" si="10"/>
        <v>70</v>
      </c>
      <c r="Q27" s="2" t="s">
        <v>844</v>
      </c>
      <c r="R27" s="151">
        <v>2640</v>
      </c>
      <c r="T27">
        <f t="shared" si="0"/>
        <v>2930</v>
      </c>
      <c r="U27">
        <f t="shared" si="1"/>
        <v>300</v>
      </c>
      <c r="V27">
        <v>2640</v>
      </c>
    </row>
    <row r="28" spans="1:23" x14ac:dyDescent="0.3">
      <c r="A28" s="1" t="s">
        <v>843</v>
      </c>
      <c r="B28" s="2" t="s">
        <v>844</v>
      </c>
      <c r="C28" s="3">
        <v>2800</v>
      </c>
      <c r="D28" s="2">
        <v>4</v>
      </c>
      <c r="E28" s="2">
        <v>2</v>
      </c>
      <c r="F28" s="2">
        <v>1</v>
      </c>
      <c r="G28" s="4">
        <v>2</v>
      </c>
      <c r="N28">
        <f t="shared" si="10"/>
        <v>72</v>
      </c>
      <c r="Q28" s="2" t="s">
        <v>846</v>
      </c>
      <c r="R28" s="151">
        <v>2940</v>
      </c>
      <c r="T28">
        <f t="shared" si="0"/>
        <v>3230</v>
      </c>
      <c r="U28">
        <f t="shared" si="1"/>
        <v>300</v>
      </c>
      <c r="V28">
        <v>2940</v>
      </c>
    </row>
    <row r="29" spans="1:23" x14ac:dyDescent="0.3">
      <c r="A29" s="1" t="s">
        <v>845</v>
      </c>
      <c r="B29" s="2" t="s">
        <v>846</v>
      </c>
      <c r="C29" s="3">
        <v>3200</v>
      </c>
      <c r="D29" s="2">
        <v>4</v>
      </c>
      <c r="E29" s="2">
        <v>2</v>
      </c>
      <c r="F29" s="2">
        <v>0</v>
      </c>
      <c r="G29" s="4">
        <v>2</v>
      </c>
      <c r="N29">
        <f t="shared" si="10"/>
        <v>74</v>
      </c>
      <c r="Q29" s="2" t="s">
        <v>848</v>
      </c>
      <c r="R29" s="151">
        <v>3240</v>
      </c>
      <c r="T29">
        <f t="shared" si="0"/>
        <v>3630</v>
      </c>
      <c r="U29">
        <f t="shared" si="1"/>
        <v>400</v>
      </c>
      <c r="V29">
        <v>3240</v>
      </c>
    </row>
    <row r="30" spans="1:23" x14ac:dyDescent="0.3">
      <c r="A30" s="1" t="s">
        <v>847</v>
      </c>
      <c r="B30" s="2" t="s">
        <v>848</v>
      </c>
      <c r="C30" s="3">
        <v>3700</v>
      </c>
      <c r="D30" s="2">
        <v>4</v>
      </c>
      <c r="E30" s="2">
        <v>2</v>
      </c>
      <c r="F30" s="2">
        <v>1</v>
      </c>
      <c r="G30" s="4">
        <v>2</v>
      </c>
      <c r="N30">
        <f t="shared" si="10"/>
        <v>76</v>
      </c>
      <c r="Q30" s="2" t="s">
        <v>850</v>
      </c>
      <c r="R30" s="151">
        <v>3640</v>
      </c>
      <c r="T30">
        <f t="shared" si="0"/>
        <v>4030</v>
      </c>
      <c r="U30">
        <f t="shared" si="1"/>
        <v>400</v>
      </c>
      <c r="V30">
        <v>3640</v>
      </c>
    </row>
    <row r="31" spans="1:23" x14ac:dyDescent="0.3">
      <c r="A31" s="1" t="s">
        <v>849</v>
      </c>
      <c r="B31" s="2" t="s">
        <v>850</v>
      </c>
      <c r="C31" s="3">
        <v>4200</v>
      </c>
      <c r="D31" s="2">
        <v>4</v>
      </c>
      <c r="E31" s="2">
        <v>2</v>
      </c>
      <c r="F31" s="2">
        <v>0</v>
      </c>
      <c r="G31" s="4">
        <v>2</v>
      </c>
      <c r="N31">
        <f t="shared" si="10"/>
        <v>78</v>
      </c>
      <c r="Q31" s="2" t="s">
        <v>852</v>
      </c>
      <c r="R31" s="151">
        <v>4040</v>
      </c>
      <c r="T31">
        <f t="shared" si="0"/>
        <v>4430</v>
      </c>
      <c r="U31">
        <f t="shared" si="1"/>
        <v>400</v>
      </c>
      <c r="V31">
        <v>4040</v>
      </c>
    </row>
    <row r="32" spans="1:23" x14ac:dyDescent="0.3">
      <c r="A32" s="1" t="s">
        <v>851</v>
      </c>
      <c r="B32" s="2" t="s">
        <v>852</v>
      </c>
      <c r="C32" s="3">
        <v>4920</v>
      </c>
      <c r="D32" s="2">
        <v>4</v>
      </c>
      <c r="E32" s="2">
        <v>2</v>
      </c>
      <c r="F32" s="2">
        <v>1</v>
      </c>
      <c r="G32" s="4">
        <v>2</v>
      </c>
      <c r="N32">
        <f t="shared" si="10"/>
        <v>80</v>
      </c>
      <c r="Q32" s="2" t="s">
        <v>854</v>
      </c>
      <c r="R32" s="151">
        <v>4440</v>
      </c>
      <c r="T32">
        <f t="shared" si="0"/>
        <v>4880</v>
      </c>
      <c r="U32">
        <f t="shared" si="1"/>
        <v>450</v>
      </c>
      <c r="V32">
        <v>4440</v>
      </c>
    </row>
    <row r="33" spans="1:22" x14ac:dyDescent="0.3">
      <c r="A33" s="1" t="s">
        <v>853</v>
      </c>
      <c r="B33" s="2" t="s">
        <v>854</v>
      </c>
      <c r="C33" s="3">
        <v>5712</v>
      </c>
      <c r="D33" s="2">
        <v>4</v>
      </c>
      <c r="E33" s="2">
        <v>2</v>
      </c>
      <c r="F33" s="2">
        <v>0</v>
      </c>
      <c r="G33" s="4">
        <v>2</v>
      </c>
      <c r="N33">
        <f t="shared" si="10"/>
        <v>82</v>
      </c>
      <c r="Q33" s="2" t="s">
        <v>856</v>
      </c>
      <c r="R33" s="151">
        <v>4890</v>
      </c>
      <c r="T33">
        <f t="shared" si="0"/>
        <v>5330</v>
      </c>
      <c r="U33">
        <f t="shared" si="1"/>
        <v>450</v>
      </c>
      <c r="V33">
        <v>4890</v>
      </c>
    </row>
    <row r="34" spans="1:22" x14ac:dyDescent="0.3">
      <c r="A34" s="1" t="s">
        <v>855</v>
      </c>
      <c r="B34" s="2" t="s">
        <v>856</v>
      </c>
      <c r="C34" s="3">
        <v>6504</v>
      </c>
      <c r="D34" s="2">
        <v>4</v>
      </c>
      <c r="E34" s="2">
        <v>2</v>
      </c>
      <c r="F34" s="2">
        <v>1</v>
      </c>
      <c r="G34" s="4">
        <v>2</v>
      </c>
      <c r="N34">
        <f t="shared" si="10"/>
        <v>84</v>
      </c>
      <c r="Q34" s="2" t="s">
        <v>858</v>
      </c>
      <c r="R34" s="151">
        <v>5340</v>
      </c>
      <c r="T34">
        <f t="shared" si="0"/>
        <v>5830</v>
      </c>
      <c r="U34">
        <f t="shared" si="1"/>
        <v>500</v>
      </c>
      <c r="V34">
        <v>5340</v>
      </c>
    </row>
    <row r="35" spans="1:22" x14ac:dyDescent="0.3">
      <c r="A35" s="1" t="s">
        <v>857</v>
      </c>
      <c r="B35" s="2" t="s">
        <v>858</v>
      </c>
      <c r="C35" s="3">
        <v>7368</v>
      </c>
      <c r="D35" s="2">
        <v>4</v>
      </c>
      <c r="E35" s="2">
        <v>2</v>
      </c>
      <c r="F35" s="2">
        <v>0</v>
      </c>
      <c r="G35" s="4">
        <v>2</v>
      </c>
      <c r="N35">
        <f t="shared" si="10"/>
        <v>86</v>
      </c>
      <c r="Q35" s="2" t="s">
        <v>860</v>
      </c>
      <c r="R35" s="151">
        <v>5840</v>
      </c>
      <c r="T35">
        <f t="shared" si="0"/>
        <v>6330</v>
      </c>
      <c r="U35">
        <f t="shared" si="1"/>
        <v>500</v>
      </c>
      <c r="V35">
        <v>5840</v>
      </c>
    </row>
    <row r="36" spans="1:22" x14ac:dyDescent="0.3">
      <c r="A36" s="1" t="s">
        <v>859</v>
      </c>
      <c r="B36" s="2" t="s">
        <v>860</v>
      </c>
      <c r="C36" s="3">
        <v>8232</v>
      </c>
      <c r="D36" s="2">
        <v>4</v>
      </c>
      <c r="E36" s="2">
        <v>2</v>
      </c>
      <c r="F36" s="2">
        <v>1</v>
      </c>
      <c r="G36" s="4">
        <v>2</v>
      </c>
      <c r="N36">
        <f t="shared" si="10"/>
        <v>88</v>
      </c>
      <c r="Q36" s="2" t="s">
        <v>862</v>
      </c>
      <c r="R36" s="151">
        <v>6340</v>
      </c>
      <c r="T36">
        <f t="shared" si="0"/>
        <v>6880</v>
      </c>
      <c r="U36">
        <f t="shared" si="1"/>
        <v>550</v>
      </c>
      <c r="V36">
        <v>6340</v>
      </c>
    </row>
    <row r="37" spans="1:22" x14ac:dyDescent="0.3">
      <c r="A37" s="1" t="s">
        <v>861</v>
      </c>
      <c r="B37" s="2" t="s">
        <v>862</v>
      </c>
      <c r="C37" s="3">
        <v>9168</v>
      </c>
      <c r="D37" s="2">
        <v>4</v>
      </c>
      <c r="E37" s="2">
        <v>2</v>
      </c>
      <c r="F37" s="2">
        <v>0</v>
      </c>
      <c r="G37" s="4">
        <v>2</v>
      </c>
      <c r="N37">
        <f t="shared" si="10"/>
        <v>90</v>
      </c>
      <c r="Q37" s="2" t="s">
        <v>864</v>
      </c>
      <c r="R37" s="151">
        <v>6890</v>
      </c>
      <c r="T37">
        <f t="shared" si="0"/>
        <v>7430</v>
      </c>
      <c r="U37">
        <f t="shared" si="1"/>
        <v>550</v>
      </c>
      <c r="V37">
        <v>6890</v>
      </c>
    </row>
    <row r="38" spans="1:22" x14ac:dyDescent="0.3">
      <c r="A38" s="1" t="s">
        <v>863</v>
      </c>
      <c r="B38" s="2" t="s">
        <v>864</v>
      </c>
      <c r="C38" s="3">
        <v>10104</v>
      </c>
      <c r="D38" s="2">
        <v>4</v>
      </c>
      <c r="E38" s="2">
        <v>2</v>
      </c>
      <c r="F38" s="2">
        <v>1</v>
      </c>
      <c r="G38" s="4">
        <v>2</v>
      </c>
      <c r="N38">
        <f t="shared" si="10"/>
        <v>92</v>
      </c>
      <c r="Q38" s="2" t="s">
        <v>866</v>
      </c>
      <c r="R38" s="151">
        <v>7440</v>
      </c>
      <c r="T38">
        <f t="shared" si="0"/>
        <v>8030</v>
      </c>
      <c r="U38">
        <f t="shared" si="1"/>
        <v>600</v>
      </c>
      <c r="V38">
        <v>7440</v>
      </c>
    </row>
    <row r="39" spans="1:22" x14ac:dyDescent="0.3">
      <c r="A39" s="1" t="s">
        <v>865</v>
      </c>
      <c r="B39" s="2" t="s">
        <v>866</v>
      </c>
      <c r="C39" s="3">
        <v>11112</v>
      </c>
      <c r="D39" s="2">
        <v>4</v>
      </c>
      <c r="E39" s="2">
        <v>2</v>
      </c>
      <c r="F39" s="2">
        <v>0</v>
      </c>
      <c r="G39" s="4">
        <v>2</v>
      </c>
      <c r="N39">
        <f t="shared" si="10"/>
        <v>94</v>
      </c>
      <c r="Q39" s="2" t="s">
        <v>868</v>
      </c>
      <c r="R39" s="151">
        <v>8040</v>
      </c>
      <c r="T39">
        <f t="shared" si="0"/>
        <v>8750</v>
      </c>
      <c r="U39">
        <f t="shared" si="1"/>
        <v>720</v>
      </c>
      <c r="V39">
        <v>8040</v>
      </c>
    </row>
    <row r="40" spans="1:22" x14ac:dyDescent="0.3">
      <c r="A40" s="1" t="s">
        <v>867</v>
      </c>
      <c r="B40" s="2" t="s">
        <v>868</v>
      </c>
      <c r="C40" s="3">
        <v>12264</v>
      </c>
      <c r="D40" s="2">
        <v>4</v>
      </c>
      <c r="E40" s="2">
        <v>2</v>
      </c>
      <c r="F40" s="2">
        <v>1</v>
      </c>
      <c r="G40" s="4">
        <v>2</v>
      </c>
      <c r="N40">
        <f t="shared" si="10"/>
        <v>96</v>
      </c>
      <c r="Q40" s="2" t="s">
        <v>870</v>
      </c>
      <c r="R40" s="151">
        <f>ROUND(R39*1.09,-1)</f>
        <v>8760</v>
      </c>
      <c r="T40">
        <f t="shared" si="0"/>
        <v>9540</v>
      </c>
      <c r="U40">
        <f t="shared" si="1"/>
        <v>790</v>
      </c>
      <c r="V40">
        <v>8690</v>
      </c>
    </row>
    <row r="41" spans="1:22" x14ac:dyDescent="0.3">
      <c r="A41" s="1" t="s">
        <v>869</v>
      </c>
      <c r="B41" s="2" t="s">
        <v>870</v>
      </c>
      <c r="C41" s="3">
        <v>13416</v>
      </c>
      <c r="D41" s="2">
        <v>4</v>
      </c>
      <c r="E41" s="2">
        <v>2</v>
      </c>
      <c r="F41" s="2">
        <v>0</v>
      </c>
      <c r="G41" s="4">
        <v>2</v>
      </c>
      <c r="Q41" s="2" t="s">
        <v>872</v>
      </c>
      <c r="R41" s="151">
        <f t="shared" ref="R41:R55" si="11">ROUND(R40*1.09,-1)</f>
        <v>9550</v>
      </c>
      <c r="T41">
        <f t="shared" si="0"/>
        <v>10400</v>
      </c>
      <c r="U41">
        <f t="shared" si="1"/>
        <v>860</v>
      </c>
      <c r="V41">
        <v>9490</v>
      </c>
    </row>
    <row r="42" spans="1:22" x14ac:dyDescent="0.3">
      <c r="A42" s="1" t="s">
        <v>871</v>
      </c>
      <c r="B42" s="2" t="s">
        <v>872</v>
      </c>
      <c r="C42" s="3">
        <v>14712</v>
      </c>
      <c r="D42" s="2">
        <v>4</v>
      </c>
      <c r="E42" s="2">
        <v>2</v>
      </c>
      <c r="F42" s="2">
        <v>1</v>
      </c>
      <c r="G42" s="4">
        <v>2</v>
      </c>
      <c r="Q42" s="2" t="s">
        <v>874</v>
      </c>
      <c r="R42" s="151">
        <f t="shared" si="11"/>
        <v>10410</v>
      </c>
      <c r="T42">
        <f t="shared" si="0"/>
        <v>11340</v>
      </c>
      <c r="U42">
        <f t="shared" si="1"/>
        <v>940</v>
      </c>
      <c r="V42">
        <v>10390</v>
      </c>
    </row>
    <row r="43" spans="1:22" x14ac:dyDescent="0.3">
      <c r="A43" s="1" t="s">
        <v>873</v>
      </c>
      <c r="B43" s="2" t="s">
        <v>874</v>
      </c>
      <c r="C43" s="3">
        <v>16080</v>
      </c>
      <c r="D43" s="2">
        <v>4</v>
      </c>
      <c r="E43" s="2">
        <v>2</v>
      </c>
      <c r="F43" s="2">
        <v>0</v>
      </c>
      <c r="G43" s="4">
        <v>2</v>
      </c>
      <c r="Q43" s="2" t="s">
        <v>876</v>
      </c>
      <c r="R43" s="151">
        <f t="shared" si="11"/>
        <v>11350</v>
      </c>
      <c r="T43">
        <f t="shared" si="0"/>
        <v>12360</v>
      </c>
      <c r="U43">
        <f t="shared" si="1"/>
        <v>1020</v>
      </c>
      <c r="V43">
        <v>11390</v>
      </c>
    </row>
    <row r="44" spans="1:22" x14ac:dyDescent="0.3">
      <c r="A44" s="1" t="s">
        <v>875</v>
      </c>
      <c r="B44" s="2" t="s">
        <v>876</v>
      </c>
      <c r="C44" s="3">
        <v>17520</v>
      </c>
      <c r="D44" s="2">
        <v>4</v>
      </c>
      <c r="E44" s="2">
        <v>2</v>
      </c>
      <c r="F44" s="2">
        <v>1</v>
      </c>
      <c r="G44" s="4">
        <v>2</v>
      </c>
      <c r="Q44" s="2" t="s">
        <v>878</v>
      </c>
      <c r="R44" s="151">
        <f t="shared" si="11"/>
        <v>12370</v>
      </c>
      <c r="T44">
        <f t="shared" si="0"/>
        <v>13470</v>
      </c>
      <c r="U44">
        <f t="shared" si="1"/>
        <v>1110</v>
      </c>
      <c r="V44">
        <v>12590</v>
      </c>
    </row>
    <row r="45" spans="1:22" x14ac:dyDescent="0.3">
      <c r="A45" s="1" t="s">
        <v>877</v>
      </c>
      <c r="B45" s="2" t="s">
        <v>878</v>
      </c>
      <c r="C45" s="3">
        <v>18960</v>
      </c>
      <c r="D45" s="2">
        <v>4</v>
      </c>
      <c r="E45" s="2">
        <v>2</v>
      </c>
      <c r="F45" s="2">
        <v>0</v>
      </c>
      <c r="G45" s="4">
        <v>2</v>
      </c>
      <c r="Q45" s="2" t="s">
        <v>880</v>
      </c>
      <c r="R45" s="151">
        <f t="shared" si="11"/>
        <v>13480</v>
      </c>
      <c r="T45">
        <f t="shared" si="0"/>
        <v>14680</v>
      </c>
      <c r="U45">
        <f t="shared" si="1"/>
        <v>1210</v>
      </c>
      <c r="V45">
        <v>13990</v>
      </c>
    </row>
    <row r="46" spans="1:22" x14ac:dyDescent="0.3">
      <c r="A46" s="1" t="s">
        <v>879</v>
      </c>
      <c r="B46" s="2" t="s">
        <v>880</v>
      </c>
      <c r="C46" s="3">
        <v>20544</v>
      </c>
      <c r="D46" s="2">
        <v>4</v>
      </c>
      <c r="E46" s="2">
        <v>2</v>
      </c>
      <c r="F46" s="2">
        <v>1</v>
      </c>
      <c r="G46" s="4">
        <v>2</v>
      </c>
      <c r="Q46" s="2" t="s">
        <v>882</v>
      </c>
      <c r="R46" s="151">
        <f t="shared" si="11"/>
        <v>14690</v>
      </c>
      <c r="T46">
        <f t="shared" si="0"/>
        <v>16000</v>
      </c>
      <c r="U46">
        <f t="shared" si="1"/>
        <v>1320</v>
      </c>
      <c r="V46">
        <v>15590</v>
      </c>
    </row>
    <row r="47" spans="1:22" x14ac:dyDescent="0.3">
      <c r="A47" s="1" t="s">
        <v>881</v>
      </c>
      <c r="B47" s="2" t="s">
        <v>882</v>
      </c>
      <c r="C47" s="3">
        <v>22344</v>
      </c>
      <c r="D47" s="2">
        <v>4</v>
      </c>
      <c r="E47" s="2">
        <v>2</v>
      </c>
      <c r="F47" s="2">
        <v>0</v>
      </c>
      <c r="G47" s="4">
        <v>2</v>
      </c>
      <c r="Q47" s="2" t="s">
        <v>884</v>
      </c>
      <c r="R47" s="151">
        <f t="shared" si="11"/>
        <v>16010</v>
      </c>
      <c r="T47">
        <f t="shared" si="0"/>
        <v>17440</v>
      </c>
      <c r="U47">
        <f t="shared" si="1"/>
        <v>1440</v>
      </c>
      <c r="V47">
        <v>17390</v>
      </c>
    </row>
    <row r="48" spans="1:22" x14ac:dyDescent="0.3">
      <c r="A48" s="1" t="s">
        <v>883</v>
      </c>
      <c r="B48" s="2" t="s">
        <v>884</v>
      </c>
      <c r="C48" s="3">
        <v>24144</v>
      </c>
      <c r="D48" s="2">
        <v>4</v>
      </c>
      <c r="E48" s="2">
        <v>2</v>
      </c>
      <c r="F48" s="2">
        <v>1</v>
      </c>
      <c r="G48" s="4">
        <v>2</v>
      </c>
      <c r="Q48" s="2" t="s">
        <v>886</v>
      </c>
      <c r="R48" s="151">
        <f t="shared" si="11"/>
        <v>17450</v>
      </c>
      <c r="T48">
        <f t="shared" si="0"/>
        <v>19010</v>
      </c>
      <c r="U48">
        <f t="shared" si="1"/>
        <v>1570</v>
      </c>
      <c r="V48">
        <v>19390</v>
      </c>
    </row>
    <row r="49" spans="1:22" x14ac:dyDescent="0.3">
      <c r="A49" s="1" t="s">
        <v>885</v>
      </c>
      <c r="B49" s="2" t="s">
        <v>886</v>
      </c>
      <c r="C49" s="3">
        <v>26088</v>
      </c>
      <c r="D49" s="2">
        <v>4</v>
      </c>
      <c r="E49" s="2">
        <v>2</v>
      </c>
      <c r="F49" s="2">
        <v>0</v>
      </c>
      <c r="G49" s="4">
        <v>2</v>
      </c>
      <c r="Q49" s="2" t="s">
        <v>888</v>
      </c>
      <c r="R49" s="151">
        <f t="shared" si="11"/>
        <v>19020</v>
      </c>
      <c r="T49">
        <f t="shared" si="0"/>
        <v>20720</v>
      </c>
      <c r="U49">
        <f t="shared" si="1"/>
        <v>1710</v>
      </c>
      <c r="V49">
        <v>21590</v>
      </c>
    </row>
    <row r="50" spans="1:22" x14ac:dyDescent="0.3">
      <c r="A50" s="1" t="s">
        <v>887</v>
      </c>
      <c r="B50" s="2" t="s">
        <v>888</v>
      </c>
      <c r="C50" s="3">
        <v>28032</v>
      </c>
      <c r="D50" s="2">
        <v>4</v>
      </c>
      <c r="E50" s="2">
        <v>2</v>
      </c>
      <c r="F50" s="2">
        <v>1</v>
      </c>
      <c r="G50" s="4">
        <v>2</v>
      </c>
      <c r="Q50" s="6" t="s">
        <v>890</v>
      </c>
      <c r="R50" s="151">
        <f t="shared" si="11"/>
        <v>20730</v>
      </c>
      <c r="T50">
        <f t="shared" si="0"/>
        <v>22590</v>
      </c>
      <c r="U50">
        <f t="shared" si="1"/>
        <v>1870</v>
      </c>
      <c r="V50">
        <v>23990</v>
      </c>
    </row>
    <row r="51" spans="1:22" x14ac:dyDescent="0.3">
      <c r="A51" s="5" t="s">
        <v>889</v>
      </c>
      <c r="B51" s="6" t="s">
        <v>890</v>
      </c>
      <c r="C51" s="3">
        <v>30192</v>
      </c>
      <c r="D51" s="2">
        <v>4</v>
      </c>
      <c r="E51" s="6">
        <v>2</v>
      </c>
      <c r="F51" s="6">
        <v>0</v>
      </c>
      <c r="G51" s="4">
        <v>2</v>
      </c>
      <c r="Q51" s="65" t="s">
        <v>892</v>
      </c>
      <c r="R51" s="151">
        <f t="shared" si="11"/>
        <v>22600</v>
      </c>
      <c r="T51">
        <f t="shared" si="0"/>
        <v>24620</v>
      </c>
      <c r="U51">
        <f t="shared" si="1"/>
        <v>2030</v>
      </c>
      <c r="V51">
        <v>26590</v>
      </c>
    </row>
    <row r="52" spans="1:22" x14ac:dyDescent="0.3">
      <c r="A52" s="65" t="s">
        <v>891</v>
      </c>
      <c r="B52" s="65" t="s">
        <v>892</v>
      </c>
      <c r="C52" s="3">
        <v>32784</v>
      </c>
      <c r="D52" s="2">
        <v>4</v>
      </c>
      <c r="E52" s="65">
        <v>2</v>
      </c>
      <c r="F52" s="65">
        <v>1</v>
      </c>
      <c r="G52" s="65">
        <v>2</v>
      </c>
      <c r="Q52" s="65" t="s">
        <v>894</v>
      </c>
      <c r="R52" s="151">
        <f t="shared" si="11"/>
        <v>24630</v>
      </c>
      <c r="T52">
        <f t="shared" si="0"/>
        <v>26840</v>
      </c>
      <c r="U52">
        <f t="shared" si="1"/>
        <v>2220</v>
      </c>
      <c r="V52">
        <v>29390</v>
      </c>
    </row>
    <row r="53" spans="1:22" x14ac:dyDescent="0.3">
      <c r="A53" s="65" t="s">
        <v>893</v>
      </c>
      <c r="B53" s="65" t="s">
        <v>894</v>
      </c>
      <c r="C53" s="3">
        <v>35664</v>
      </c>
      <c r="D53" s="2">
        <v>4</v>
      </c>
      <c r="E53" s="65">
        <v>2</v>
      </c>
      <c r="F53" s="65">
        <v>0</v>
      </c>
      <c r="G53" s="65">
        <v>2</v>
      </c>
      <c r="Q53" s="65" t="s">
        <v>896</v>
      </c>
      <c r="R53" s="151">
        <f t="shared" si="11"/>
        <v>26850</v>
      </c>
      <c r="T53">
        <f t="shared" si="0"/>
        <v>29260</v>
      </c>
      <c r="U53">
        <f t="shared" si="1"/>
        <v>2420</v>
      </c>
      <c r="V53">
        <v>32390</v>
      </c>
    </row>
    <row r="54" spans="1:22" x14ac:dyDescent="0.3">
      <c r="A54" s="65" t="s">
        <v>895</v>
      </c>
      <c r="B54" s="65" t="s">
        <v>896</v>
      </c>
      <c r="C54" s="3">
        <v>38688</v>
      </c>
      <c r="D54" s="2">
        <v>4</v>
      </c>
      <c r="E54" s="65">
        <v>2</v>
      </c>
      <c r="F54" s="65">
        <v>1</v>
      </c>
      <c r="G54" s="65">
        <v>2</v>
      </c>
      <c r="Q54" s="65" t="s">
        <v>898</v>
      </c>
      <c r="R54" s="151">
        <f t="shared" si="11"/>
        <v>29270</v>
      </c>
      <c r="T54">
        <f t="shared" si="0"/>
        <v>31890</v>
      </c>
      <c r="U54">
        <f t="shared" si="1"/>
        <v>2630</v>
      </c>
      <c r="V54">
        <v>35590</v>
      </c>
    </row>
    <row r="55" spans="1:22" x14ac:dyDescent="0.3">
      <c r="A55" s="65" t="s">
        <v>897</v>
      </c>
      <c r="B55" s="65" t="s">
        <v>898</v>
      </c>
      <c r="C55" s="3">
        <v>41856</v>
      </c>
      <c r="D55" s="2">
        <v>4</v>
      </c>
      <c r="E55" s="65">
        <v>2</v>
      </c>
      <c r="F55" s="65">
        <v>0</v>
      </c>
      <c r="G55" s="65">
        <v>2</v>
      </c>
      <c r="Q55" s="65" t="s">
        <v>900</v>
      </c>
      <c r="R55" s="151">
        <f t="shared" si="11"/>
        <v>31900</v>
      </c>
      <c r="T55">
        <f t="shared" si="0"/>
        <v>34600</v>
      </c>
      <c r="U55">
        <f t="shared" si="1"/>
        <v>2710</v>
      </c>
      <c r="V55">
        <v>38990</v>
      </c>
    </row>
    <row r="56" spans="1:22" x14ac:dyDescent="0.3">
      <c r="A56" s="65" t="s">
        <v>899</v>
      </c>
      <c r="B56" s="65" t="s">
        <v>900</v>
      </c>
      <c r="C56" s="3">
        <v>45024</v>
      </c>
      <c r="D56" s="2">
        <v>4</v>
      </c>
      <c r="E56" s="65">
        <v>2</v>
      </c>
      <c r="F56" s="65">
        <v>1</v>
      </c>
      <c r="G56" s="65">
        <v>2</v>
      </c>
      <c r="Q56" s="65" t="s">
        <v>902</v>
      </c>
      <c r="R56" s="151">
        <f>ROUND(R55*1.085,-1)</f>
        <v>34610</v>
      </c>
      <c r="T56">
        <f t="shared" si="0"/>
        <v>37540</v>
      </c>
      <c r="U56">
        <f t="shared" si="1"/>
        <v>2940</v>
      </c>
      <c r="V56">
        <v>42590</v>
      </c>
    </row>
    <row r="57" spans="1:22" x14ac:dyDescent="0.3">
      <c r="A57" s="65" t="s">
        <v>901</v>
      </c>
      <c r="B57" s="65" t="s">
        <v>902</v>
      </c>
      <c r="C57" s="3">
        <v>48192</v>
      </c>
      <c r="D57" s="2">
        <v>4</v>
      </c>
      <c r="E57" s="65">
        <v>2</v>
      </c>
      <c r="F57" s="65">
        <v>0</v>
      </c>
      <c r="G57" s="65">
        <v>2</v>
      </c>
      <c r="Q57" s="65" t="s">
        <v>904</v>
      </c>
      <c r="R57" s="151">
        <f>ROUND(R56*1.085,-1)</f>
        <v>37550</v>
      </c>
      <c r="T57">
        <f t="shared" si="0"/>
        <v>40540</v>
      </c>
      <c r="U57">
        <f t="shared" si="1"/>
        <v>3000</v>
      </c>
      <c r="V57">
        <v>46390</v>
      </c>
    </row>
    <row r="58" spans="1:22" x14ac:dyDescent="0.3">
      <c r="A58" s="65" t="s">
        <v>903</v>
      </c>
      <c r="B58" s="65" t="s">
        <v>904</v>
      </c>
      <c r="C58" s="3">
        <v>51504</v>
      </c>
      <c r="D58" s="2">
        <v>4</v>
      </c>
      <c r="E58" s="65">
        <v>2</v>
      </c>
      <c r="F58" s="65">
        <v>1</v>
      </c>
      <c r="G58" s="65">
        <v>2</v>
      </c>
      <c r="Q58" s="65" t="s">
        <v>906</v>
      </c>
      <c r="R58" s="151">
        <f>ROUND(R57*1.08,-1)</f>
        <v>40550</v>
      </c>
      <c r="T58">
        <f t="shared" si="0"/>
        <v>43780</v>
      </c>
      <c r="U58">
        <f t="shared" si="1"/>
        <v>3240</v>
      </c>
      <c r="V58">
        <v>50390</v>
      </c>
    </row>
    <row r="59" spans="1:22" x14ac:dyDescent="0.3">
      <c r="A59" s="65" t="s">
        <v>905</v>
      </c>
      <c r="B59" s="65" t="s">
        <v>906</v>
      </c>
      <c r="C59" s="3">
        <v>54960</v>
      </c>
      <c r="D59" s="2">
        <v>4</v>
      </c>
      <c r="E59" s="65">
        <v>2</v>
      </c>
      <c r="F59" s="65">
        <v>0</v>
      </c>
      <c r="G59" s="65">
        <v>2</v>
      </c>
      <c r="Q59" s="65" t="s">
        <v>908</v>
      </c>
      <c r="R59" s="151">
        <f>ROUND(R58*1.08,-1)</f>
        <v>43790</v>
      </c>
      <c r="T59">
        <f t="shared" si="0"/>
        <v>47060</v>
      </c>
      <c r="U59">
        <f t="shared" si="1"/>
        <v>3280</v>
      </c>
      <c r="V59">
        <v>54790</v>
      </c>
    </row>
    <row r="60" spans="1:22" x14ac:dyDescent="0.3">
      <c r="A60" s="65" t="s">
        <v>907</v>
      </c>
      <c r="B60" s="65" t="s">
        <v>908</v>
      </c>
      <c r="C60" s="3">
        <v>58560</v>
      </c>
      <c r="D60" s="2">
        <v>4</v>
      </c>
      <c r="E60" s="65">
        <v>2</v>
      </c>
      <c r="F60" s="65">
        <v>1</v>
      </c>
      <c r="G60" s="65">
        <v>2</v>
      </c>
      <c r="Q60" s="65" t="s">
        <v>910</v>
      </c>
      <c r="R60" s="151">
        <f t="shared" ref="R60" si="12">ROUND(R59*1.075,-1)</f>
        <v>47070</v>
      </c>
      <c r="T60">
        <f t="shared" si="0"/>
        <v>50470</v>
      </c>
      <c r="U60">
        <f t="shared" si="1"/>
        <v>3410</v>
      </c>
      <c r="V60">
        <v>59590</v>
      </c>
    </row>
    <row r="61" spans="1:22" x14ac:dyDescent="0.3">
      <c r="A61" s="65" t="s">
        <v>909</v>
      </c>
      <c r="B61" s="65" t="s">
        <v>910</v>
      </c>
      <c r="C61" s="3">
        <v>62304</v>
      </c>
      <c r="D61" s="2">
        <v>4</v>
      </c>
      <c r="E61" s="65">
        <v>2</v>
      </c>
      <c r="F61" s="65">
        <v>0</v>
      </c>
      <c r="G61" s="65">
        <v>2</v>
      </c>
      <c r="R61" s="3">
        <f>ROUND(R60*1.0725,-1)</f>
        <v>50480</v>
      </c>
      <c r="U61">
        <f t="shared" si="1"/>
        <v>3530</v>
      </c>
    </row>
    <row r="62" spans="1:22" x14ac:dyDescent="0.3">
      <c r="A62" s="65" t="s">
        <v>911</v>
      </c>
      <c r="B62" s="65" t="s">
        <v>912</v>
      </c>
      <c r="C62" s="3">
        <v>68064</v>
      </c>
      <c r="D62" s="2">
        <v>4</v>
      </c>
      <c r="E62" s="65">
        <v>2</v>
      </c>
      <c r="F62" s="65">
        <v>1</v>
      </c>
      <c r="G62" s="65">
        <v>0</v>
      </c>
      <c r="R62" s="3">
        <f>ROUND(R61*1.07,-1)</f>
        <v>54010</v>
      </c>
      <c r="U62">
        <f t="shared" si="1"/>
        <v>3650</v>
      </c>
    </row>
    <row r="63" spans="1:22" x14ac:dyDescent="0.3">
      <c r="A63" s="65" t="s">
        <v>913</v>
      </c>
      <c r="B63" s="65" t="s">
        <v>914</v>
      </c>
      <c r="C63" s="3">
        <v>75264</v>
      </c>
      <c r="D63" s="2">
        <v>4</v>
      </c>
      <c r="E63" s="65">
        <v>2</v>
      </c>
      <c r="F63" s="65">
        <v>0</v>
      </c>
      <c r="G63" s="65">
        <v>0</v>
      </c>
      <c r="R63" s="3">
        <f>ROUND(R62*1.0675,-1)</f>
        <v>57660</v>
      </c>
      <c r="U63">
        <f t="shared" si="1"/>
        <v>3750</v>
      </c>
    </row>
    <row r="64" spans="1:22" x14ac:dyDescent="0.3">
      <c r="A64" s="65" t="s">
        <v>915</v>
      </c>
      <c r="B64" s="65" t="s">
        <v>916</v>
      </c>
      <c r="C64" s="3">
        <v>82464</v>
      </c>
      <c r="D64" s="2">
        <v>4</v>
      </c>
      <c r="E64" s="65">
        <v>2</v>
      </c>
      <c r="F64" s="65">
        <v>1</v>
      </c>
      <c r="G64" s="65">
        <v>0</v>
      </c>
      <c r="R64" s="3">
        <f>ROUND(R63*1.065,-1)</f>
        <v>61410</v>
      </c>
      <c r="U64">
        <f t="shared" si="1"/>
        <v>3840</v>
      </c>
    </row>
    <row r="65" spans="1:21" x14ac:dyDescent="0.3">
      <c r="A65" s="65" t="s">
        <v>917</v>
      </c>
      <c r="B65" s="65" t="s">
        <v>918</v>
      </c>
      <c r="C65" s="3">
        <v>89664</v>
      </c>
      <c r="D65" s="2">
        <v>4</v>
      </c>
      <c r="E65" s="65">
        <v>2</v>
      </c>
      <c r="F65" s="65">
        <v>0</v>
      </c>
      <c r="G65" s="65">
        <v>0</v>
      </c>
      <c r="R65" s="3">
        <f>ROUND(R64*1.0625,-1)</f>
        <v>65250</v>
      </c>
      <c r="U65">
        <f t="shared" si="1"/>
        <v>3920</v>
      </c>
    </row>
    <row r="66" spans="1:21" x14ac:dyDescent="0.3">
      <c r="A66" s="65" t="s">
        <v>919</v>
      </c>
      <c r="B66" s="65" t="s">
        <v>920</v>
      </c>
      <c r="C66" s="3">
        <v>96864</v>
      </c>
      <c r="D66" s="2">
        <v>4</v>
      </c>
      <c r="E66" s="65">
        <v>2</v>
      </c>
      <c r="F66" s="65">
        <v>1</v>
      </c>
      <c r="G66" s="65">
        <v>0</v>
      </c>
      <c r="R66" s="3">
        <f>ROUND(R65*1.06,-1)</f>
        <v>69170</v>
      </c>
      <c r="U66">
        <f t="shared" si="1"/>
        <v>3980</v>
      </c>
    </row>
    <row r="67" spans="1:21" x14ac:dyDescent="0.3">
      <c r="A67" s="65" t="s">
        <v>921</v>
      </c>
      <c r="B67" s="65" t="s">
        <v>922</v>
      </c>
      <c r="C67" s="3">
        <v>104064</v>
      </c>
      <c r="D67" s="2">
        <v>4</v>
      </c>
      <c r="E67" s="65">
        <v>2</v>
      </c>
      <c r="F67" s="65">
        <v>0</v>
      </c>
      <c r="G67" s="65">
        <v>0</v>
      </c>
      <c r="R67" s="3">
        <f>ROUND(R66*1.0575,-1)</f>
        <v>73150</v>
      </c>
      <c r="U67">
        <f t="shared" ref="U67:U99" si="13">R68-R67</f>
        <v>4020</v>
      </c>
    </row>
    <row r="68" spans="1:21" x14ac:dyDescent="0.3">
      <c r="A68" s="65" t="s">
        <v>923</v>
      </c>
      <c r="B68" s="65" t="s">
        <v>924</v>
      </c>
      <c r="C68" s="3">
        <v>111264</v>
      </c>
      <c r="D68" s="2">
        <v>4</v>
      </c>
      <c r="E68" s="65">
        <v>2</v>
      </c>
      <c r="F68" s="65">
        <v>1</v>
      </c>
      <c r="G68" s="65">
        <v>0</v>
      </c>
      <c r="R68" s="3">
        <f>ROUND(R67*1.055,-1)</f>
        <v>77170</v>
      </c>
      <c r="U68">
        <f t="shared" si="13"/>
        <v>4050</v>
      </c>
    </row>
    <row r="69" spans="1:21" x14ac:dyDescent="0.3">
      <c r="A69" s="65" t="s">
        <v>925</v>
      </c>
      <c r="B69" s="65" t="s">
        <v>926</v>
      </c>
      <c r="C69" s="3">
        <v>118464</v>
      </c>
      <c r="D69" s="2">
        <v>4</v>
      </c>
      <c r="E69" s="65">
        <v>2</v>
      </c>
      <c r="F69" s="65">
        <v>0</v>
      </c>
      <c r="G69" s="65">
        <v>0</v>
      </c>
      <c r="R69" s="3">
        <f>ROUND(R68*1.0525,-1)</f>
        <v>81220</v>
      </c>
      <c r="U69">
        <f t="shared" si="13"/>
        <v>4060</v>
      </c>
    </row>
    <row r="70" spans="1:21" x14ac:dyDescent="0.3">
      <c r="A70" s="65" t="s">
        <v>927</v>
      </c>
      <c r="B70" s="65" t="s">
        <v>928</v>
      </c>
      <c r="C70" s="3">
        <v>125664</v>
      </c>
      <c r="D70" s="2">
        <v>4</v>
      </c>
      <c r="E70" s="65">
        <v>2</v>
      </c>
      <c r="F70" s="65">
        <v>1</v>
      </c>
      <c r="G70" s="65">
        <v>0</v>
      </c>
      <c r="R70" s="3">
        <f>ROUND(R69*1.05,-1)</f>
        <v>85280</v>
      </c>
      <c r="U70">
        <f t="shared" si="13"/>
        <v>4090</v>
      </c>
    </row>
    <row r="71" spans="1:21" x14ac:dyDescent="0.3">
      <c r="A71" s="65" t="s">
        <v>929</v>
      </c>
      <c r="B71" s="65" t="s">
        <v>930</v>
      </c>
      <c r="C71" s="3">
        <v>132864</v>
      </c>
      <c r="D71" s="2">
        <v>4</v>
      </c>
      <c r="E71" s="65">
        <v>2</v>
      </c>
      <c r="F71" s="65">
        <v>0</v>
      </c>
      <c r="G71" s="65">
        <v>0</v>
      </c>
      <c r="R71" s="3">
        <f>ROUND(R70*1.048,-1)</f>
        <v>89370</v>
      </c>
      <c r="U71">
        <f t="shared" si="13"/>
        <v>4110</v>
      </c>
    </row>
    <row r="72" spans="1:21" x14ac:dyDescent="0.3">
      <c r="A72" s="65" t="s">
        <v>931</v>
      </c>
      <c r="B72" s="65" t="s">
        <v>932</v>
      </c>
      <c r="C72" s="3">
        <v>140064</v>
      </c>
      <c r="D72" s="2">
        <v>4</v>
      </c>
      <c r="E72" s="65">
        <v>2</v>
      </c>
      <c r="F72" s="65">
        <v>1</v>
      </c>
      <c r="G72" s="65">
        <v>0</v>
      </c>
      <c r="R72" s="3">
        <f>ROUND(R71*1.046,-1)</f>
        <v>93480</v>
      </c>
      <c r="U72">
        <f t="shared" si="13"/>
        <v>4160</v>
      </c>
    </row>
    <row r="73" spans="1:21" x14ac:dyDescent="0.3">
      <c r="A73" s="65" t="s">
        <v>933</v>
      </c>
      <c r="B73" s="65" t="s">
        <v>934</v>
      </c>
      <c r="C73" s="3">
        <v>147264</v>
      </c>
      <c r="D73" s="2">
        <v>4</v>
      </c>
      <c r="E73" s="65">
        <v>2</v>
      </c>
      <c r="F73" s="65">
        <v>0</v>
      </c>
      <c r="G73" s="65">
        <v>0</v>
      </c>
      <c r="R73" s="3">
        <f>ROUND(R72*1.0445,-1)</f>
        <v>97640</v>
      </c>
      <c r="U73">
        <f t="shared" si="13"/>
        <v>4200</v>
      </c>
    </row>
    <row r="74" spans="1:21" x14ac:dyDescent="0.3">
      <c r="A74" s="65" t="s">
        <v>935</v>
      </c>
      <c r="B74" s="65" t="s">
        <v>936</v>
      </c>
      <c r="C74" s="3">
        <v>154464</v>
      </c>
      <c r="D74" s="2">
        <v>4</v>
      </c>
      <c r="E74" s="65">
        <v>2</v>
      </c>
      <c r="F74" s="65">
        <v>1</v>
      </c>
      <c r="G74" s="65">
        <v>0</v>
      </c>
      <c r="R74" s="3">
        <f>ROUND(R73*1.043,-1)</f>
        <v>101840</v>
      </c>
      <c r="U74">
        <f t="shared" si="13"/>
        <v>4230</v>
      </c>
    </row>
    <row r="75" spans="1:21" x14ac:dyDescent="0.3">
      <c r="A75" s="65" t="s">
        <v>937</v>
      </c>
      <c r="B75" s="65" t="s">
        <v>938</v>
      </c>
      <c r="C75" s="3">
        <v>161664</v>
      </c>
      <c r="D75" s="2">
        <v>4</v>
      </c>
      <c r="E75" s="65">
        <v>2</v>
      </c>
      <c r="F75" s="65">
        <v>0</v>
      </c>
      <c r="G75" s="65">
        <v>0</v>
      </c>
      <c r="R75" s="3">
        <f>ROUND(R74*1.0415,-1)</f>
        <v>106070</v>
      </c>
      <c r="U75">
        <f t="shared" si="13"/>
        <v>4240</v>
      </c>
    </row>
    <row r="76" spans="1:21" x14ac:dyDescent="0.3">
      <c r="A76" s="65" t="s">
        <v>939</v>
      </c>
      <c r="B76" s="65" t="s">
        <v>940</v>
      </c>
      <c r="C76" s="3">
        <v>168864</v>
      </c>
      <c r="D76" s="2">
        <v>4</v>
      </c>
      <c r="E76" s="65">
        <v>2</v>
      </c>
      <c r="F76" s="65">
        <v>1</v>
      </c>
      <c r="G76" s="65">
        <v>0</v>
      </c>
      <c r="R76" s="3">
        <f>ROUND(R75*1.04,-1)</f>
        <v>110310</v>
      </c>
      <c r="U76">
        <f t="shared" si="13"/>
        <v>4300</v>
      </c>
    </row>
    <row r="77" spans="1:21" x14ac:dyDescent="0.3">
      <c r="A77" s="65" t="s">
        <v>941</v>
      </c>
      <c r="B77" s="65" t="s">
        <v>942</v>
      </c>
      <c r="C77" s="3">
        <v>176064</v>
      </c>
      <c r="D77" s="2">
        <v>4</v>
      </c>
      <c r="E77" s="65">
        <v>2</v>
      </c>
      <c r="F77" s="65">
        <v>0</v>
      </c>
      <c r="G77" s="65">
        <v>0</v>
      </c>
      <c r="R77" s="3">
        <f>ROUND(R76*1.039,-1)</f>
        <v>114610</v>
      </c>
      <c r="U77">
        <f t="shared" si="13"/>
        <v>4360</v>
      </c>
    </row>
    <row r="78" spans="1:21" x14ac:dyDescent="0.3">
      <c r="A78" s="65" t="s">
        <v>943</v>
      </c>
      <c r="B78" s="65" t="s">
        <v>944</v>
      </c>
      <c r="C78" s="3">
        <v>183264</v>
      </c>
      <c r="D78" s="2">
        <v>4</v>
      </c>
      <c r="E78" s="65">
        <v>2</v>
      </c>
      <c r="F78" s="65">
        <v>1</v>
      </c>
      <c r="G78" s="65">
        <v>0</v>
      </c>
      <c r="R78" s="3">
        <f>ROUND(R77*1.038,-1)</f>
        <v>118970</v>
      </c>
      <c r="U78">
        <f t="shared" si="13"/>
        <v>4400</v>
      </c>
    </row>
    <row r="79" spans="1:21" x14ac:dyDescent="0.3">
      <c r="A79" s="65" t="s">
        <v>945</v>
      </c>
      <c r="B79" s="65" t="s">
        <v>946</v>
      </c>
      <c r="C79" s="3">
        <v>190464</v>
      </c>
      <c r="D79" s="2">
        <v>4</v>
      </c>
      <c r="E79" s="65">
        <v>2</v>
      </c>
      <c r="F79" s="65">
        <v>0</v>
      </c>
      <c r="G79" s="65">
        <v>0</v>
      </c>
      <c r="R79" s="3">
        <f>ROUND(R78*1.037,-1)</f>
        <v>123370</v>
      </c>
      <c r="U79">
        <f t="shared" si="13"/>
        <v>4440</v>
      </c>
    </row>
    <row r="80" spans="1:21" x14ac:dyDescent="0.3">
      <c r="A80" s="65" t="s">
        <v>947</v>
      </c>
      <c r="B80" s="65" t="s">
        <v>948</v>
      </c>
      <c r="C80" s="3">
        <v>197664</v>
      </c>
      <c r="D80" s="2">
        <v>4</v>
      </c>
      <c r="E80" s="65">
        <v>2</v>
      </c>
      <c r="F80" s="65">
        <v>1</v>
      </c>
      <c r="G80" s="65">
        <v>0</v>
      </c>
      <c r="R80" s="3">
        <f>ROUND(R79*1.036,-1)</f>
        <v>127810</v>
      </c>
      <c r="U80">
        <f t="shared" si="13"/>
        <v>4470</v>
      </c>
    </row>
    <row r="81" spans="1:21" x14ac:dyDescent="0.3">
      <c r="A81" s="65" t="s">
        <v>949</v>
      </c>
      <c r="B81" s="65" t="s">
        <v>950</v>
      </c>
      <c r="C81" s="3">
        <v>204864</v>
      </c>
      <c r="D81" s="2">
        <v>4</v>
      </c>
      <c r="E81" s="65">
        <v>2</v>
      </c>
      <c r="F81" s="65">
        <v>0</v>
      </c>
      <c r="G81" s="65">
        <v>0</v>
      </c>
      <c r="R81" s="3">
        <f>ROUND(R80*1.035,-1)</f>
        <v>132280</v>
      </c>
      <c r="U81">
        <f t="shared" si="13"/>
        <v>4500</v>
      </c>
    </row>
    <row r="82" spans="1:21" x14ac:dyDescent="0.3">
      <c r="A82" s="65" t="s">
        <v>951</v>
      </c>
      <c r="B82" s="65" t="s">
        <v>952</v>
      </c>
      <c r="C82" s="3">
        <v>212064</v>
      </c>
      <c r="D82" s="2">
        <v>4</v>
      </c>
      <c r="E82" s="65">
        <v>2</v>
      </c>
      <c r="F82" s="65">
        <v>1</v>
      </c>
      <c r="G82" s="65">
        <v>0</v>
      </c>
      <c r="R82" s="3">
        <f>ROUND(R81*1.034,-1)</f>
        <v>136780</v>
      </c>
      <c r="U82">
        <f t="shared" si="13"/>
        <v>4510</v>
      </c>
    </row>
    <row r="83" spans="1:21" x14ac:dyDescent="0.3">
      <c r="A83" s="65" t="s">
        <v>953</v>
      </c>
      <c r="B83" s="65" t="s">
        <v>954</v>
      </c>
      <c r="C83" s="3">
        <v>219264</v>
      </c>
      <c r="D83" s="2">
        <v>4</v>
      </c>
      <c r="E83" s="65">
        <v>2</v>
      </c>
      <c r="F83" s="65">
        <v>0</v>
      </c>
      <c r="G83" s="65">
        <v>0</v>
      </c>
      <c r="R83" s="3">
        <f>ROUND(R82*1.033,-1)</f>
        <v>141290</v>
      </c>
      <c r="U83">
        <f t="shared" si="13"/>
        <v>4520</v>
      </c>
    </row>
    <row r="84" spans="1:21" x14ac:dyDescent="0.3">
      <c r="A84" s="65" t="s">
        <v>955</v>
      </c>
      <c r="B84" s="65" t="s">
        <v>956</v>
      </c>
      <c r="C84" s="3">
        <v>226464</v>
      </c>
      <c r="D84" s="2">
        <v>4</v>
      </c>
      <c r="E84" s="65">
        <v>2</v>
      </c>
      <c r="F84" s="65">
        <v>1</v>
      </c>
      <c r="G84" s="65">
        <v>0</v>
      </c>
      <c r="R84" s="3">
        <f>ROUND(R83*1.032,-1)</f>
        <v>145810</v>
      </c>
      <c r="U84">
        <f t="shared" si="13"/>
        <v>4520</v>
      </c>
    </row>
    <row r="85" spans="1:21" x14ac:dyDescent="0.3">
      <c r="A85" s="65" t="s">
        <v>957</v>
      </c>
      <c r="B85" s="65" t="s">
        <v>958</v>
      </c>
      <c r="C85" s="3">
        <v>233664</v>
      </c>
      <c r="D85" s="2">
        <v>4</v>
      </c>
      <c r="E85" s="65">
        <v>2</v>
      </c>
      <c r="F85" s="65">
        <v>0</v>
      </c>
      <c r="G85" s="65">
        <v>0</v>
      </c>
      <c r="R85" s="3">
        <f>ROUND(R84*1.031,-1)</f>
        <v>150330</v>
      </c>
      <c r="U85">
        <f t="shared" si="13"/>
        <v>4540</v>
      </c>
    </row>
    <row r="86" spans="1:21" x14ac:dyDescent="0.3">
      <c r="A86" s="65" t="s">
        <v>959</v>
      </c>
      <c r="B86" s="65" t="s">
        <v>960</v>
      </c>
      <c r="C86" s="3">
        <v>240864</v>
      </c>
      <c r="D86" s="2">
        <v>4</v>
      </c>
      <c r="E86" s="65">
        <v>2</v>
      </c>
      <c r="F86" s="65">
        <v>1</v>
      </c>
      <c r="G86" s="65">
        <v>0</v>
      </c>
      <c r="R86" s="3">
        <f>ROUND(R85*1.0302,-1)</f>
        <v>154870</v>
      </c>
      <c r="U86">
        <f t="shared" si="13"/>
        <v>4650</v>
      </c>
    </row>
    <row r="87" spans="1:21" x14ac:dyDescent="0.3">
      <c r="A87" s="65" t="s">
        <v>961</v>
      </c>
      <c r="B87" s="65" t="s">
        <v>962</v>
      </c>
      <c r="C87" s="3">
        <v>248064</v>
      </c>
      <c r="D87" s="2">
        <v>4</v>
      </c>
      <c r="E87" s="65">
        <v>2</v>
      </c>
      <c r="F87" s="65">
        <v>0</v>
      </c>
      <c r="G87" s="65">
        <v>0</v>
      </c>
      <c r="R87" s="3">
        <f>ROUND(R86*1.03,-1)</f>
        <v>159520</v>
      </c>
      <c r="U87">
        <f t="shared" si="13"/>
        <v>4790</v>
      </c>
    </row>
    <row r="88" spans="1:21" x14ac:dyDescent="0.3">
      <c r="A88" s="65" t="s">
        <v>963</v>
      </c>
      <c r="B88" s="65" t="s">
        <v>964</v>
      </c>
      <c r="C88" s="3">
        <v>255264</v>
      </c>
      <c r="D88" s="2">
        <v>4</v>
      </c>
      <c r="E88" s="65">
        <v>2</v>
      </c>
      <c r="F88" s="65">
        <v>1</v>
      </c>
      <c r="G88" s="65">
        <v>0</v>
      </c>
      <c r="R88" s="3">
        <f t="shared" ref="R88:R100" si="14">ROUND(R87*1.03,-1)</f>
        <v>164310</v>
      </c>
      <c r="U88">
        <f t="shared" si="13"/>
        <v>4930</v>
      </c>
    </row>
    <row r="89" spans="1:21" x14ac:dyDescent="0.3">
      <c r="A89" s="65" t="s">
        <v>965</v>
      </c>
      <c r="B89" s="65" t="s">
        <v>966</v>
      </c>
      <c r="C89" s="3">
        <v>262464</v>
      </c>
      <c r="D89" s="2">
        <v>4</v>
      </c>
      <c r="E89" s="65">
        <v>2</v>
      </c>
      <c r="F89" s="65">
        <v>0</v>
      </c>
      <c r="G89" s="65">
        <v>0</v>
      </c>
      <c r="R89" s="3">
        <f t="shared" si="14"/>
        <v>169240</v>
      </c>
      <c r="U89">
        <f t="shared" si="13"/>
        <v>5080</v>
      </c>
    </row>
    <row r="90" spans="1:21" x14ac:dyDescent="0.3">
      <c r="A90" s="65" t="s">
        <v>967</v>
      </c>
      <c r="B90" s="65" t="s">
        <v>968</v>
      </c>
      <c r="C90" s="3">
        <v>269664</v>
      </c>
      <c r="D90" s="2">
        <v>4</v>
      </c>
      <c r="E90" s="65">
        <v>2</v>
      </c>
      <c r="F90" s="65">
        <v>1</v>
      </c>
      <c r="G90" s="65">
        <v>0</v>
      </c>
      <c r="R90" s="3">
        <f t="shared" si="14"/>
        <v>174320</v>
      </c>
      <c r="U90">
        <f t="shared" si="13"/>
        <v>5230</v>
      </c>
    </row>
    <row r="91" spans="1:21" x14ac:dyDescent="0.3">
      <c r="A91" s="65" t="s">
        <v>969</v>
      </c>
      <c r="B91" s="65" t="s">
        <v>970</v>
      </c>
      <c r="C91" s="3">
        <v>276864</v>
      </c>
      <c r="D91" s="2">
        <v>4</v>
      </c>
      <c r="E91" s="65">
        <v>2</v>
      </c>
      <c r="F91" s="65">
        <v>0</v>
      </c>
      <c r="G91" s="65">
        <v>0</v>
      </c>
      <c r="R91" s="3">
        <f t="shared" si="14"/>
        <v>179550</v>
      </c>
      <c r="U91">
        <f t="shared" si="13"/>
        <v>5390</v>
      </c>
    </row>
    <row r="92" spans="1:21" x14ac:dyDescent="0.3">
      <c r="A92" s="65" t="s">
        <v>971</v>
      </c>
      <c r="B92" s="65" t="s">
        <v>972</v>
      </c>
      <c r="C92" s="3">
        <v>284064</v>
      </c>
      <c r="D92" s="2">
        <v>4</v>
      </c>
      <c r="E92" s="65">
        <v>2</v>
      </c>
      <c r="F92" s="65">
        <v>1</v>
      </c>
      <c r="G92" s="65">
        <v>0</v>
      </c>
      <c r="R92" s="3">
        <f t="shared" si="14"/>
        <v>184940</v>
      </c>
      <c r="U92">
        <f t="shared" si="13"/>
        <v>5550</v>
      </c>
    </row>
    <row r="93" spans="1:21" x14ac:dyDescent="0.3">
      <c r="A93" s="65" t="s">
        <v>973</v>
      </c>
      <c r="B93" s="65" t="s">
        <v>974</v>
      </c>
      <c r="C93" s="3">
        <v>291264</v>
      </c>
      <c r="D93" s="2">
        <v>4</v>
      </c>
      <c r="E93" s="65">
        <v>2</v>
      </c>
      <c r="F93" s="65">
        <v>0</v>
      </c>
      <c r="G93" s="65">
        <v>0</v>
      </c>
      <c r="R93" s="3">
        <f t="shared" si="14"/>
        <v>190490</v>
      </c>
      <c r="U93">
        <f t="shared" si="13"/>
        <v>5710</v>
      </c>
    </row>
    <row r="94" spans="1:21" x14ac:dyDescent="0.3">
      <c r="A94" s="65" t="s">
        <v>975</v>
      </c>
      <c r="B94" s="65" t="s">
        <v>976</v>
      </c>
      <c r="C94" s="3">
        <v>298464</v>
      </c>
      <c r="D94" s="2">
        <v>4</v>
      </c>
      <c r="E94" s="65">
        <v>2</v>
      </c>
      <c r="F94" s="65">
        <v>1</v>
      </c>
      <c r="G94" s="65">
        <v>0</v>
      </c>
      <c r="R94" s="3">
        <f t="shared" si="14"/>
        <v>196200</v>
      </c>
      <c r="U94">
        <f t="shared" si="13"/>
        <v>5890</v>
      </c>
    </row>
    <row r="95" spans="1:21" x14ac:dyDescent="0.3">
      <c r="A95" s="65" t="s">
        <v>977</v>
      </c>
      <c r="B95" s="65" t="s">
        <v>978</v>
      </c>
      <c r="C95" s="3">
        <v>305664</v>
      </c>
      <c r="D95" s="2">
        <v>4</v>
      </c>
      <c r="E95" s="65">
        <v>2</v>
      </c>
      <c r="F95" s="65">
        <v>0</v>
      </c>
      <c r="G95" s="65">
        <v>0</v>
      </c>
      <c r="R95" s="3">
        <f t="shared" si="14"/>
        <v>202090</v>
      </c>
      <c r="U95">
        <f t="shared" si="13"/>
        <v>6060</v>
      </c>
    </row>
    <row r="96" spans="1:21" x14ac:dyDescent="0.3">
      <c r="A96" s="65" t="s">
        <v>979</v>
      </c>
      <c r="B96" s="65" t="s">
        <v>980</v>
      </c>
      <c r="C96" s="3">
        <v>312864</v>
      </c>
      <c r="D96" s="2">
        <v>4</v>
      </c>
      <c r="E96" s="65">
        <v>2</v>
      </c>
      <c r="F96" s="65">
        <v>1</v>
      </c>
      <c r="G96" s="65">
        <v>0</v>
      </c>
      <c r="R96" s="3">
        <f t="shared" si="14"/>
        <v>208150</v>
      </c>
      <c r="U96">
        <f t="shared" si="13"/>
        <v>6240</v>
      </c>
    </row>
    <row r="97" spans="1:21" x14ac:dyDescent="0.3">
      <c r="A97" s="65" t="s">
        <v>981</v>
      </c>
      <c r="B97" s="65" t="s">
        <v>982</v>
      </c>
      <c r="C97" s="3">
        <v>320064</v>
      </c>
      <c r="D97" s="2">
        <v>4</v>
      </c>
      <c r="E97" s="65">
        <v>2</v>
      </c>
      <c r="F97" s="65">
        <v>0</v>
      </c>
      <c r="G97" s="65">
        <v>0</v>
      </c>
      <c r="R97" s="3">
        <f t="shared" si="14"/>
        <v>214390</v>
      </c>
      <c r="U97">
        <f t="shared" si="13"/>
        <v>6430</v>
      </c>
    </row>
    <row r="98" spans="1:21" x14ac:dyDescent="0.3">
      <c r="A98" s="65" t="s">
        <v>983</v>
      </c>
      <c r="B98" s="65" t="s">
        <v>984</v>
      </c>
      <c r="C98" s="3">
        <v>327264</v>
      </c>
      <c r="D98" s="2">
        <v>4</v>
      </c>
      <c r="E98" s="65">
        <v>2</v>
      </c>
      <c r="F98" s="65">
        <v>1</v>
      </c>
      <c r="G98" s="65">
        <v>0</v>
      </c>
      <c r="R98" s="3">
        <f t="shared" si="14"/>
        <v>220820</v>
      </c>
      <c r="U98">
        <f t="shared" si="13"/>
        <v>6620</v>
      </c>
    </row>
    <row r="99" spans="1:21" x14ac:dyDescent="0.3">
      <c r="A99" s="65" t="s">
        <v>985</v>
      </c>
      <c r="B99" s="65" t="s">
        <v>986</v>
      </c>
      <c r="C99" s="3">
        <v>334464</v>
      </c>
      <c r="D99" s="2">
        <v>4</v>
      </c>
      <c r="E99" s="65">
        <v>2</v>
      </c>
      <c r="F99" s="65">
        <v>0</v>
      </c>
      <c r="G99" s="65">
        <v>0</v>
      </c>
      <c r="R99" s="3">
        <f t="shared" si="14"/>
        <v>227440</v>
      </c>
      <c r="U99">
        <f t="shared" si="13"/>
        <v>6820</v>
      </c>
    </row>
    <row r="100" spans="1:21" x14ac:dyDescent="0.3">
      <c r="A100" s="65" t="s">
        <v>987</v>
      </c>
      <c r="B100" s="65" t="s">
        <v>988</v>
      </c>
      <c r="C100" s="3">
        <v>341664</v>
      </c>
      <c r="D100" s="2">
        <v>4</v>
      </c>
      <c r="E100" s="65">
        <v>2</v>
      </c>
      <c r="F100" s="65">
        <v>1</v>
      </c>
      <c r="G100" s="65">
        <v>0</v>
      </c>
      <c r="R100" s="3">
        <f t="shared" si="14"/>
        <v>234260</v>
      </c>
    </row>
    <row r="101" spans="1:21" x14ac:dyDescent="0.3">
      <c r="A101" s="65" t="s">
        <v>989</v>
      </c>
      <c r="B101" s="65" t="s">
        <v>990</v>
      </c>
      <c r="C101" s="7">
        <v>348864</v>
      </c>
      <c r="D101" s="6">
        <v>6</v>
      </c>
      <c r="E101" s="65">
        <v>4</v>
      </c>
      <c r="F101" s="65">
        <v>0</v>
      </c>
      <c r="G101" s="65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85" zoomScaleNormal="85" workbookViewId="0">
      <selection activeCell="H9" sqref="H9"/>
    </sheetView>
  </sheetViews>
  <sheetFormatPr defaultRowHeight="16.5" x14ac:dyDescent="0.3"/>
  <cols>
    <col min="1" max="1" width="13.375" customWidth="1"/>
    <col min="2" max="2" width="14.5" customWidth="1"/>
    <col min="8" max="8" width="9.875" bestFit="1" customWidth="1"/>
  </cols>
  <sheetData>
    <row r="1" spans="1:12" x14ac:dyDescent="0.3">
      <c r="A1" s="1" t="s">
        <v>518</v>
      </c>
      <c r="B1" s="2" t="s">
        <v>519</v>
      </c>
      <c r="C1" s="2" t="s">
        <v>2</v>
      </c>
      <c r="D1" s="2">
        <v>2500</v>
      </c>
      <c r="E1" s="3">
        <v>1</v>
      </c>
      <c r="F1" s="4">
        <v>0</v>
      </c>
      <c r="H1" t="s">
        <v>263</v>
      </c>
      <c r="L1" s="2">
        <v>2500</v>
      </c>
    </row>
    <row r="2" spans="1:12" x14ac:dyDescent="0.3">
      <c r="A2" s="1" t="s">
        <v>0</v>
      </c>
      <c r="B2" s="2" t="s">
        <v>1</v>
      </c>
      <c r="C2" s="2" t="s">
        <v>2</v>
      </c>
      <c r="D2" s="2">
        <v>2800</v>
      </c>
      <c r="E2" s="3">
        <v>1</v>
      </c>
      <c r="F2" s="4">
        <v>0</v>
      </c>
      <c r="G2" t="s">
        <v>79</v>
      </c>
      <c r="H2" s="9">
        <f>SUM(D1:D10)</f>
        <v>43650</v>
      </c>
      <c r="L2" s="2">
        <v>2800</v>
      </c>
    </row>
    <row r="3" spans="1:12" x14ac:dyDescent="0.3">
      <c r="A3" s="1" t="s">
        <v>3</v>
      </c>
      <c r="B3" s="2" t="s">
        <v>4</v>
      </c>
      <c r="C3" s="2" t="s">
        <v>2</v>
      </c>
      <c r="D3" s="2">
        <v>3100</v>
      </c>
      <c r="E3" s="3">
        <v>1</v>
      </c>
      <c r="F3" s="4">
        <v>0</v>
      </c>
      <c r="G3" t="s">
        <v>439</v>
      </c>
      <c r="H3" s="9">
        <f>SUM(D11:D20)</f>
        <v>135400</v>
      </c>
      <c r="L3" s="2">
        <v>3100</v>
      </c>
    </row>
    <row r="4" spans="1:12" x14ac:dyDescent="0.3">
      <c r="A4" s="1" t="s">
        <v>5</v>
      </c>
      <c r="B4" s="2" t="s">
        <v>6</v>
      </c>
      <c r="C4" s="2" t="s">
        <v>2</v>
      </c>
      <c r="D4" s="2">
        <v>3500</v>
      </c>
      <c r="E4" s="3">
        <v>1</v>
      </c>
      <c r="F4" s="4">
        <v>0</v>
      </c>
      <c r="G4" t="s">
        <v>259</v>
      </c>
      <c r="H4" s="9">
        <f>SUM(D21:D30)</f>
        <v>420300</v>
      </c>
      <c r="L4" s="2">
        <v>3500</v>
      </c>
    </row>
    <row r="5" spans="1:12" x14ac:dyDescent="0.3">
      <c r="A5" s="1" t="s">
        <v>7</v>
      </c>
      <c r="B5" s="2" t="s">
        <v>8</v>
      </c>
      <c r="C5" s="2" t="s">
        <v>2</v>
      </c>
      <c r="D5" s="2">
        <v>3900</v>
      </c>
      <c r="E5" s="3">
        <v>1</v>
      </c>
      <c r="F5" s="4">
        <v>0</v>
      </c>
      <c r="G5" t="s">
        <v>516</v>
      </c>
      <c r="H5" s="9">
        <f>SUM(D31:D40)</f>
        <v>1305450</v>
      </c>
      <c r="L5" s="2">
        <v>3900</v>
      </c>
    </row>
    <row r="6" spans="1:12" x14ac:dyDescent="0.3">
      <c r="A6" s="1" t="s">
        <v>9</v>
      </c>
      <c r="B6" s="2" t="s">
        <v>10</v>
      </c>
      <c r="C6" s="2" t="s">
        <v>2</v>
      </c>
      <c r="D6" s="2">
        <v>4400</v>
      </c>
      <c r="E6" s="3">
        <v>1</v>
      </c>
      <c r="F6" s="4">
        <v>0</v>
      </c>
      <c r="H6" s="9"/>
      <c r="L6" s="2">
        <v>4400</v>
      </c>
    </row>
    <row r="7" spans="1:12" x14ac:dyDescent="0.3">
      <c r="A7" s="1" t="s">
        <v>11</v>
      </c>
      <c r="B7" s="2" t="s">
        <v>12</v>
      </c>
      <c r="C7" s="2" t="s">
        <v>2</v>
      </c>
      <c r="D7" s="2">
        <v>4900</v>
      </c>
      <c r="E7" s="3">
        <v>1</v>
      </c>
      <c r="F7" s="4">
        <v>0</v>
      </c>
      <c r="G7" t="s">
        <v>520</v>
      </c>
      <c r="H7" s="9">
        <f>SUM(H2:H5)</f>
        <v>1904800</v>
      </c>
      <c r="L7" s="2">
        <v>4900</v>
      </c>
    </row>
    <row r="8" spans="1:12" x14ac:dyDescent="0.3">
      <c r="A8" s="1" t="s">
        <v>13</v>
      </c>
      <c r="B8" s="2" t="s">
        <v>14</v>
      </c>
      <c r="C8" s="2" t="s">
        <v>2</v>
      </c>
      <c r="D8" s="2">
        <v>5500</v>
      </c>
      <c r="E8" s="3">
        <v>1</v>
      </c>
      <c r="F8" s="4">
        <v>0</v>
      </c>
      <c r="G8" s="56" t="s">
        <v>753</v>
      </c>
      <c r="H8" s="9">
        <f>H7*3</f>
        <v>5714400</v>
      </c>
      <c r="L8" s="2">
        <v>5500</v>
      </c>
    </row>
    <row r="9" spans="1:12" x14ac:dyDescent="0.3">
      <c r="A9" s="1" t="s">
        <v>15</v>
      </c>
      <c r="B9" s="2" t="s">
        <v>16</v>
      </c>
      <c r="C9" s="2" t="s">
        <v>2</v>
      </c>
      <c r="D9" s="2">
        <v>6150</v>
      </c>
      <c r="E9" s="3">
        <v>1</v>
      </c>
      <c r="F9" s="4">
        <v>0</v>
      </c>
      <c r="L9" s="2">
        <v>6150</v>
      </c>
    </row>
    <row r="10" spans="1:12" x14ac:dyDescent="0.3">
      <c r="A10" s="1" t="s">
        <v>17</v>
      </c>
      <c r="B10" s="2" t="s">
        <v>18</v>
      </c>
      <c r="C10" s="2" t="s">
        <v>2</v>
      </c>
      <c r="D10" s="2">
        <v>6900</v>
      </c>
      <c r="E10" s="3">
        <v>1</v>
      </c>
      <c r="F10" s="4">
        <v>0</v>
      </c>
      <c r="L10" s="2">
        <v>6900</v>
      </c>
    </row>
    <row r="11" spans="1:12" x14ac:dyDescent="0.3">
      <c r="A11" s="1" t="s">
        <v>19</v>
      </c>
      <c r="B11" s="2" t="s">
        <v>20</v>
      </c>
      <c r="C11" s="2" t="s">
        <v>2</v>
      </c>
      <c r="D11" s="2">
        <v>7700</v>
      </c>
      <c r="E11" s="3">
        <v>1</v>
      </c>
      <c r="F11" s="4">
        <v>0</v>
      </c>
      <c r="L11" s="2">
        <v>7700</v>
      </c>
    </row>
    <row r="12" spans="1:12" x14ac:dyDescent="0.3">
      <c r="A12" s="1" t="s">
        <v>21</v>
      </c>
      <c r="B12" s="2" t="s">
        <v>22</v>
      </c>
      <c r="C12" s="2" t="s">
        <v>2</v>
      </c>
      <c r="D12" s="2">
        <v>8650</v>
      </c>
      <c r="E12" s="3">
        <v>1</v>
      </c>
      <c r="F12" s="4">
        <v>0</v>
      </c>
      <c r="L12" s="2">
        <v>8650</v>
      </c>
    </row>
    <row r="13" spans="1:12" x14ac:dyDescent="0.3">
      <c r="A13" s="1" t="s">
        <v>23</v>
      </c>
      <c r="B13" s="2" t="s">
        <v>24</v>
      </c>
      <c r="C13" s="2" t="s">
        <v>2</v>
      </c>
      <c r="D13" s="2">
        <v>9700</v>
      </c>
      <c r="E13" s="3">
        <v>1</v>
      </c>
      <c r="F13" s="4">
        <v>0</v>
      </c>
      <c r="L13" s="2">
        <v>9700</v>
      </c>
    </row>
    <row r="14" spans="1:12" x14ac:dyDescent="0.3">
      <c r="A14" s="1" t="s">
        <v>25</v>
      </c>
      <c r="B14" s="2" t="s">
        <v>26</v>
      </c>
      <c r="C14" s="2" t="s">
        <v>2</v>
      </c>
      <c r="D14" s="2">
        <v>10850</v>
      </c>
      <c r="E14" s="3">
        <v>1</v>
      </c>
      <c r="F14" s="4">
        <v>0</v>
      </c>
      <c r="L14" s="2">
        <v>10850</v>
      </c>
    </row>
    <row r="15" spans="1:12" x14ac:dyDescent="0.3">
      <c r="A15" s="1" t="s">
        <v>27</v>
      </c>
      <c r="B15" s="2" t="s">
        <v>28</v>
      </c>
      <c r="C15" s="2" t="s">
        <v>2</v>
      </c>
      <c r="D15" s="2">
        <v>12150</v>
      </c>
      <c r="E15" s="3">
        <v>1</v>
      </c>
      <c r="F15" s="4">
        <v>0</v>
      </c>
      <c r="L15" s="2">
        <v>12150</v>
      </c>
    </row>
    <row r="16" spans="1:12" x14ac:dyDescent="0.3">
      <c r="A16" s="1" t="s">
        <v>29</v>
      </c>
      <c r="B16" s="2" t="s">
        <v>30</v>
      </c>
      <c r="C16" s="2" t="s">
        <v>2</v>
      </c>
      <c r="D16" s="2">
        <v>13600</v>
      </c>
      <c r="E16" s="3">
        <v>1</v>
      </c>
      <c r="F16" s="4">
        <v>0</v>
      </c>
      <c r="L16" s="2">
        <v>13600</v>
      </c>
    </row>
    <row r="17" spans="1:12" x14ac:dyDescent="0.3">
      <c r="A17" s="1" t="s">
        <v>31</v>
      </c>
      <c r="B17" s="2" t="s">
        <v>32</v>
      </c>
      <c r="C17" s="2" t="s">
        <v>2</v>
      </c>
      <c r="D17" s="2">
        <v>15200</v>
      </c>
      <c r="E17" s="3">
        <v>1</v>
      </c>
      <c r="F17" s="4">
        <v>0</v>
      </c>
      <c r="L17" s="2">
        <v>15200</v>
      </c>
    </row>
    <row r="18" spans="1:12" x14ac:dyDescent="0.3">
      <c r="A18" s="1" t="s">
        <v>33</v>
      </c>
      <c r="B18" s="2" t="s">
        <v>34</v>
      </c>
      <c r="C18" s="2" t="s">
        <v>2</v>
      </c>
      <c r="D18" s="2">
        <v>17050</v>
      </c>
      <c r="E18" s="3">
        <v>1</v>
      </c>
      <c r="F18" s="4">
        <v>0</v>
      </c>
      <c r="L18" s="2">
        <v>17050</v>
      </c>
    </row>
    <row r="19" spans="1:12" x14ac:dyDescent="0.3">
      <c r="A19" s="1" t="s">
        <v>35</v>
      </c>
      <c r="B19" s="2" t="s">
        <v>36</v>
      </c>
      <c r="C19" s="2" t="s">
        <v>2</v>
      </c>
      <c r="D19" s="2">
        <v>19100</v>
      </c>
      <c r="E19" s="3">
        <v>1</v>
      </c>
      <c r="F19" s="4">
        <v>0</v>
      </c>
      <c r="L19" s="2">
        <v>19100</v>
      </c>
    </row>
    <row r="20" spans="1:12" x14ac:dyDescent="0.3">
      <c r="A20" s="1" t="s">
        <v>37</v>
      </c>
      <c r="B20" s="2" t="s">
        <v>38</v>
      </c>
      <c r="C20" s="2" t="s">
        <v>2</v>
      </c>
      <c r="D20" s="2">
        <v>21400</v>
      </c>
      <c r="E20" s="3">
        <v>1</v>
      </c>
      <c r="F20" s="4">
        <v>0</v>
      </c>
      <c r="L20" s="2">
        <v>21400</v>
      </c>
    </row>
    <row r="21" spans="1:12" x14ac:dyDescent="0.3">
      <c r="A21" s="1" t="s">
        <v>39</v>
      </c>
      <c r="B21" s="2" t="s">
        <v>40</v>
      </c>
      <c r="C21" s="2" t="s">
        <v>2</v>
      </c>
      <c r="D21" s="2">
        <v>23950</v>
      </c>
      <c r="E21" s="3">
        <v>1</v>
      </c>
      <c r="F21" s="4">
        <v>0</v>
      </c>
      <c r="L21" s="2">
        <v>23950</v>
      </c>
    </row>
    <row r="22" spans="1:12" x14ac:dyDescent="0.3">
      <c r="A22" s="1" t="s">
        <v>41</v>
      </c>
      <c r="B22" s="2" t="s">
        <v>42</v>
      </c>
      <c r="C22" s="2" t="s">
        <v>2</v>
      </c>
      <c r="D22" s="2">
        <v>26800</v>
      </c>
      <c r="E22" s="3">
        <v>1</v>
      </c>
      <c r="F22" s="4">
        <v>0</v>
      </c>
      <c r="L22" s="2">
        <v>26800</v>
      </c>
    </row>
    <row r="23" spans="1:12" x14ac:dyDescent="0.3">
      <c r="A23" s="1" t="s">
        <v>43</v>
      </c>
      <c r="B23" s="2" t="s">
        <v>44</v>
      </c>
      <c r="C23" s="2" t="s">
        <v>2</v>
      </c>
      <c r="D23" s="2">
        <v>30050</v>
      </c>
      <c r="E23" s="3">
        <v>1</v>
      </c>
      <c r="F23" s="4">
        <v>0</v>
      </c>
      <c r="L23" s="2">
        <v>30050</v>
      </c>
    </row>
    <row r="24" spans="1:12" x14ac:dyDescent="0.3">
      <c r="A24" s="1" t="s">
        <v>45</v>
      </c>
      <c r="B24" s="2" t="s">
        <v>46</v>
      </c>
      <c r="C24" s="2" t="s">
        <v>2</v>
      </c>
      <c r="D24" s="2">
        <v>33650</v>
      </c>
      <c r="E24" s="3">
        <v>1</v>
      </c>
      <c r="F24" s="4">
        <v>0</v>
      </c>
      <c r="L24" s="2">
        <v>33650</v>
      </c>
    </row>
    <row r="25" spans="1:12" x14ac:dyDescent="0.3">
      <c r="A25" s="1" t="s">
        <v>47</v>
      </c>
      <c r="B25" s="2" t="s">
        <v>48</v>
      </c>
      <c r="C25" s="2" t="s">
        <v>2</v>
      </c>
      <c r="D25" s="2">
        <v>37700</v>
      </c>
      <c r="E25" s="3">
        <v>1</v>
      </c>
      <c r="F25" s="4">
        <v>0</v>
      </c>
      <c r="L25" s="2">
        <v>37700</v>
      </c>
    </row>
    <row r="26" spans="1:12" x14ac:dyDescent="0.3">
      <c r="A26" s="1" t="s">
        <v>49</v>
      </c>
      <c r="B26" s="2" t="s">
        <v>50</v>
      </c>
      <c r="C26" s="2" t="s">
        <v>2</v>
      </c>
      <c r="D26" s="2">
        <v>42200</v>
      </c>
      <c r="E26" s="3">
        <v>1</v>
      </c>
      <c r="F26" s="4">
        <v>0</v>
      </c>
      <c r="L26" s="2">
        <v>42200</v>
      </c>
    </row>
    <row r="27" spans="1:12" x14ac:dyDescent="0.3">
      <c r="A27" s="1" t="s">
        <v>51</v>
      </c>
      <c r="B27" s="2" t="s">
        <v>52</v>
      </c>
      <c r="C27" s="2" t="s">
        <v>2</v>
      </c>
      <c r="D27" s="2">
        <v>47300</v>
      </c>
      <c r="E27" s="3">
        <v>1</v>
      </c>
      <c r="F27" s="4">
        <v>0</v>
      </c>
      <c r="L27" s="2">
        <v>47300</v>
      </c>
    </row>
    <row r="28" spans="1:12" x14ac:dyDescent="0.3">
      <c r="A28" s="1" t="s">
        <v>53</v>
      </c>
      <c r="B28" s="2" t="s">
        <v>54</v>
      </c>
      <c r="C28" s="2" t="s">
        <v>2</v>
      </c>
      <c r="D28" s="2">
        <v>52950</v>
      </c>
      <c r="E28" s="3">
        <v>1</v>
      </c>
      <c r="F28" s="4">
        <v>0</v>
      </c>
      <c r="L28" s="2">
        <v>52950</v>
      </c>
    </row>
    <row r="29" spans="1:12" x14ac:dyDescent="0.3">
      <c r="A29" s="1" t="s">
        <v>55</v>
      </c>
      <c r="B29" s="2" t="s">
        <v>56</v>
      </c>
      <c r="C29" s="2" t="s">
        <v>2</v>
      </c>
      <c r="D29" s="2">
        <v>59300</v>
      </c>
      <c r="E29" s="3">
        <v>1</v>
      </c>
      <c r="F29" s="4">
        <v>0</v>
      </c>
      <c r="L29" s="2">
        <v>59300</v>
      </c>
    </row>
    <row r="30" spans="1:12" x14ac:dyDescent="0.3">
      <c r="A30" s="1" t="s">
        <v>57</v>
      </c>
      <c r="B30" s="2" t="s">
        <v>58</v>
      </c>
      <c r="C30" s="2" t="s">
        <v>2</v>
      </c>
      <c r="D30" s="2">
        <v>66400</v>
      </c>
      <c r="E30" s="3">
        <v>1</v>
      </c>
      <c r="F30" s="4">
        <v>0</v>
      </c>
      <c r="L30" s="2">
        <v>66400</v>
      </c>
    </row>
    <row r="31" spans="1:12" x14ac:dyDescent="0.3">
      <c r="A31" s="1" t="s">
        <v>59</v>
      </c>
      <c r="B31" s="2" t="s">
        <v>60</v>
      </c>
      <c r="C31" s="2" t="s">
        <v>2</v>
      </c>
      <c r="D31" s="2">
        <v>74400</v>
      </c>
      <c r="E31" s="3">
        <v>1</v>
      </c>
      <c r="F31" s="4">
        <v>0</v>
      </c>
      <c r="L31" s="2">
        <v>74400</v>
      </c>
    </row>
    <row r="32" spans="1:12" x14ac:dyDescent="0.3">
      <c r="A32" s="1" t="s">
        <v>61</v>
      </c>
      <c r="B32" s="2" t="s">
        <v>62</v>
      </c>
      <c r="C32" s="2" t="s">
        <v>2</v>
      </c>
      <c r="D32" s="2">
        <v>83300</v>
      </c>
      <c r="E32" s="3">
        <v>1</v>
      </c>
      <c r="F32" s="4">
        <v>0</v>
      </c>
      <c r="L32" s="2">
        <v>83300</v>
      </c>
    </row>
    <row r="33" spans="1:12" x14ac:dyDescent="0.3">
      <c r="A33" s="1" t="s">
        <v>63</v>
      </c>
      <c r="B33" s="2" t="s">
        <v>64</v>
      </c>
      <c r="C33" s="2" t="s">
        <v>2</v>
      </c>
      <c r="D33" s="2">
        <v>93300</v>
      </c>
      <c r="E33" s="3">
        <v>1</v>
      </c>
      <c r="F33" s="4">
        <v>0</v>
      </c>
      <c r="L33" s="2">
        <v>93300</v>
      </c>
    </row>
    <row r="34" spans="1:12" x14ac:dyDescent="0.3">
      <c r="A34" s="1" t="s">
        <v>65</v>
      </c>
      <c r="B34" s="2" t="s">
        <v>66</v>
      </c>
      <c r="C34" s="2" t="s">
        <v>2</v>
      </c>
      <c r="D34" s="2">
        <v>104500</v>
      </c>
      <c r="E34" s="3">
        <v>1</v>
      </c>
      <c r="F34" s="4">
        <v>0</v>
      </c>
      <c r="L34" s="2">
        <v>104500</v>
      </c>
    </row>
    <row r="35" spans="1:12" x14ac:dyDescent="0.3">
      <c r="A35" s="1" t="s">
        <v>67</v>
      </c>
      <c r="B35" s="2" t="s">
        <v>68</v>
      </c>
      <c r="C35" s="2" t="s">
        <v>2</v>
      </c>
      <c r="D35" s="2">
        <v>117050</v>
      </c>
      <c r="E35" s="3">
        <v>1</v>
      </c>
      <c r="F35" s="4">
        <v>0</v>
      </c>
      <c r="L35" s="2">
        <v>117050</v>
      </c>
    </row>
    <row r="36" spans="1:12" x14ac:dyDescent="0.3">
      <c r="A36" s="1" t="s">
        <v>69</v>
      </c>
      <c r="B36" s="2" t="s">
        <v>70</v>
      </c>
      <c r="C36" s="2" t="s">
        <v>2</v>
      </c>
      <c r="D36" s="2">
        <v>131100</v>
      </c>
      <c r="E36" s="3">
        <v>1</v>
      </c>
      <c r="F36" s="4">
        <v>0</v>
      </c>
      <c r="L36" s="2">
        <v>131100</v>
      </c>
    </row>
    <row r="37" spans="1:12" x14ac:dyDescent="0.3">
      <c r="A37" s="1" t="s">
        <v>71</v>
      </c>
      <c r="B37" s="2" t="s">
        <v>72</v>
      </c>
      <c r="C37" s="2" t="s">
        <v>2</v>
      </c>
      <c r="D37" s="2">
        <v>146850</v>
      </c>
      <c r="E37" s="3">
        <v>1</v>
      </c>
      <c r="F37" s="4">
        <v>0</v>
      </c>
      <c r="L37" s="2">
        <v>146850</v>
      </c>
    </row>
    <row r="38" spans="1:12" x14ac:dyDescent="0.3">
      <c r="A38" s="1" t="s">
        <v>73</v>
      </c>
      <c r="B38" s="2" t="s">
        <v>74</v>
      </c>
      <c r="C38" s="2" t="s">
        <v>2</v>
      </c>
      <c r="D38" s="2">
        <v>164450</v>
      </c>
      <c r="E38" s="3">
        <v>1</v>
      </c>
      <c r="F38" s="4">
        <v>0</v>
      </c>
      <c r="L38" s="2">
        <v>164450</v>
      </c>
    </row>
    <row r="39" spans="1:12" x14ac:dyDescent="0.3">
      <c r="A39" s="1" t="s">
        <v>75</v>
      </c>
      <c r="B39" s="2" t="s">
        <v>76</v>
      </c>
      <c r="C39" s="2" t="s">
        <v>2</v>
      </c>
      <c r="D39" s="2">
        <v>184200</v>
      </c>
      <c r="E39" s="3">
        <v>1</v>
      </c>
      <c r="F39" s="4">
        <v>0</v>
      </c>
      <c r="L39" s="2">
        <v>184200</v>
      </c>
    </row>
    <row r="40" spans="1:12" x14ac:dyDescent="0.3">
      <c r="A40" s="5" t="s">
        <v>77</v>
      </c>
      <c r="B40" s="6" t="s">
        <v>78</v>
      </c>
      <c r="C40" s="6" t="s">
        <v>2</v>
      </c>
      <c r="D40" s="6">
        <v>206300</v>
      </c>
      <c r="E40" s="7">
        <v>1</v>
      </c>
      <c r="F40" s="8">
        <v>0</v>
      </c>
      <c r="L40" s="6">
        <v>206300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"/>
  <sheetViews>
    <sheetView zoomScale="70" zoomScaleNormal="70" workbookViewId="0">
      <selection activeCell="O30" sqref="O30"/>
    </sheetView>
  </sheetViews>
  <sheetFormatPr defaultRowHeight="16.5" x14ac:dyDescent="0.3"/>
  <cols>
    <col min="17" max="18" width="11.375" customWidth="1"/>
  </cols>
  <sheetData>
    <row r="1" spans="1:24" x14ac:dyDescent="0.3">
      <c r="A1" s="18" t="s">
        <v>266</v>
      </c>
      <c r="B1" s="19" t="s">
        <v>267</v>
      </c>
      <c r="C1" s="19" t="s">
        <v>268</v>
      </c>
      <c r="D1" s="19" t="s">
        <v>269</v>
      </c>
      <c r="E1" s="19">
        <v>1</v>
      </c>
      <c r="F1" s="19">
        <v>0</v>
      </c>
      <c r="G1" s="19" t="s">
        <v>270</v>
      </c>
      <c r="H1" s="20">
        <v>2000</v>
      </c>
      <c r="I1" s="19" t="s">
        <v>271</v>
      </c>
      <c r="J1" s="21">
        <v>3</v>
      </c>
      <c r="K1" t="s">
        <v>447</v>
      </c>
      <c r="L1" t="s">
        <v>437</v>
      </c>
      <c r="M1" t="s">
        <v>438</v>
      </c>
      <c r="O1" t="s">
        <v>448</v>
      </c>
      <c r="P1" t="s">
        <v>437</v>
      </c>
      <c r="Q1" t="s">
        <v>438</v>
      </c>
      <c r="U1" s="20">
        <v>2000</v>
      </c>
      <c r="V1" s="21">
        <v>3</v>
      </c>
      <c r="W1" s="29">
        <f>U1*1.5</f>
        <v>3000</v>
      </c>
      <c r="X1" s="28">
        <f>ROUND(V1*1.5,0)</f>
        <v>5</v>
      </c>
    </row>
    <row r="2" spans="1:24" x14ac:dyDescent="0.3">
      <c r="A2" s="18" t="s">
        <v>272</v>
      </c>
      <c r="B2" s="19" t="s">
        <v>267</v>
      </c>
      <c r="C2" s="19" t="s">
        <v>273</v>
      </c>
      <c r="D2" s="19" t="s">
        <v>274</v>
      </c>
      <c r="E2" s="19">
        <v>1</v>
      </c>
      <c r="F2" s="19">
        <v>0</v>
      </c>
      <c r="G2" s="19" t="s">
        <v>275</v>
      </c>
      <c r="H2" s="20">
        <v>3000</v>
      </c>
      <c r="I2" s="19" t="s">
        <v>271</v>
      </c>
      <c r="J2" s="21">
        <v>3</v>
      </c>
      <c r="K2" t="s">
        <v>440</v>
      </c>
      <c r="L2">
        <f>SUM(H1:H5)</f>
        <v>20000</v>
      </c>
      <c r="M2">
        <f>SUM(J1:J5)</f>
        <v>15</v>
      </c>
      <c r="O2" t="s">
        <v>440</v>
      </c>
      <c r="P2">
        <f>SUM(L2*2.25)</f>
        <v>45000</v>
      </c>
      <c r="Q2">
        <v>35</v>
      </c>
      <c r="U2" s="20">
        <v>5000</v>
      </c>
      <c r="V2" s="21">
        <v>4</v>
      </c>
      <c r="W2" s="29">
        <f t="shared" ref="W2:W30" si="0">U2*1.5</f>
        <v>7500</v>
      </c>
      <c r="X2" s="28">
        <f t="shared" ref="X2:X14" si="1">ROUND(V2*1.5,0)</f>
        <v>6</v>
      </c>
    </row>
    <row r="3" spans="1:24" x14ac:dyDescent="0.3">
      <c r="A3" s="18" t="s">
        <v>276</v>
      </c>
      <c r="B3" s="19" t="s">
        <v>267</v>
      </c>
      <c r="C3" s="19" t="s">
        <v>277</v>
      </c>
      <c r="D3" s="19" t="s">
        <v>274</v>
      </c>
      <c r="E3" s="19">
        <v>1</v>
      </c>
      <c r="F3" s="19">
        <v>0</v>
      </c>
      <c r="G3" s="19" t="s">
        <v>275</v>
      </c>
      <c r="H3" s="20">
        <v>4000</v>
      </c>
      <c r="I3" s="19" t="s">
        <v>271</v>
      </c>
      <c r="J3" s="21">
        <v>3</v>
      </c>
      <c r="K3" t="s">
        <v>441</v>
      </c>
      <c r="L3">
        <f>SUM(H6:H10)</f>
        <v>60000</v>
      </c>
      <c r="M3">
        <f>SUM(J6:J10)</f>
        <v>30</v>
      </c>
      <c r="O3" t="s">
        <v>441</v>
      </c>
      <c r="P3">
        <f t="shared" ref="P3:P7" si="2">SUM(L3*2.25)</f>
        <v>135000</v>
      </c>
      <c r="Q3">
        <v>75</v>
      </c>
      <c r="U3" s="20">
        <f>U2*1.6</f>
        <v>8000</v>
      </c>
      <c r="V3" s="21">
        <v>5</v>
      </c>
      <c r="W3" s="29">
        <f t="shared" si="0"/>
        <v>12000</v>
      </c>
      <c r="X3" s="28">
        <f t="shared" si="1"/>
        <v>8</v>
      </c>
    </row>
    <row r="4" spans="1:24" x14ac:dyDescent="0.3">
      <c r="A4" s="18" t="s">
        <v>278</v>
      </c>
      <c r="B4" s="19" t="s">
        <v>267</v>
      </c>
      <c r="C4" s="19" t="s">
        <v>279</v>
      </c>
      <c r="D4" s="19" t="s">
        <v>274</v>
      </c>
      <c r="E4" s="19">
        <v>1</v>
      </c>
      <c r="F4" s="19">
        <v>0</v>
      </c>
      <c r="G4" s="19" t="s">
        <v>275</v>
      </c>
      <c r="H4" s="20">
        <v>5000</v>
      </c>
      <c r="I4" s="19" t="s">
        <v>271</v>
      </c>
      <c r="J4" s="21">
        <v>3</v>
      </c>
      <c r="K4" t="s">
        <v>442</v>
      </c>
      <c r="L4">
        <f>SUM(H11:H15)</f>
        <v>110000</v>
      </c>
      <c r="M4">
        <f>SUM(J11:J15)</f>
        <v>55</v>
      </c>
      <c r="O4" t="s">
        <v>442</v>
      </c>
      <c r="P4">
        <f t="shared" si="2"/>
        <v>247500</v>
      </c>
      <c r="Q4">
        <v>120</v>
      </c>
      <c r="U4" s="20">
        <f>U3*1.5</f>
        <v>12000</v>
      </c>
      <c r="V4" s="21">
        <v>6</v>
      </c>
      <c r="W4" s="29">
        <f t="shared" si="0"/>
        <v>18000</v>
      </c>
      <c r="X4" s="28">
        <f t="shared" si="1"/>
        <v>9</v>
      </c>
    </row>
    <row r="5" spans="1:24" x14ac:dyDescent="0.3">
      <c r="A5" s="18" t="s">
        <v>280</v>
      </c>
      <c r="B5" s="19" t="s">
        <v>267</v>
      </c>
      <c r="C5" s="19" t="s">
        <v>281</v>
      </c>
      <c r="D5" s="19" t="s">
        <v>274</v>
      </c>
      <c r="E5" s="19">
        <v>1</v>
      </c>
      <c r="F5" s="19">
        <v>0</v>
      </c>
      <c r="G5" s="19" t="s">
        <v>275</v>
      </c>
      <c r="H5" s="20">
        <v>6000</v>
      </c>
      <c r="I5" s="19" t="s">
        <v>271</v>
      </c>
      <c r="J5" s="21">
        <v>3</v>
      </c>
      <c r="K5" t="s">
        <v>443</v>
      </c>
      <c r="L5">
        <f>SUM(H16:H20)</f>
        <v>170000</v>
      </c>
      <c r="M5">
        <f>SUM(J16:J20)</f>
        <v>80</v>
      </c>
      <c r="O5" t="s">
        <v>443</v>
      </c>
      <c r="P5">
        <f t="shared" si="2"/>
        <v>382500</v>
      </c>
      <c r="Q5">
        <v>180</v>
      </c>
      <c r="U5" s="20">
        <f>U4*1.25</f>
        <v>15000</v>
      </c>
      <c r="V5" s="21">
        <v>7</v>
      </c>
      <c r="W5" s="29">
        <f t="shared" si="0"/>
        <v>22500</v>
      </c>
      <c r="X5" s="28">
        <f t="shared" si="1"/>
        <v>11</v>
      </c>
    </row>
    <row r="6" spans="1:24" x14ac:dyDescent="0.3">
      <c r="A6" s="18" t="s">
        <v>282</v>
      </c>
      <c r="B6" s="19" t="s">
        <v>283</v>
      </c>
      <c r="C6" s="19" t="s">
        <v>284</v>
      </c>
      <c r="D6" s="19" t="s">
        <v>274</v>
      </c>
      <c r="E6" s="19">
        <v>2</v>
      </c>
      <c r="F6" s="19">
        <v>0</v>
      </c>
      <c r="G6" s="19" t="s">
        <v>275</v>
      </c>
      <c r="H6" s="20">
        <v>10000</v>
      </c>
      <c r="I6" s="19" t="s">
        <v>271</v>
      </c>
      <c r="J6" s="21">
        <v>6</v>
      </c>
      <c r="K6" t="s">
        <v>444</v>
      </c>
      <c r="L6">
        <f>SUM(H21:H25)</f>
        <v>240000</v>
      </c>
      <c r="M6">
        <f>SUM(J21:J25)</f>
        <v>105</v>
      </c>
      <c r="O6" t="s">
        <v>444</v>
      </c>
      <c r="P6">
        <f t="shared" si="2"/>
        <v>540000</v>
      </c>
      <c r="Q6">
        <v>235</v>
      </c>
      <c r="U6" s="20">
        <f>U5*1.1</f>
        <v>16500</v>
      </c>
      <c r="V6" s="21">
        <v>8</v>
      </c>
      <c r="W6" s="29">
        <f t="shared" si="0"/>
        <v>24750</v>
      </c>
      <c r="X6" s="28">
        <f t="shared" si="1"/>
        <v>12</v>
      </c>
    </row>
    <row r="7" spans="1:24" x14ac:dyDescent="0.3">
      <c r="A7" s="18" t="s">
        <v>285</v>
      </c>
      <c r="B7" s="19" t="s">
        <v>283</v>
      </c>
      <c r="C7" s="19" t="s">
        <v>286</v>
      </c>
      <c r="D7" s="19" t="s">
        <v>274</v>
      </c>
      <c r="E7" s="19">
        <v>2</v>
      </c>
      <c r="F7" s="19">
        <v>0</v>
      </c>
      <c r="G7" s="19" t="s">
        <v>275</v>
      </c>
      <c r="H7" s="20">
        <v>11000</v>
      </c>
      <c r="I7" s="19" t="s">
        <v>271</v>
      </c>
      <c r="J7" s="21">
        <v>6</v>
      </c>
      <c r="K7" t="s">
        <v>445</v>
      </c>
      <c r="L7">
        <f>SUM(H26:H30)</f>
        <v>320000</v>
      </c>
      <c r="M7">
        <f>SUM(J26:J30)</f>
        <v>130</v>
      </c>
      <c r="O7" t="s">
        <v>445</v>
      </c>
      <c r="P7">
        <f t="shared" si="2"/>
        <v>720000</v>
      </c>
      <c r="Q7">
        <v>285</v>
      </c>
      <c r="U7" s="20">
        <f>ROUND(U6*1.1,-2)</f>
        <v>18200</v>
      </c>
      <c r="V7" s="21">
        <v>9</v>
      </c>
      <c r="W7" s="29">
        <f t="shared" si="0"/>
        <v>27300</v>
      </c>
      <c r="X7" s="28">
        <f t="shared" si="1"/>
        <v>14</v>
      </c>
    </row>
    <row r="8" spans="1:24" x14ac:dyDescent="0.3">
      <c r="A8" s="18" t="s">
        <v>287</v>
      </c>
      <c r="B8" s="19" t="s">
        <v>283</v>
      </c>
      <c r="C8" s="19" t="s">
        <v>288</v>
      </c>
      <c r="D8" s="19" t="s">
        <v>274</v>
      </c>
      <c r="E8" s="19">
        <v>2</v>
      </c>
      <c r="F8" s="19">
        <v>0</v>
      </c>
      <c r="G8" s="19" t="s">
        <v>275</v>
      </c>
      <c r="H8" s="20">
        <v>12000</v>
      </c>
      <c r="I8" s="19" t="s">
        <v>289</v>
      </c>
      <c r="J8" s="21">
        <v>6</v>
      </c>
      <c r="U8" s="20">
        <f t="shared" ref="U8:U18" si="3">ROUND(U7*1.1,-2)</f>
        <v>20000</v>
      </c>
      <c r="V8" s="21">
        <v>10</v>
      </c>
      <c r="W8" s="29">
        <f t="shared" si="0"/>
        <v>30000</v>
      </c>
      <c r="X8" s="28">
        <f t="shared" si="1"/>
        <v>15</v>
      </c>
    </row>
    <row r="9" spans="1:24" x14ac:dyDescent="0.3">
      <c r="A9" s="18" t="s">
        <v>290</v>
      </c>
      <c r="B9" s="19" t="s">
        <v>267</v>
      </c>
      <c r="C9" s="19" t="s">
        <v>291</v>
      </c>
      <c r="D9" s="19" t="s">
        <v>274</v>
      </c>
      <c r="E9" s="19">
        <v>2</v>
      </c>
      <c r="F9" s="19">
        <v>0</v>
      </c>
      <c r="G9" s="19" t="s">
        <v>275</v>
      </c>
      <c r="H9" s="20">
        <v>13000</v>
      </c>
      <c r="I9" s="19" t="s">
        <v>271</v>
      </c>
      <c r="J9" s="21">
        <v>6</v>
      </c>
      <c r="K9" t="s">
        <v>446</v>
      </c>
      <c r="L9">
        <f>SUM(H1:H30)</f>
        <v>920000</v>
      </c>
      <c r="M9">
        <f>SUM(J1:J30)</f>
        <v>415</v>
      </c>
      <c r="O9" t="s">
        <v>446</v>
      </c>
      <c r="P9">
        <f>SUM(H91:H120)</f>
        <v>2070000</v>
      </c>
      <c r="Q9">
        <f>SUM(J91:J120)</f>
        <v>940</v>
      </c>
      <c r="U9" s="20">
        <f t="shared" si="3"/>
        <v>22000</v>
      </c>
      <c r="V9" s="21">
        <v>11</v>
      </c>
      <c r="W9" s="29">
        <f t="shared" si="0"/>
        <v>33000</v>
      </c>
      <c r="X9" s="28">
        <f t="shared" si="1"/>
        <v>17</v>
      </c>
    </row>
    <row r="10" spans="1:24" x14ac:dyDescent="0.3">
      <c r="A10" s="18" t="s">
        <v>292</v>
      </c>
      <c r="B10" s="19" t="s">
        <v>267</v>
      </c>
      <c r="C10" s="19" t="s">
        <v>293</v>
      </c>
      <c r="D10" s="19" t="s">
        <v>274</v>
      </c>
      <c r="E10" s="19">
        <v>2</v>
      </c>
      <c r="F10" s="19">
        <v>0</v>
      </c>
      <c r="G10" s="19" t="s">
        <v>275</v>
      </c>
      <c r="H10" s="20">
        <v>14000</v>
      </c>
      <c r="I10" s="19" t="s">
        <v>271</v>
      </c>
      <c r="J10" s="21">
        <v>6</v>
      </c>
      <c r="K10" s="56" t="s">
        <v>754</v>
      </c>
      <c r="L10">
        <f>L9*3</f>
        <v>2760000</v>
      </c>
      <c r="M10">
        <f>M9*3</f>
        <v>1245</v>
      </c>
      <c r="U10" s="20">
        <f t="shared" si="3"/>
        <v>24200</v>
      </c>
      <c r="V10" s="21">
        <v>12</v>
      </c>
      <c r="W10" s="29">
        <f t="shared" si="0"/>
        <v>36300</v>
      </c>
      <c r="X10" s="28">
        <f t="shared" si="1"/>
        <v>18</v>
      </c>
    </row>
    <row r="11" spans="1:24" x14ac:dyDescent="0.3">
      <c r="A11" s="18" t="s">
        <v>294</v>
      </c>
      <c r="B11" s="19" t="s">
        <v>267</v>
      </c>
      <c r="C11" s="19" t="s">
        <v>295</v>
      </c>
      <c r="D11" s="19" t="s">
        <v>274</v>
      </c>
      <c r="E11" s="19">
        <v>3</v>
      </c>
      <c r="F11" s="19">
        <v>0</v>
      </c>
      <c r="G11" s="19" t="s">
        <v>275</v>
      </c>
      <c r="H11" s="20">
        <v>20000</v>
      </c>
      <c r="I11" s="19" t="s">
        <v>289</v>
      </c>
      <c r="J11" s="21">
        <v>11</v>
      </c>
      <c r="U11" s="20">
        <f t="shared" si="3"/>
        <v>26600</v>
      </c>
      <c r="V11" s="21">
        <v>13</v>
      </c>
      <c r="W11" s="29">
        <f t="shared" si="0"/>
        <v>39900</v>
      </c>
      <c r="X11" s="28">
        <f t="shared" si="1"/>
        <v>20</v>
      </c>
    </row>
    <row r="12" spans="1:24" x14ac:dyDescent="0.3">
      <c r="A12" s="18" t="s">
        <v>296</v>
      </c>
      <c r="B12" s="19" t="s">
        <v>283</v>
      </c>
      <c r="C12" s="19" t="s">
        <v>297</v>
      </c>
      <c r="D12" s="19" t="s">
        <v>269</v>
      </c>
      <c r="E12" s="19">
        <v>3</v>
      </c>
      <c r="F12" s="19">
        <v>0</v>
      </c>
      <c r="G12" s="19" t="s">
        <v>275</v>
      </c>
      <c r="H12" s="20">
        <v>21000</v>
      </c>
      <c r="I12" s="19" t="s">
        <v>271</v>
      </c>
      <c r="J12" s="21">
        <v>11</v>
      </c>
      <c r="O12">
        <f>SUM(H1:H15)</f>
        <v>190000</v>
      </c>
      <c r="P12">
        <f>SUM(H91:H105)</f>
        <v>427500</v>
      </c>
      <c r="Q12">
        <f>SUM(J1:J15)*3</f>
        <v>300</v>
      </c>
      <c r="U12" s="20">
        <f t="shared" si="3"/>
        <v>29300</v>
      </c>
      <c r="V12" s="21">
        <v>14</v>
      </c>
      <c r="W12" s="29">
        <f t="shared" si="0"/>
        <v>43950</v>
      </c>
      <c r="X12" s="28">
        <f t="shared" si="1"/>
        <v>21</v>
      </c>
    </row>
    <row r="13" spans="1:24" x14ac:dyDescent="0.3">
      <c r="A13" s="18" t="s">
        <v>298</v>
      </c>
      <c r="B13" s="19" t="s">
        <v>267</v>
      </c>
      <c r="C13" s="19" t="s">
        <v>299</v>
      </c>
      <c r="D13" s="19" t="s">
        <v>274</v>
      </c>
      <c r="E13" s="19">
        <v>3</v>
      </c>
      <c r="F13" s="19">
        <v>0</v>
      </c>
      <c r="G13" s="19" t="s">
        <v>275</v>
      </c>
      <c r="H13" s="20">
        <v>22000</v>
      </c>
      <c r="I13" s="19" t="s">
        <v>271</v>
      </c>
      <c r="J13" s="21">
        <v>11</v>
      </c>
      <c r="K13" t="s">
        <v>449</v>
      </c>
      <c r="O13">
        <v>570000</v>
      </c>
      <c r="Q13">
        <f>SUM(J91:J105)</f>
        <v>230</v>
      </c>
      <c r="U13" s="20">
        <f t="shared" si="3"/>
        <v>32200</v>
      </c>
      <c r="V13" s="21">
        <v>15</v>
      </c>
      <c r="W13" s="29">
        <f t="shared" si="0"/>
        <v>48300</v>
      </c>
      <c r="X13" s="28">
        <f t="shared" si="1"/>
        <v>23</v>
      </c>
    </row>
    <row r="14" spans="1:24" x14ac:dyDescent="0.3">
      <c r="A14" s="18" t="s">
        <v>300</v>
      </c>
      <c r="B14" s="19" t="s">
        <v>267</v>
      </c>
      <c r="C14" s="19" t="s">
        <v>301</v>
      </c>
      <c r="D14" s="19" t="s">
        <v>269</v>
      </c>
      <c r="E14" s="19">
        <v>3</v>
      </c>
      <c r="F14" s="19">
        <v>0</v>
      </c>
      <c r="G14" s="19" t="s">
        <v>275</v>
      </c>
      <c r="H14" s="20">
        <v>23000</v>
      </c>
      <c r="I14" s="19" t="s">
        <v>271</v>
      </c>
      <c r="J14" s="21">
        <v>11</v>
      </c>
      <c r="K14" t="s">
        <v>450</v>
      </c>
      <c r="L14">
        <v>4830000</v>
      </c>
      <c r="M14">
        <v>2185</v>
      </c>
      <c r="O14">
        <v>15</v>
      </c>
      <c r="P14">
        <v>997500</v>
      </c>
      <c r="Q14">
        <v>530</v>
      </c>
      <c r="U14" s="20">
        <f t="shared" si="3"/>
        <v>35400</v>
      </c>
      <c r="V14" s="21">
        <v>16</v>
      </c>
      <c r="W14" s="29">
        <f t="shared" si="0"/>
        <v>53100</v>
      </c>
      <c r="X14" s="28">
        <f t="shared" si="1"/>
        <v>24</v>
      </c>
    </row>
    <row r="15" spans="1:24" x14ac:dyDescent="0.3">
      <c r="A15" s="18" t="s">
        <v>302</v>
      </c>
      <c r="B15" s="19" t="s">
        <v>267</v>
      </c>
      <c r="C15" s="19" t="s">
        <v>303</v>
      </c>
      <c r="D15" s="19" t="s">
        <v>269</v>
      </c>
      <c r="E15" s="19">
        <v>3</v>
      </c>
      <c r="F15" s="19">
        <v>0</v>
      </c>
      <c r="G15" s="19" t="s">
        <v>275</v>
      </c>
      <c r="H15" s="20">
        <v>24000</v>
      </c>
      <c r="I15" s="19" t="s">
        <v>289</v>
      </c>
      <c r="J15" s="21">
        <v>11</v>
      </c>
      <c r="U15" s="20">
        <f t="shared" si="3"/>
        <v>38900</v>
      </c>
      <c r="V15" s="21">
        <v>17</v>
      </c>
      <c r="W15" s="29">
        <f t="shared" si="0"/>
        <v>58350</v>
      </c>
      <c r="X15" s="28">
        <f>ROUND(V15*1.5,0)</f>
        <v>26</v>
      </c>
    </row>
    <row r="16" spans="1:24" x14ac:dyDescent="0.3">
      <c r="A16" s="18" t="s">
        <v>304</v>
      </c>
      <c r="B16" s="19" t="s">
        <v>283</v>
      </c>
      <c r="C16" s="19" t="s">
        <v>305</v>
      </c>
      <c r="D16" s="19" t="s">
        <v>274</v>
      </c>
      <c r="E16" s="19">
        <v>4</v>
      </c>
      <c r="F16" s="19">
        <v>0</v>
      </c>
      <c r="G16" s="19" t="s">
        <v>275</v>
      </c>
      <c r="H16" s="20">
        <v>32000</v>
      </c>
      <c r="I16" s="19" t="s">
        <v>271</v>
      </c>
      <c r="J16" s="21">
        <v>16</v>
      </c>
      <c r="U16" s="20">
        <f t="shared" si="3"/>
        <v>42800</v>
      </c>
      <c r="V16" s="21">
        <v>18</v>
      </c>
      <c r="W16" s="29">
        <f t="shared" si="0"/>
        <v>64200</v>
      </c>
      <c r="X16" s="21">
        <f>ROUND(V16*2,0)</f>
        <v>36</v>
      </c>
    </row>
    <row r="17" spans="1:24" x14ac:dyDescent="0.3">
      <c r="A17" s="18" t="s">
        <v>306</v>
      </c>
      <c r="B17" s="19" t="s">
        <v>267</v>
      </c>
      <c r="C17" s="19" t="s">
        <v>307</v>
      </c>
      <c r="D17" s="19" t="s">
        <v>274</v>
      </c>
      <c r="E17" s="19">
        <v>4</v>
      </c>
      <c r="F17" s="19">
        <v>0</v>
      </c>
      <c r="G17" s="19" t="s">
        <v>275</v>
      </c>
      <c r="H17" s="20">
        <v>33000</v>
      </c>
      <c r="I17" s="19" t="s">
        <v>271</v>
      </c>
      <c r="J17" s="21">
        <v>16</v>
      </c>
      <c r="U17" s="20">
        <f t="shared" si="3"/>
        <v>47100</v>
      </c>
      <c r="V17" s="21">
        <v>19</v>
      </c>
      <c r="W17" s="29">
        <f t="shared" si="0"/>
        <v>70650</v>
      </c>
      <c r="X17" s="21">
        <f t="shared" ref="X17:X30" si="4">ROUND(V17*2,0)</f>
        <v>38</v>
      </c>
    </row>
    <row r="18" spans="1:24" x14ac:dyDescent="0.3">
      <c r="A18" s="18" t="s">
        <v>308</v>
      </c>
      <c r="B18" s="19" t="s">
        <v>267</v>
      </c>
      <c r="C18" s="19" t="s">
        <v>309</v>
      </c>
      <c r="D18" s="19" t="s">
        <v>274</v>
      </c>
      <c r="E18" s="19">
        <v>4</v>
      </c>
      <c r="F18" s="19">
        <v>0</v>
      </c>
      <c r="G18" s="19" t="s">
        <v>270</v>
      </c>
      <c r="H18" s="20">
        <v>34000</v>
      </c>
      <c r="I18" s="19" t="s">
        <v>271</v>
      </c>
      <c r="J18" s="21">
        <v>16</v>
      </c>
      <c r="U18" s="20">
        <f t="shared" si="3"/>
        <v>51800</v>
      </c>
      <c r="V18" s="21">
        <v>20</v>
      </c>
      <c r="W18" s="29">
        <f t="shared" si="0"/>
        <v>77700</v>
      </c>
      <c r="X18" s="21">
        <f t="shared" si="4"/>
        <v>40</v>
      </c>
    </row>
    <row r="19" spans="1:24" x14ac:dyDescent="0.3">
      <c r="A19" s="18" t="s">
        <v>310</v>
      </c>
      <c r="B19" s="19" t="s">
        <v>267</v>
      </c>
      <c r="C19" s="19" t="s">
        <v>311</v>
      </c>
      <c r="D19" s="19" t="s">
        <v>269</v>
      </c>
      <c r="E19" s="19">
        <v>4</v>
      </c>
      <c r="F19" s="19">
        <v>0</v>
      </c>
      <c r="G19" s="19" t="s">
        <v>270</v>
      </c>
      <c r="H19" s="20">
        <v>35000</v>
      </c>
      <c r="I19" s="19" t="s">
        <v>271</v>
      </c>
      <c r="J19" s="21">
        <v>16</v>
      </c>
      <c r="Q19" t="s">
        <v>1541</v>
      </c>
      <c r="R19">
        <f>SUM(U1:U15)</f>
        <v>305300</v>
      </c>
      <c r="S19">
        <f>SUM(V1:V15)</f>
        <v>150</v>
      </c>
      <c r="U19" s="20">
        <f>ROUND(U18*1.05,-2)</f>
        <v>54400</v>
      </c>
      <c r="V19" s="21">
        <v>21</v>
      </c>
      <c r="W19" s="29">
        <f t="shared" si="0"/>
        <v>81600</v>
      </c>
      <c r="X19" s="21">
        <f t="shared" si="4"/>
        <v>42</v>
      </c>
    </row>
    <row r="20" spans="1:24" x14ac:dyDescent="0.3">
      <c r="A20" s="18" t="s">
        <v>312</v>
      </c>
      <c r="B20" s="19" t="s">
        <v>267</v>
      </c>
      <c r="C20" s="19" t="s">
        <v>313</v>
      </c>
      <c r="D20" s="19" t="s">
        <v>274</v>
      </c>
      <c r="E20" s="19">
        <v>4</v>
      </c>
      <c r="F20" s="19">
        <v>0</v>
      </c>
      <c r="G20" s="19" t="s">
        <v>275</v>
      </c>
      <c r="H20" s="20">
        <v>36000</v>
      </c>
      <c r="I20" s="19" t="s">
        <v>271</v>
      </c>
      <c r="J20" s="21">
        <v>16</v>
      </c>
      <c r="R20">
        <f>SUM(W1:W15)</f>
        <v>457950</v>
      </c>
      <c r="S20">
        <f>SUM(X1:X15)</f>
        <v>229</v>
      </c>
      <c r="U20" s="20">
        <f t="shared" ref="U20:U30" si="5">ROUND(U19*1.05,-2)</f>
        <v>57100</v>
      </c>
      <c r="V20" s="21">
        <v>22</v>
      </c>
      <c r="W20" s="29">
        <f t="shared" si="0"/>
        <v>85650</v>
      </c>
      <c r="X20" s="21">
        <f t="shared" si="4"/>
        <v>44</v>
      </c>
    </row>
    <row r="21" spans="1:24" x14ac:dyDescent="0.3">
      <c r="A21" s="18" t="s">
        <v>314</v>
      </c>
      <c r="B21" s="19" t="s">
        <v>267</v>
      </c>
      <c r="C21" s="19" t="s">
        <v>315</v>
      </c>
      <c r="D21" s="19" t="s">
        <v>274</v>
      </c>
      <c r="E21" s="19">
        <v>5</v>
      </c>
      <c r="F21" s="19">
        <v>0</v>
      </c>
      <c r="G21" s="19" t="s">
        <v>275</v>
      </c>
      <c r="H21" s="20">
        <v>46000</v>
      </c>
      <c r="I21" s="19" t="s">
        <v>271</v>
      </c>
      <c r="J21" s="21">
        <v>21</v>
      </c>
      <c r="Q21" t="s">
        <v>1542</v>
      </c>
      <c r="R21">
        <f>SUM(U16:U30)</f>
        <v>1008400</v>
      </c>
      <c r="S21">
        <f>SUM(V16:V30)</f>
        <v>375</v>
      </c>
      <c r="U21" s="20">
        <f t="shared" si="5"/>
        <v>60000</v>
      </c>
      <c r="V21" s="21">
        <v>23</v>
      </c>
      <c r="W21" s="29">
        <f t="shared" si="0"/>
        <v>90000</v>
      </c>
      <c r="X21" s="21">
        <f t="shared" si="4"/>
        <v>46</v>
      </c>
    </row>
    <row r="22" spans="1:24" x14ac:dyDescent="0.3">
      <c r="A22" s="18" t="s">
        <v>316</v>
      </c>
      <c r="B22" s="19" t="s">
        <v>283</v>
      </c>
      <c r="C22" s="19" t="s">
        <v>317</v>
      </c>
      <c r="D22" s="19" t="s">
        <v>269</v>
      </c>
      <c r="E22" s="19">
        <v>5</v>
      </c>
      <c r="F22" s="19">
        <v>0</v>
      </c>
      <c r="G22" s="19" t="s">
        <v>275</v>
      </c>
      <c r="H22" s="20">
        <v>47000</v>
      </c>
      <c r="I22" s="19" t="s">
        <v>271</v>
      </c>
      <c r="J22" s="21">
        <v>21</v>
      </c>
      <c r="R22">
        <f>SUM(W16:W30)</f>
        <v>1512600</v>
      </c>
      <c r="S22">
        <f>SUM(X16:X30)</f>
        <v>750</v>
      </c>
      <c r="U22" s="20">
        <f t="shared" si="5"/>
        <v>63000</v>
      </c>
      <c r="V22" s="21">
        <v>24</v>
      </c>
      <c r="W22" s="29">
        <f t="shared" si="0"/>
        <v>94500</v>
      </c>
      <c r="X22" s="21">
        <f t="shared" si="4"/>
        <v>48</v>
      </c>
    </row>
    <row r="23" spans="1:24" x14ac:dyDescent="0.3">
      <c r="A23" s="18" t="s">
        <v>318</v>
      </c>
      <c r="B23" s="19" t="s">
        <v>283</v>
      </c>
      <c r="C23" s="19" t="s">
        <v>319</v>
      </c>
      <c r="D23" s="19" t="s">
        <v>274</v>
      </c>
      <c r="E23" s="19">
        <v>5</v>
      </c>
      <c r="F23" s="19">
        <v>0</v>
      </c>
      <c r="G23" s="19" t="s">
        <v>275</v>
      </c>
      <c r="H23" s="20">
        <v>48000</v>
      </c>
      <c r="I23" s="19" t="s">
        <v>271</v>
      </c>
      <c r="J23" s="21">
        <v>21</v>
      </c>
      <c r="Q23" t="s">
        <v>1543</v>
      </c>
      <c r="R23">
        <f>SUM(U1:U30)</f>
        <v>1313700</v>
      </c>
      <c r="S23">
        <f>SUM(V1:V30)</f>
        <v>525</v>
      </c>
      <c r="U23" s="20">
        <f t="shared" si="5"/>
        <v>66200</v>
      </c>
      <c r="V23" s="21">
        <v>25</v>
      </c>
      <c r="W23" s="29">
        <f t="shared" si="0"/>
        <v>99300</v>
      </c>
      <c r="X23" s="21">
        <f t="shared" si="4"/>
        <v>50</v>
      </c>
    </row>
    <row r="24" spans="1:24" x14ac:dyDescent="0.3">
      <c r="A24" s="18" t="s">
        <v>320</v>
      </c>
      <c r="B24" s="19" t="s">
        <v>267</v>
      </c>
      <c r="C24" s="19" t="s">
        <v>321</v>
      </c>
      <c r="D24" s="19" t="s">
        <v>274</v>
      </c>
      <c r="E24" s="19">
        <v>5</v>
      </c>
      <c r="F24" s="19">
        <v>0</v>
      </c>
      <c r="G24" s="19" t="s">
        <v>275</v>
      </c>
      <c r="H24" s="20">
        <v>49000</v>
      </c>
      <c r="I24" s="19" t="s">
        <v>271</v>
      </c>
      <c r="J24" s="21">
        <v>21</v>
      </c>
      <c r="R24">
        <f>SUM(W1:W30)</f>
        <v>1970550</v>
      </c>
      <c r="S24">
        <f>SUM(X1:X30)</f>
        <v>979</v>
      </c>
      <c r="U24" s="20">
        <f t="shared" si="5"/>
        <v>69500</v>
      </c>
      <c r="V24" s="21">
        <v>26</v>
      </c>
      <c r="W24" s="29">
        <f t="shared" si="0"/>
        <v>104250</v>
      </c>
      <c r="X24" s="21">
        <f t="shared" si="4"/>
        <v>52</v>
      </c>
    </row>
    <row r="25" spans="1:24" x14ac:dyDescent="0.3">
      <c r="A25" s="18" t="s">
        <v>322</v>
      </c>
      <c r="B25" s="19" t="s">
        <v>267</v>
      </c>
      <c r="C25" s="19" t="s">
        <v>323</v>
      </c>
      <c r="D25" s="19" t="s">
        <v>274</v>
      </c>
      <c r="E25" s="19">
        <v>5</v>
      </c>
      <c r="F25" s="19">
        <v>0</v>
      </c>
      <c r="G25" s="19" t="s">
        <v>275</v>
      </c>
      <c r="H25" s="20">
        <v>50000</v>
      </c>
      <c r="I25" s="19" t="s">
        <v>271</v>
      </c>
      <c r="J25" s="21">
        <v>21</v>
      </c>
      <c r="Q25" s="108" t="s">
        <v>1545</v>
      </c>
      <c r="R25">
        <f>R19*3+R20</f>
        <v>1373850</v>
      </c>
      <c r="S25">
        <f>S19*3+S20</f>
        <v>679</v>
      </c>
      <c r="U25" s="20">
        <f t="shared" si="5"/>
        <v>73000</v>
      </c>
      <c r="V25" s="21">
        <v>27</v>
      </c>
      <c r="W25" s="29">
        <f t="shared" si="0"/>
        <v>109500</v>
      </c>
      <c r="X25" s="21">
        <f t="shared" si="4"/>
        <v>54</v>
      </c>
    </row>
    <row r="26" spans="1:24" x14ac:dyDescent="0.3">
      <c r="A26" s="18" t="s">
        <v>324</v>
      </c>
      <c r="B26" s="19" t="s">
        <v>267</v>
      </c>
      <c r="C26" s="19" t="s">
        <v>325</v>
      </c>
      <c r="D26" s="19" t="s">
        <v>274</v>
      </c>
      <c r="E26" s="19">
        <v>6</v>
      </c>
      <c r="F26" s="19">
        <v>0</v>
      </c>
      <c r="G26" s="19" t="s">
        <v>270</v>
      </c>
      <c r="H26" s="20">
        <v>62000</v>
      </c>
      <c r="I26" s="19" t="s">
        <v>271</v>
      </c>
      <c r="J26" s="21">
        <v>26</v>
      </c>
      <c r="Q26" s="108" t="s">
        <v>1546</v>
      </c>
      <c r="R26">
        <f>SUM(U1:U20)*3+SUM(W1:W20)</f>
        <v>2513250</v>
      </c>
      <c r="S26">
        <f>SUM(V1:V20)*3+SUM(X1:X20)</f>
        <v>1179</v>
      </c>
      <c r="U26" s="20">
        <f t="shared" si="5"/>
        <v>76700</v>
      </c>
      <c r="V26" s="21">
        <v>28</v>
      </c>
      <c r="W26" s="29">
        <f t="shared" si="0"/>
        <v>115050</v>
      </c>
      <c r="X26" s="21">
        <f t="shared" si="4"/>
        <v>56</v>
      </c>
    </row>
    <row r="27" spans="1:24" x14ac:dyDescent="0.3">
      <c r="A27" s="18" t="s">
        <v>326</v>
      </c>
      <c r="B27" s="19" t="s">
        <v>267</v>
      </c>
      <c r="C27" s="19" t="s">
        <v>327</v>
      </c>
      <c r="D27" s="19" t="s">
        <v>274</v>
      </c>
      <c r="E27" s="19">
        <v>6</v>
      </c>
      <c r="F27" s="19">
        <v>0</v>
      </c>
      <c r="G27" s="19" t="s">
        <v>275</v>
      </c>
      <c r="H27" s="20">
        <v>63000</v>
      </c>
      <c r="I27" s="19" t="s">
        <v>271</v>
      </c>
      <c r="J27" s="21">
        <v>26</v>
      </c>
      <c r="Q27" s="108" t="s">
        <v>1544</v>
      </c>
      <c r="R27">
        <f>R23*3+R24</f>
        <v>5911650</v>
      </c>
      <c r="S27">
        <f>S23*3+S24</f>
        <v>2554</v>
      </c>
      <c r="U27" s="20">
        <f t="shared" si="5"/>
        <v>80500</v>
      </c>
      <c r="V27" s="21">
        <v>29</v>
      </c>
      <c r="W27" s="29">
        <f t="shared" si="0"/>
        <v>120750</v>
      </c>
      <c r="X27" s="21">
        <f t="shared" si="4"/>
        <v>58</v>
      </c>
    </row>
    <row r="28" spans="1:24" x14ac:dyDescent="0.3">
      <c r="A28" s="18" t="s">
        <v>328</v>
      </c>
      <c r="B28" s="19" t="s">
        <v>267</v>
      </c>
      <c r="C28" s="19" t="s">
        <v>329</v>
      </c>
      <c r="D28" s="19" t="s">
        <v>274</v>
      </c>
      <c r="E28" s="19">
        <v>6</v>
      </c>
      <c r="F28" s="19">
        <v>0</v>
      </c>
      <c r="G28" s="19" t="s">
        <v>270</v>
      </c>
      <c r="H28" s="20">
        <v>64000</v>
      </c>
      <c r="I28" s="19" t="s">
        <v>271</v>
      </c>
      <c r="J28" s="21">
        <v>26</v>
      </c>
      <c r="U28" s="20">
        <f t="shared" si="5"/>
        <v>84500</v>
      </c>
      <c r="V28" s="21">
        <v>30</v>
      </c>
      <c r="W28" s="29">
        <f t="shared" si="0"/>
        <v>126750</v>
      </c>
      <c r="X28" s="21">
        <f t="shared" si="4"/>
        <v>60</v>
      </c>
    </row>
    <row r="29" spans="1:24" x14ac:dyDescent="0.3">
      <c r="A29" s="18" t="s">
        <v>330</v>
      </c>
      <c r="B29" s="19" t="s">
        <v>267</v>
      </c>
      <c r="C29" s="19" t="s">
        <v>331</v>
      </c>
      <c r="D29" s="19" t="s">
        <v>274</v>
      </c>
      <c r="E29" s="19">
        <v>6</v>
      </c>
      <c r="F29" s="19">
        <v>0</v>
      </c>
      <c r="G29" s="19" t="s">
        <v>275</v>
      </c>
      <c r="H29" s="20">
        <v>65000</v>
      </c>
      <c r="I29" s="19" t="s">
        <v>271</v>
      </c>
      <c r="J29" s="21">
        <v>26</v>
      </c>
      <c r="U29" s="20">
        <f t="shared" si="5"/>
        <v>88700</v>
      </c>
      <c r="V29" s="21">
        <v>31</v>
      </c>
      <c r="W29" s="29">
        <f t="shared" si="0"/>
        <v>133050</v>
      </c>
      <c r="X29" s="21">
        <f t="shared" si="4"/>
        <v>62</v>
      </c>
    </row>
    <row r="30" spans="1:24" x14ac:dyDescent="0.3">
      <c r="A30" s="22" t="s">
        <v>332</v>
      </c>
      <c r="B30" s="23" t="s">
        <v>267</v>
      </c>
      <c r="C30" s="23" t="s">
        <v>333</v>
      </c>
      <c r="D30" s="23" t="s">
        <v>274</v>
      </c>
      <c r="E30" s="23">
        <v>6</v>
      </c>
      <c r="F30" s="23">
        <v>0</v>
      </c>
      <c r="G30" s="23" t="s">
        <v>275</v>
      </c>
      <c r="H30" s="24">
        <v>66000</v>
      </c>
      <c r="I30" s="23" t="s">
        <v>271</v>
      </c>
      <c r="J30" s="25">
        <v>26</v>
      </c>
      <c r="U30" s="20">
        <f t="shared" si="5"/>
        <v>93100</v>
      </c>
      <c r="V30" s="21">
        <v>32</v>
      </c>
      <c r="W30" s="29">
        <f t="shared" si="0"/>
        <v>139650</v>
      </c>
      <c r="X30" s="21">
        <f t="shared" si="4"/>
        <v>64</v>
      </c>
    </row>
    <row r="31" spans="1:24" x14ac:dyDescent="0.3">
      <c r="A31" s="26" t="s">
        <v>334</v>
      </c>
      <c r="B31" s="27" t="s">
        <v>335</v>
      </c>
      <c r="C31" s="27" t="s">
        <v>268</v>
      </c>
      <c r="D31" s="27" t="s">
        <v>336</v>
      </c>
      <c r="E31" s="19">
        <v>1</v>
      </c>
      <c r="F31" s="19">
        <v>0</v>
      </c>
      <c r="G31" s="19" t="s">
        <v>270</v>
      </c>
      <c r="H31" s="20">
        <v>2000</v>
      </c>
      <c r="I31" s="19" t="s">
        <v>271</v>
      </c>
      <c r="J31" s="28">
        <v>3</v>
      </c>
    </row>
    <row r="32" spans="1:24" x14ac:dyDescent="0.3">
      <c r="A32" s="18" t="s">
        <v>337</v>
      </c>
      <c r="B32" s="19" t="s">
        <v>335</v>
      </c>
      <c r="C32" s="19" t="s">
        <v>273</v>
      </c>
      <c r="D32" s="19" t="s">
        <v>336</v>
      </c>
      <c r="E32" s="19">
        <v>1</v>
      </c>
      <c r="F32" s="19">
        <v>0</v>
      </c>
      <c r="G32" s="19" t="s">
        <v>270</v>
      </c>
      <c r="H32" s="20">
        <v>3000</v>
      </c>
      <c r="I32" s="19" t="s">
        <v>271</v>
      </c>
      <c r="J32" s="21">
        <v>3</v>
      </c>
    </row>
    <row r="33" spans="1:10" x14ac:dyDescent="0.3">
      <c r="A33" s="18" t="s">
        <v>338</v>
      </c>
      <c r="B33" s="19" t="s">
        <v>335</v>
      </c>
      <c r="C33" s="19" t="s">
        <v>277</v>
      </c>
      <c r="D33" s="19" t="s">
        <v>336</v>
      </c>
      <c r="E33" s="19">
        <v>1</v>
      </c>
      <c r="F33" s="19">
        <v>0</v>
      </c>
      <c r="G33" s="19" t="s">
        <v>275</v>
      </c>
      <c r="H33" s="20">
        <v>4000</v>
      </c>
      <c r="I33" s="19" t="s">
        <v>271</v>
      </c>
      <c r="J33" s="21">
        <v>3</v>
      </c>
    </row>
    <row r="34" spans="1:10" x14ac:dyDescent="0.3">
      <c r="A34" s="18" t="s">
        <v>339</v>
      </c>
      <c r="B34" s="19" t="s">
        <v>340</v>
      </c>
      <c r="C34" s="19" t="s">
        <v>279</v>
      </c>
      <c r="D34" s="19" t="s">
        <v>336</v>
      </c>
      <c r="E34" s="19">
        <v>1</v>
      </c>
      <c r="F34" s="19">
        <v>0</v>
      </c>
      <c r="G34" s="19" t="s">
        <v>275</v>
      </c>
      <c r="H34" s="20">
        <v>5000</v>
      </c>
      <c r="I34" s="19" t="s">
        <v>271</v>
      </c>
      <c r="J34" s="21">
        <v>3</v>
      </c>
    </row>
    <row r="35" spans="1:10" x14ac:dyDescent="0.3">
      <c r="A35" s="18" t="s">
        <v>341</v>
      </c>
      <c r="B35" s="19" t="s">
        <v>340</v>
      </c>
      <c r="C35" s="19" t="s">
        <v>281</v>
      </c>
      <c r="D35" s="19" t="s">
        <v>336</v>
      </c>
      <c r="E35" s="19">
        <v>1</v>
      </c>
      <c r="F35" s="19">
        <v>0</v>
      </c>
      <c r="G35" s="19" t="s">
        <v>270</v>
      </c>
      <c r="H35" s="20">
        <v>6000</v>
      </c>
      <c r="I35" s="19" t="s">
        <v>289</v>
      </c>
      <c r="J35" s="21">
        <v>3</v>
      </c>
    </row>
    <row r="36" spans="1:10" x14ac:dyDescent="0.3">
      <c r="A36" s="18" t="s">
        <v>342</v>
      </c>
      <c r="B36" s="19" t="s">
        <v>335</v>
      </c>
      <c r="C36" s="19" t="s">
        <v>284</v>
      </c>
      <c r="D36" s="19" t="s">
        <v>343</v>
      </c>
      <c r="E36" s="19">
        <v>2</v>
      </c>
      <c r="F36" s="19">
        <v>0</v>
      </c>
      <c r="G36" s="19" t="s">
        <v>275</v>
      </c>
      <c r="H36" s="20">
        <v>10000</v>
      </c>
      <c r="I36" s="19" t="s">
        <v>271</v>
      </c>
      <c r="J36" s="21">
        <v>6</v>
      </c>
    </row>
    <row r="37" spans="1:10" x14ac:dyDescent="0.3">
      <c r="A37" s="18" t="s">
        <v>344</v>
      </c>
      <c r="B37" s="19" t="s">
        <v>335</v>
      </c>
      <c r="C37" s="19" t="s">
        <v>286</v>
      </c>
      <c r="D37" s="19" t="s">
        <v>336</v>
      </c>
      <c r="E37" s="19">
        <v>2</v>
      </c>
      <c r="F37" s="19">
        <v>0</v>
      </c>
      <c r="G37" s="19" t="s">
        <v>275</v>
      </c>
      <c r="H37" s="20">
        <v>11000</v>
      </c>
      <c r="I37" s="19" t="s">
        <v>289</v>
      </c>
      <c r="J37" s="21">
        <v>6</v>
      </c>
    </row>
    <row r="38" spans="1:10" x14ac:dyDescent="0.3">
      <c r="A38" s="18" t="s">
        <v>345</v>
      </c>
      <c r="B38" s="19" t="s">
        <v>340</v>
      </c>
      <c r="C38" s="19" t="s">
        <v>288</v>
      </c>
      <c r="D38" s="19" t="s">
        <v>336</v>
      </c>
      <c r="E38" s="19">
        <v>2</v>
      </c>
      <c r="F38" s="19">
        <v>0</v>
      </c>
      <c r="G38" s="19" t="s">
        <v>275</v>
      </c>
      <c r="H38" s="20">
        <v>12000</v>
      </c>
      <c r="I38" s="19" t="s">
        <v>289</v>
      </c>
      <c r="J38" s="21">
        <v>6</v>
      </c>
    </row>
    <row r="39" spans="1:10" x14ac:dyDescent="0.3">
      <c r="A39" s="18" t="s">
        <v>346</v>
      </c>
      <c r="B39" s="19" t="s">
        <v>335</v>
      </c>
      <c r="C39" s="19" t="s">
        <v>291</v>
      </c>
      <c r="D39" s="19" t="s">
        <v>336</v>
      </c>
      <c r="E39" s="19">
        <v>2</v>
      </c>
      <c r="F39" s="19">
        <v>0</v>
      </c>
      <c r="G39" s="19" t="s">
        <v>275</v>
      </c>
      <c r="H39" s="20">
        <v>13000</v>
      </c>
      <c r="I39" s="19" t="s">
        <v>271</v>
      </c>
      <c r="J39" s="21">
        <v>6</v>
      </c>
    </row>
    <row r="40" spans="1:10" x14ac:dyDescent="0.3">
      <c r="A40" s="18" t="s">
        <v>347</v>
      </c>
      <c r="B40" s="19" t="s">
        <v>340</v>
      </c>
      <c r="C40" s="19" t="s">
        <v>293</v>
      </c>
      <c r="D40" s="19" t="s">
        <v>336</v>
      </c>
      <c r="E40" s="19">
        <v>2</v>
      </c>
      <c r="F40" s="19">
        <v>0</v>
      </c>
      <c r="G40" s="19" t="s">
        <v>270</v>
      </c>
      <c r="H40" s="20">
        <v>14000</v>
      </c>
      <c r="I40" s="19" t="s">
        <v>271</v>
      </c>
      <c r="J40" s="21">
        <v>6</v>
      </c>
    </row>
    <row r="41" spans="1:10" x14ac:dyDescent="0.3">
      <c r="A41" s="18" t="s">
        <v>348</v>
      </c>
      <c r="B41" s="19" t="s">
        <v>335</v>
      </c>
      <c r="C41" s="19" t="s">
        <v>295</v>
      </c>
      <c r="D41" s="19" t="s">
        <v>336</v>
      </c>
      <c r="E41" s="19">
        <v>3</v>
      </c>
      <c r="F41" s="19">
        <v>0</v>
      </c>
      <c r="G41" s="19" t="s">
        <v>275</v>
      </c>
      <c r="H41" s="20">
        <v>20000</v>
      </c>
      <c r="I41" s="19" t="s">
        <v>271</v>
      </c>
      <c r="J41" s="21">
        <v>11</v>
      </c>
    </row>
    <row r="42" spans="1:10" x14ac:dyDescent="0.3">
      <c r="A42" s="18" t="s">
        <v>349</v>
      </c>
      <c r="B42" s="19" t="s">
        <v>340</v>
      </c>
      <c r="C42" s="19" t="s">
        <v>297</v>
      </c>
      <c r="D42" s="19" t="s">
        <v>343</v>
      </c>
      <c r="E42" s="19">
        <v>3</v>
      </c>
      <c r="F42" s="19">
        <v>0</v>
      </c>
      <c r="G42" s="19" t="s">
        <v>270</v>
      </c>
      <c r="H42" s="20">
        <v>21000</v>
      </c>
      <c r="I42" s="19" t="s">
        <v>271</v>
      </c>
      <c r="J42" s="21">
        <v>11</v>
      </c>
    </row>
    <row r="43" spans="1:10" x14ac:dyDescent="0.3">
      <c r="A43" s="18" t="s">
        <v>350</v>
      </c>
      <c r="B43" s="19" t="s">
        <v>335</v>
      </c>
      <c r="C43" s="19" t="s">
        <v>299</v>
      </c>
      <c r="D43" s="19" t="s">
        <v>336</v>
      </c>
      <c r="E43" s="19">
        <v>3</v>
      </c>
      <c r="F43" s="19">
        <v>0</v>
      </c>
      <c r="G43" s="19" t="s">
        <v>275</v>
      </c>
      <c r="H43" s="20">
        <v>22000</v>
      </c>
      <c r="I43" s="19" t="s">
        <v>289</v>
      </c>
      <c r="J43" s="21">
        <v>11</v>
      </c>
    </row>
    <row r="44" spans="1:10" x14ac:dyDescent="0.3">
      <c r="A44" s="18" t="s">
        <v>351</v>
      </c>
      <c r="B44" s="19" t="s">
        <v>335</v>
      </c>
      <c r="C44" s="19" t="s">
        <v>301</v>
      </c>
      <c r="D44" s="19" t="s">
        <v>336</v>
      </c>
      <c r="E44" s="19">
        <v>3</v>
      </c>
      <c r="F44" s="19">
        <v>0</v>
      </c>
      <c r="G44" s="19" t="s">
        <v>275</v>
      </c>
      <c r="H44" s="20">
        <v>23000</v>
      </c>
      <c r="I44" s="19" t="s">
        <v>271</v>
      </c>
      <c r="J44" s="21">
        <v>11</v>
      </c>
    </row>
    <row r="45" spans="1:10" x14ac:dyDescent="0.3">
      <c r="A45" s="18" t="s">
        <v>352</v>
      </c>
      <c r="B45" s="19" t="s">
        <v>335</v>
      </c>
      <c r="C45" s="19" t="s">
        <v>303</v>
      </c>
      <c r="D45" s="19" t="s">
        <v>343</v>
      </c>
      <c r="E45" s="19">
        <v>3</v>
      </c>
      <c r="F45" s="19">
        <v>0</v>
      </c>
      <c r="G45" s="19" t="s">
        <v>275</v>
      </c>
      <c r="H45" s="20">
        <v>24000</v>
      </c>
      <c r="I45" s="19" t="s">
        <v>271</v>
      </c>
      <c r="J45" s="21">
        <v>11</v>
      </c>
    </row>
    <row r="46" spans="1:10" x14ac:dyDescent="0.3">
      <c r="A46" s="18" t="s">
        <v>353</v>
      </c>
      <c r="B46" s="19" t="s">
        <v>340</v>
      </c>
      <c r="C46" s="19" t="s">
        <v>305</v>
      </c>
      <c r="D46" s="19" t="s">
        <v>336</v>
      </c>
      <c r="E46" s="19">
        <v>4</v>
      </c>
      <c r="F46" s="19">
        <v>0</v>
      </c>
      <c r="G46" s="19" t="s">
        <v>275</v>
      </c>
      <c r="H46" s="20">
        <v>32000</v>
      </c>
      <c r="I46" s="19" t="s">
        <v>289</v>
      </c>
      <c r="J46" s="21">
        <v>16</v>
      </c>
    </row>
    <row r="47" spans="1:10" x14ac:dyDescent="0.3">
      <c r="A47" s="18" t="s">
        <v>354</v>
      </c>
      <c r="B47" s="19" t="s">
        <v>335</v>
      </c>
      <c r="C47" s="19" t="s">
        <v>307</v>
      </c>
      <c r="D47" s="19" t="s">
        <v>336</v>
      </c>
      <c r="E47" s="19">
        <v>4</v>
      </c>
      <c r="F47" s="19">
        <v>0</v>
      </c>
      <c r="G47" s="19" t="s">
        <v>275</v>
      </c>
      <c r="H47" s="20">
        <v>33000</v>
      </c>
      <c r="I47" s="19" t="s">
        <v>271</v>
      </c>
      <c r="J47" s="21">
        <v>16</v>
      </c>
    </row>
    <row r="48" spans="1:10" x14ac:dyDescent="0.3">
      <c r="A48" s="18" t="s">
        <v>355</v>
      </c>
      <c r="B48" s="19" t="s">
        <v>340</v>
      </c>
      <c r="C48" s="19" t="s">
        <v>309</v>
      </c>
      <c r="D48" s="19" t="s">
        <v>343</v>
      </c>
      <c r="E48" s="19">
        <v>4</v>
      </c>
      <c r="F48" s="19">
        <v>0</v>
      </c>
      <c r="G48" s="19" t="s">
        <v>275</v>
      </c>
      <c r="H48" s="20">
        <v>34000</v>
      </c>
      <c r="I48" s="19" t="s">
        <v>289</v>
      </c>
      <c r="J48" s="21">
        <v>16</v>
      </c>
    </row>
    <row r="49" spans="1:10" x14ac:dyDescent="0.3">
      <c r="A49" s="18" t="s">
        <v>356</v>
      </c>
      <c r="B49" s="19" t="s">
        <v>335</v>
      </c>
      <c r="C49" s="19" t="s">
        <v>311</v>
      </c>
      <c r="D49" s="19" t="s">
        <v>336</v>
      </c>
      <c r="E49" s="19">
        <v>4</v>
      </c>
      <c r="F49" s="19">
        <v>0</v>
      </c>
      <c r="G49" s="19" t="s">
        <v>275</v>
      </c>
      <c r="H49" s="20">
        <v>35000</v>
      </c>
      <c r="I49" s="19" t="s">
        <v>271</v>
      </c>
      <c r="J49" s="21">
        <v>16</v>
      </c>
    </row>
    <row r="50" spans="1:10" x14ac:dyDescent="0.3">
      <c r="A50" s="18" t="s">
        <v>357</v>
      </c>
      <c r="B50" s="19" t="s">
        <v>335</v>
      </c>
      <c r="C50" s="19" t="s">
        <v>313</v>
      </c>
      <c r="D50" s="19" t="s">
        <v>336</v>
      </c>
      <c r="E50" s="19">
        <v>4</v>
      </c>
      <c r="F50" s="19">
        <v>0</v>
      </c>
      <c r="G50" s="19" t="s">
        <v>275</v>
      </c>
      <c r="H50" s="20">
        <v>36000</v>
      </c>
      <c r="I50" s="19" t="s">
        <v>271</v>
      </c>
      <c r="J50" s="21">
        <v>16</v>
      </c>
    </row>
    <row r="51" spans="1:10" x14ac:dyDescent="0.3">
      <c r="A51" s="18" t="s">
        <v>358</v>
      </c>
      <c r="B51" s="19" t="s">
        <v>335</v>
      </c>
      <c r="C51" s="19" t="s">
        <v>315</v>
      </c>
      <c r="D51" s="19" t="s">
        <v>336</v>
      </c>
      <c r="E51" s="19">
        <v>5</v>
      </c>
      <c r="F51" s="19">
        <v>0</v>
      </c>
      <c r="G51" s="19" t="s">
        <v>270</v>
      </c>
      <c r="H51" s="20">
        <v>46000</v>
      </c>
      <c r="I51" s="19" t="s">
        <v>271</v>
      </c>
      <c r="J51" s="21">
        <v>21</v>
      </c>
    </row>
    <row r="52" spans="1:10" x14ac:dyDescent="0.3">
      <c r="A52" s="18" t="s">
        <v>359</v>
      </c>
      <c r="B52" s="19" t="s">
        <v>340</v>
      </c>
      <c r="C52" s="19" t="s">
        <v>317</v>
      </c>
      <c r="D52" s="19" t="s">
        <v>343</v>
      </c>
      <c r="E52" s="19">
        <v>5</v>
      </c>
      <c r="F52" s="19">
        <v>0</v>
      </c>
      <c r="G52" s="19" t="s">
        <v>275</v>
      </c>
      <c r="H52" s="20">
        <v>47000</v>
      </c>
      <c r="I52" s="19" t="s">
        <v>271</v>
      </c>
      <c r="J52" s="21">
        <v>21</v>
      </c>
    </row>
    <row r="53" spans="1:10" x14ac:dyDescent="0.3">
      <c r="A53" s="18" t="s">
        <v>360</v>
      </c>
      <c r="B53" s="19" t="s">
        <v>335</v>
      </c>
      <c r="C53" s="19" t="s">
        <v>319</v>
      </c>
      <c r="D53" s="19" t="s">
        <v>343</v>
      </c>
      <c r="E53" s="19">
        <v>5</v>
      </c>
      <c r="F53" s="19">
        <v>0</v>
      </c>
      <c r="G53" s="19" t="s">
        <v>275</v>
      </c>
      <c r="H53" s="20">
        <v>48000</v>
      </c>
      <c r="I53" s="19" t="s">
        <v>271</v>
      </c>
      <c r="J53" s="21">
        <v>21</v>
      </c>
    </row>
    <row r="54" spans="1:10" x14ac:dyDescent="0.3">
      <c r="A54" s="18" t="s">
        <v>361</v>
      </c>
      <c r="B54" s="19" t="s">
        <v>335</v>
      </c>
      <c r="C54" s="19" t="s">
        <v>321</v>
      </c>
      <c r="D54" s="19" t="s">
        <v>336</v>
      </c>
      <c r="E54" s="19">
        <v>5</v>
      </c>
      <c r="F54" s="19">
        <v>0</v>
      </c>
      <c r="G54" s="19" t="s">
        <v>275</v>
      </c>
      <c r="H54" s="20">
        <v>49000</v>
      </c>
      <c r="I54" s="19" t="s">
        <v>271</v>
      </c>
      <c r="J54" s="21">
        <v>21</v>
      </c>
    </row>
    <row r="55" spans="1:10" x14ac:dyDescent="0.3">
      <c r="A55" s="18" t="s">
        <v>362</v>
      </c>
      <c r="B55" s="19" t="s">
        <v>340</v>
      </c>
      <c r="C55" s="19" t="s">
        <v>323</v>
      </c>
      <c r="D55" s="19" t="s">
        <v>336</v>
      </c>
      <c r="E55" s="19">
        <v>5</v>
      </c>
      <c r="F55" s="19">
        <v>0</v>
      </c>
      <c r="G55" s="19" t="s">
        <v>275</v>
      </c>
      <c r="H55" s="20">
        <v>50000</v>
      </c>
      <c r="I55" s="19" t="s">
        <v>271</v>
      </c>
      <c r="J55" s="21">
        <v>21</v>
      </c>
    </row>
    <row r="56" spans="1:10" x14ac:dyDescent="0.3">
      <c r="A56" s="18" t="s">
        <v>363</v>
      </c>
      <c r="B56" s="19" t="s">
        <v>335</v>
      </c>
      <c r="C56" s="19" t="s">
        <v>325</v>
      </c>
      <c r="D56" s="19" t="s">
        <v>336</v>
      </c>
      <c r="E56" s="19">
        <v>6</v>
      </c>
      <c r="F56" s="19">
        <v>0</v>
      </c>
      <c r="G56" s="19" t="s">
        <v>275</v>
      </c>
      <c r="H56" s="20">
        <v>62000</v>
      </c>
      <c r="I56" s="19" t="s">
        <v>271</v>
      </c>
      <c r="J56" s="21">
        <v>26</v>
      </c>
    </row>
    <row r="57" spans="1:10" x14ac:dyDescent="0.3">
      <c r="A57" s="18" t="s">
        <v>364</v>
      </c>
      <c r="B57" s="19" t="s">
        <v>340</v>
      </c>
      <c r="C57" s="19" t="s">
        <v>327</v>
      </c>
      <c r="D57" s="19" t="s">
        <v>336</v>
      </c>
      <c r="E57" s="19">
        <v>6</v>
      </c>
      <c r="F57" s="19">
        <v>0</v>
      </c>
      <c r="G57" s="19" t="s">
        <v>270</v>
      </c>
      <c r="H57" s="20">
        <v>63000</v>
      </c>
      <c r="I57" s="19" t="s">
        <v>271</v>
      </c>
      <c r="J57" s="21">
        <v>26</v>
      </c>
    </row>
    <row r="58" spans="1:10" x14ac:dyDescent="0.3">
      <c r="A58" s="18" t="s">
        <v>365</v>
      </c>
      <c r="B58" s="19" t="s">
        <v>335</v>
      </c>
      <c r="C58" s="19" t="s">
        <v>329</v>
      </c>
      <c r="D58" s="19" t="s">
        <v>343</v>
      </c>
      <c r="E58" s="19">
        <v>6</v>
      </c>
      <c r="F58" s="19">
        <v>0</v>
      </c>
      <c r="G58" s="19" t="s">
        <v>275</v>
      </c>
      <c r="H58" s="20">
        <v>64000</v>
      </c>
      <c r="I58" s="19" t="s">
        <v>271</v>
      </c>
      <c r="J58" s="21">
        <v>26</v>
      </c>
    </row>
    <row r="59" spans="1:10" x14ac:dyDescent="0.3">
      <c r="A59" s="18" t="s">
        <v>366</v>
      </c>
      <c r="B59" s="19" t="s">
        <v>335</v>
      </c>
      <c r="C59" s="19" t="s">
        <v>331</v>
      </c>
      <c r="D59" s="19" t="s">
        <v>336</v>
      </c>
      <c r="E59" s="19">
        <v>6</v>
      </c>
      <c r="F59" s="19">
        <v>0</v>
      </c>
      <c r="G59" s="19" t="s">
        <v>275</v>
      </c>
      <c r="H59" s="20">
        <v>65000</v>
      </c>
      <c r="I59" s="19" t="s">
        <v>271</v>
      </c>
      <c r="J59" s="21">
        <v>26</v>
      </c>
    </row>
    <row r="60" spans="1:10" x14ac:dyDescent="0.3">
      <c r="A60" s="22" t="s">
        <v>367</v>
      </c>
      <c r="B60" s="23" t="s">
        <v>340</v>
      </c>
      <c r="C60" s="23" t="s">
        <v>333</v>
      </c>
      <c r="D60" s="23" t="s">
        <v>336</v>
      </c>
      <c r="E60" s="23">
        <v>6</v>
      </c>
      <c r="F60" s="23">
        <v>0</v>
      </c>
      <c r="G60" s="23" t="s">
        <v>275</v>
      </c>
      <c r="H60" s="24">
        <v>66000</v>
      </c>
      <c r="I60" s="23" t="s">
        <v>271</v>
      </c>
      <c r="J60" s="25">
        <v>26</v>
      </c>
    </row>
    <row r="61" spans="1:10" x14ac:dyDescent="0.3">
      <c r="A61" s="26" t="s">
        <v>368</v>
      </c>
      <c r="B61" s="27" t="s">
        <v>369</v>
      </c>
      <c r="C61" s="27" t="s">
        <v>268</v>
      </c>
      <c r="D61" s="27" t="s">
        <v>370</v>
      </c>
      <c r="E61" s="19">
        <v>1</v>
      </c>
      <c r="F61" s="19">
        <v>0</v>
      </c>
      <c r="G61" s="19" t="s">
        <v>275</v>
      </c>
      <c r="H61" s="20">
        <v>2000</v>
      </c>
      <c r="I61" s="19" t="s">
        <v>271</v>
      </c>
      <c r="J61" s="21">
        <v>3</v>
      </c>
    </row>
    <row r="62" spans="1:10" x14ac:dyDescent="0.3">
      <c r="A62" s="18" t="s">
        <v>371</v>
      </c>
      <c r="B62" s="19" t="s">
        <v>369</v>
      </c>
      <c r="C62" s="19" t="s">
        <v>273</v>
      </c>
      <c r="D62" s="19" t="s">
        <v>370</v>
      </c>
      <c r="E62" s="19">
        <v>1</v>
      </c>
      <c r="F62" s="19">
        <v>0</v>
      </c>
      <c r="G62" s="19" t="s">
        <v>270</v>
      </c>
      <c r="H62" s="20">
        <v>3000</v>
      </c>
      <c r="I62" s="19" t="s">
        <v>271</v>
      </c>
      <c r="J62" s="21">
        <v>3</v>
      </c>
    </row>
    <row r="63" spans="1:10" x14ac:dyDescent="0.3">
      <c r="A63" s="18" t="s">
        <v>372</v>
      </c>
      <c r="B63" s="19" t="s">
        <v>369</v>
      </c>
      <c r="C63" s="19" t="s">
        <v>277</v>
      </c>
      <c r="D63" s="19" t="s">
        <v>373</v>
      </c>
      <c r="E63" s="19">
        <v>1</v>
      </c>
      <c r="F63" s="19">
        <v>0</v>
      </c>
      <c r="G63" s="19" t="s">
        <v>270</v>
      </c>
      <c r="H63" s="20">
        <v>4000</v>
      </c>
      <c r="I63" s="19" t="s">
        <v>271</v>
      </c>
      <c r="J63" s="21">
        <v>3</v>
      </c>
    </row>
    <row r="64" spans="1:10" x14ac:dyDescent="0.3">
      <c r="A64" s="18" t="s">
        <v>374</v>
      </c>
      <c r="B64" s="19" t="s">
        <v>369</v>
      </c>
      <c r="C64" s="19" t="s">
        <v>279</v>
      </c>
      <c r="D64" s="19" t="s">
        <v>370</v>
      </c>
      <c r="E64" s="19">
        <v>1</v>
      </c>
      <c r="F64" s="19">
        <v>0</v>
      </c>
      <c r="G64" s="19" t="s">
        <v>275</v>
      </c>
      <c r="H64" s="20">
        <v>5000</v>
      </c>
      <c r="I64" s="19" t="s">
        <v>271</v>
      </c>
      <c r="J64" s="21">
        <v>3</v>
      </c>
    </row>
    <row r="65" spans="1:10" x14ac:dyDescent="0.3">
      <c r="A65" s="18" t="s">
        <v>375</v>
      </c>
      <c r="B65" s="19" t="s">
        <v>369</v>
      </c>
      <c r="C65" s="19" t="s">
        <v>281</v>
      </c>
      <c r="D65" s="19" t="s">
        <v>370</v>
      </c>
      <c r="E65" s="19">
        <v>1</v>
      </c>
      <c r="F65" s="19">
        <v>0</v>
      </c>
      <c r="G65" s="19" t="s">
        <v>270</v>
      </c>
      <c r="H65" s="20">
        <v>6000</v>
      </c>
      <c r="I65" s="19" t="s">
        <v>271</v>
      </c>
      <c r="J65" s="21">
        <v>3</v>
      </c>
    </row>
    <row r="66" spans="1:10" x14ac:dyDescent="0.3">
      <c r="A66" s="18" t="s">
        <v>376</v>
      </c>
      <c r="B66" s="19" t="s">
        <v>369</v>
      </c>
      <c r="C66" s="19" t="s">
        <v>284</v>
      </c>
      <c r="D66" s="19" t="s">
        <v>370</v>
      </c>
      <c r="E66" s="19">
        <v>2</v>
      </c>
      <c r="F66" s="19">
        <v>0</v>
      </c>
      <c r="G66" s="19" t="s">
        <v>275</v>
      </c>
      <c r="H66" s="20">
        <v>10000</v>
      </c>
      <c r="I66" s="19" t="s">
        <v>271</v>
      </c>
      <c r="J66" s="21">
        <v>6</v>
      </c>
    </row>
    <row r="67" spans="1:10" x14ac:dyDescent="0.3">
      <c r="A67" s="18" t="s">
        <v>377</v>
      </c>
      <c r="B67" s="19" t="s">
        <v>369</v>
      </c>
      <c r="C67" s="19" t="s">
        <v>286</v>
      </c>
      <c r="D67" s="19" t="s">
        <v>370</v>
      </c>
      <c r="E67" s="19">
        <v>2</v>
      </c>
      <c r="F67" s="19">
        <v>0</v>
      </c>
      <c r="G67" s="19" t="s">
        <v>275</v>
      </c>
      <c r="H67" s="20">
        <v>11000</v>
      </c>
      <c r="I67" s="19" t="s">
        <v>271</v>
      </c>
      <c r="J67" s="21">
        <v>6</v>
      </c>
    </row>
    <row r="68" spans="1:10" x14ac:dyDescent="0.3">
      <c r="A68" s="18" t="s">
        <v>378</v>
      </c>
      <c r="B68" s="19" t="s">
        <v>369</v>
      </c>
      <c r="C68" s="19" t="s">
        <v>288</v>
      </c>
      <c r="D68" s="19" t="s">
        <v>373</v>
      </c>
      <c r="E68" s="19">
        <v>2</v>
      </c>
      <c r="F68" s="19">
        <v>0</v>
      </c>
      <c r="G68" s="19" t="s">
        <v>275</v>
      </c>
      <c r="H68" s="20">
        <v>12000</v>
      </c>
      <c r="I68" s="19" t="s">
        <v>271</v>
      </c>
      <c r="J68" s="21">
        <v>6</v>
      </c>
    </row>
    <row r="69" spans="1:10" x14ac:dyDescent="0.3">
      <c r="A69" s="18" t="s">
        <v>379</v>
      </c>
      <c r="B69" s="19" t="s">
        <v>369</v>
      </c>
      <c r="C69" s="19" t="s">
        <v>291</v>
      </c>
      <c r="D69" s="19" t="s">
        <v>370</v>
      </c>
      <c r="E69" s="19">
        <v>2</v>
      </c>
      <c r="F69" s="19">
        <v>0</v>
      </c>
      <c r="G69" s="19" t="s">
        <v>275</v>
      </c>
      <c r="H69" s="20">
        <v>13000</v>
      </c>
      <c r="I69" s="19" t="s">
        <v>271</v>
      </c>
      <c r="J69" s="21">
        <v>6</v>
      </c>
    </row>
    <row r="70" spans="1:10" x14ac:dyDescent="0.3">
      <c r="A70" s="18" t="s">
        <v>380</v>
      </c>
      <c r="B70" s="19" t="s">
        <v>369</v>
      </c>
      <c r="C70" s="19" t="s">
        <v>293</v>
      </c>
      <c r="D70" s="19" t="s">
        <v>373</v>
      </c>
      <c r="E70" s="19">
        <v>2</v>
      </c>
      <c r="F70" s="19">
        <v>0</v>
      </c>
      <c r="G70" s="19" t="s">
        <v>275</v>
      </c>
      <c r="H70" s="20">
        <v>14000</v>
      </c>
      <c r="I70" s="19" t="s">
        <v>271</v>
      </c>
      <c r="J70" s="21">
        <v>6</v>
      </c>
    </row>
    <row r="71" spans="1:10" x14ac:dyDescent="0.3">
      <c r="A71" s="18" t="s">
        <v>381</v>
      </c>
      <c r="B71" s="19" t="s">
        <v>369</v>
      </c>
      <c r="C71" s="19" t="s">
        <v>295</v>
      </c>
      <c r="D71" s="19" t="s">
        <v>373</v>
      </c>
      <c r="E71" s="19">
        <v>3</v>
      </c>
      <c r="F71" s="19">
        <v>0</v>
      </c>
      <c r="G71" s="19" t="s">
        <v>275</v>
      </c>
      <c r="H71" s="20">
        <v>20000</v>
      </c>
      <c r="I71" s="19" t="s">
        <v>271</v>
      </c>
      <c r="J71" s="21">
        <v>11</v>
      </c>
    </row>
    <row r="72" spans="1:10" x14ac:dyDescent="0.3">
      <c r="A72" s="18" t="s">
        <v>382</v>
      </c>
      <c r="B72" s="19" t="s">
        <v>369</v>
      </c>
      <c r="C72" s="19" t="s">
        <v>297</v>
      </c>
      <c r="D72" s="19" t="s">
        <v>370</v>
      </c>
      <c r="E72" s="19">
        <v>3</v>
      </c>
      <c r="F72" s="19">
        <v>0</v>
      </c>
      <c r="G72" s="19" t="s">
        <v>275</v>
      </c>
      <c r="H72" s="20">
        <v>21000</v>
      </c>
      <c r="I72" s="19" t="s">
        <v>289</v>
      </c>
      <c r="J72" s="21">
        <v>11</v>
      </c>
    </row>
    <row r="73" spans="1:10" x14ac:dyDescent="0.3">
      <c r="A73" s="18" t="s">
        <v>383</v>
      </c>
      <c r="B73" s="19" t="s">
        <v>369</v>
      </c>
      <c r="C73" s="19" t="s">
        <v>299</v>
      </c>
      <c r="D73" s="19" t="s">
        <v>370</v>
      </c>
      <c r="E73" s="19">
        <v>3</v>
      </c>
      <c r="F73" s="19">
        <v>0</v>
      </c>
      <c r="G73" s="19" t="s">
        <v>275</v>
      </c>
      <c r="H73" s="20">
        <v>22000</v>
      </c>
      <c r="I73" s="19" t="s">
        <v>271</v>
      </c>
      <c r="J73" s="21">
        <v>11</v>
      </c>
    </row>
    <row r="74" spans="1:10" x14ac:dyDescent="0.3">
      <c r="A74" s="18" t="s">
        <v>384</v>
      </c>
      <c r="B74" s="19" t="s">
        <v>369</v>
      </c>
      <c r="C74" s="19" t="s">
        <v>301</v>
      </c>
      <c r="D74" s="19" t="s">
        <v>370</v>
      </c>
      <c r="E74" s="19">
        <v>3</v>
      </c>
      <c r="F74" s="19">
        <v>0</v>
      </c>
      <c r="G74" s="19" t="s">
        <v>275</v>
      </c>
      <c r="H74" s="20">
        <v>23000</v>
      </c>
      <c r="I74" s="19" t="s">
        <v>271</v>
      </c>
      <c r="J74" s="21">
        <v>11</v>
      </c>
    </row>
    <row r="75" spans="1:10" x14ac:dyDescent="0.3">
      <c r="A75" s="18" t="s">
        <v>385</v>
      </c>
      <c r="B75" s="19" t="s">
        <v>369</v>
      </c>
      <c r="C75" s="19" t="s">
        <v>303</v>
      </c>
      <c r="D75" s="19" t="s">
        <v>370</v>
      </c>
      <c r="E75" s="19">
        <v>3</v>
      </c>
      <c r="F75" s="19">
        <v>0</v>
      </c>
      <c r="G75" s="19" t="s">
        <v>275</v>
      </c>
      <c r="H75" s="20">
        <v>24000</v>
      </c>
      <c r="I75" s="19" t="s">
        <v>271</v>
      </c>
      <c r="J75" s="21">
        <v>11</v>
      </c>
    </row>
    <row r="76" spans="1:10" x14ac:dyDescent="0.3">
      <c r="A76" s="18" t="s">
        <v>386</v>
      </c>
      <c r="B76" s="19" t="s">
        <v>369</v>
      </c>
      <c r="C76" s="19" t="s">
        <v>305</v>
      </c>
      <c r="D76" s="19" t="s">
        <v>370</v>
      </c>
      <c r="E76" s="19">
        <v>4</v>
      </c>
      <c r="F76" s="19">
        <v>0</v>
      </c>
      <c r="G76" s="19" t="s">
        <v>275</v>
      </c>
      <c r="H76" s="20">
        <v>32000</v>
      </c>
      <c r="I76" s="19" t="s">
        <v>271</v>
      </c>
      <c r="J76" s="21">
        <v>16</v>
      </c>
    </row>
    <row r="77" spans="1:10" x14ac:dyDescent="0.3">
      <c r="A77" s="18" t="s">
        <v>387</v>
      </c>
      <c r="B77" s="19" t="s">
        <v>369</v>
      </c>
      <c r="C77" s="19" t="s">
        <v>307</v>
      </c>
      <c r="D77" s="19" t="s">
        <v>370</v>
      </c>
      <c r="E77" s="19">
        <v>4</v>
      </c>
      <c r="F77" s="19">
        <v>0</v>
      </c>
      <c r="G77" s="19" t="s">
        <v>275</v>
      </c>
      <c r="H77" s="20">
        <v>33000</v>
      </c>
      <c r="I77" s="19" t="s">
        <v>271</v>
      </c>
      <c r="J77" s="21">
        <v>16</v>
      </c>
    </row>
    <row r="78" spans="1:10" x14ac:dyDescent="0.3">
      <c r="A78" s="18" t="s">
        <v>388</v>
      </c>
      <c r="B78" s="19" t="s">
        <v>369</v>
      </c>
      <c r="C78" s="19" t="s">
        <v>309</v>
      </c>
      <c r="D78" s="19" t="s">
        <v>370</v>
      </c>
      <c r="E78" s="19">
        <v>4</v>
      </c>
      <c r="F78" s="19">
        <v>0</v>
      </c>
      <c r="G78" s="19" t="s">
        <v>275</v>
      </c>
      <c r="H78" s="20">
        <v>34000</v>
      </c>
      <c r="I78" s="19" t="s">
        <v>289</v>
      </c>
      <c r="J78" s="21">
        <v>16</v>
      </c>
    </row>
    <row r="79" spans="1:10" x14ac:dyDescent="0.3">
      <c r="A79" s="18" t="s">
        <v>389</v>
      </c>
      <c r="B79" s="19" t="s">
        <v>390</v>
      </c>
      <c r="C79" s="19" t="s">
        <v>311</v>
      </c>
      <c r="D79" s="19" t="s">
        <v>370</v>
      </c>
      <c r="E79" s="19">
        <v>4</v>
      </c>
      <c r="F79" s="19">
        <v>0</v>
      </c>
      <c r="G79" s="19" t="s">
        <v>275</v>
      </c>
      <c r="H79" s="20">
        <v>35000</v>
      </c>
      <c r="I79" s="19" t="s">
        <v>271</v>
      </c>
      <c r="J79" s="21">
        <v>16</v>
      </c>
    </row>
    <row r="80" spans="1:10" x14ac:dyDescent="0.3">
      <c r="A80" s="18" t="s">
        <v>391</v>
      </c>
      <c r="B80" s="19" t="s">
        <v>369</v>
      </c>
      <c r="C80" s="19" t="s">
        <v>313</v>
      </c>
      <c r="D80" s="19" t="s">
        <v>370</v>
      </c>
      <c r="E80" s="19">
        <v>4</v>
      </c>
      <c r="F80" s="19">
        <v>0</v>
      </c>
      <c r="G80" s="19" t="s">
        <v>275</v>
      </c>
      <c r="H80" s="20">
        <v>36000</v>
      </c>
      <c r="I80" s="19" t="s">
        <v>289</v>
      </c>
      <c r="J80" s="21">
        <v>16</v>
      </c>
    </row>
    <row r="81" spans="1:10" x14ac:dyDescent="0.3">
      <c r="A81" s="18" t="s">
        <v>392</v>
      </c>
      <c r="B81" s="19" t="s">
        <v>369</v>
      </c>
      <c r="C81" s="19" t="s">
        <v>315</v>
      </c>
      <c r="D81" s="19" t="s">
        <v>373</v>
      </c>
      <c r="E81" s="19">
        <v>5</v>
      </c>
      <c r="F81" s="19">
        <v>0</v>
      </c>
      <c r="G81" s="19" t="s">
        <v>275</v>
      </c>
      <c r="H81" s="20">
        <v>46000</v>
      </c>
      <c r="I81" s="19" t="s">
        <v>271</v>
      </c>
      <c r="J81" s="21">
        <v>21</v>
      </c>
    </row>
    <row r="82" spans="1:10" x14ac:dyDescent="0.3">
      <c r="A82" s="18" t="s">
        <v>393</v>
      </c>
      <c r="B82" s="19" t="s">
        <v>369</v>
      </c>
      <c r="C82" s="19" t="s">
        <v>317</v>
      </c>
      <c r="D82" s="19" t="s">
        <v>370</v>
      </c>
      <c r="E82" s="19">
        <v>5</v>
      </c>
      <c r="F82" s="19">
        <v>0</v>
      </c>
      <c r="G82" s="19" t="s">
        <v>275</v>
      </c>
      <c r="H82" s="20">
        <v>47000</v>
      </c>
      <c r="I82" s="19" t="s">
        <v>271</v>
      </c>
      <c r="J82" s="21">
        <v>21</v>
      </c>
    </row>
    <row r="83" spans="1:10" x14ac:dyDescent="0.3">
      <c r="A83" s="18" t="s">
        <v>394</v>
      </c>
      <c r="B83" s="19" t="s">
        <v>369</v>
      </c>
      <c r="C83" s="19" t="s">
        <v>319</v>
      </c>
      <c r="D83" s="19" t="s">
        <v>373</v>
      </c>
      <c r="E83" s="19">
        <v>5</v>
      </c>
      <c r="F83" s="19">
        <v>0</v>
      </c>
      <c r="G83" s="19" t="s">
        <v>275</v>
      </c>
      <c r="H83" s="20">
        <v>48000</v>
      </c>
      <c r="I83" s="19" t="s">
        <v>271</v>
      </c>
      <c r="J83" s="21">
        <v>21</v>
      </c>
    </row>
    <row r="84" spans="1:10" x14ac:dyDescent="0.3">
      <c r="A84" s="18" t="s">
        <v>395</v>
      </c>
      <c r="B84" s="19" t="s">
        <v>369</v>
      </c>
      <c r="C84" s="19" t="s">
        <v>321</v>
      </c>
      <c r="D84" s="19" t="s">
        <v>373</v>
      </c>
      <c r="E84" s="19">
        <v>5</v>
      </c>
      <c r="F84" s="19">
        <v>0</v>
      </c>
      <c r="G84" s="19" t="s">
        <v>275</v>
      </c>
      <c r="H84" s="20">
        <v>49000</v>
      </c>
      <c r="I84" s="19" t="s">
        <v>289</v>
      </c>
      <c r="J84" s="21">
        <v>21</v>
      </c>
    </row>
    <row r="85" spans="1:10" x14ac:dyDescent="0.3">
      <c r="A85" s="18" t="s">
        <v>396</v>
      </c>
      <c r="B85" s="19" t="s">
        <v>390</v>
      </c>
      <c r="C85" s="19" t="s">
        <v>323</v>
      </c>
      <c r="D85" s="19" t="s">
        <v>370</v>
      </c>
      <c r="E85" s="19">
        <v>5</v>
      </c>
      <c r="F85" s="19">
        <v>0</v>
      </c>
      <c r="G85" s="19" t="s">
        <v>275</v>
      </c>
      <c r="H85" s="20">
        <v>50000</v>
      </c>
      <c r="I85" s="19" t="s">
        <v>271</v>
      </c>
      <c r="J85" s="21">
        <v>21</v>
      </c>
    </row>
    <row r="86" spans="1:10" x14ac:dyDescent="0.3">
      <c r="A86" s="18" t="s">
        <v>397</v>
      </c>
      <c r="B86" s="19" t="s">
        <v>369</v>
      </c>
      <c r="C86" s="19" t="s">
        <v>325</v>
      </c>
      <c r="D86" s="19" t="s">
        <v>370</v>
      </c>
      <c r="E86" s="19">
        <v>6</v>
      </c>
      <c r="F86" s="19">
        <v>0</v>
      </c>
      <c r="G86" s="19" t="s">
        <v>275</v>
      </c>
      <c r="H86" s="20">
        <v>62000</v>
      </c>
      <c r="I86" s="19" t="s">
        <v>271</v>
      </c>
      <c r="J86" s="21">
        <v>26</v>
      </c>
    </row>
    <row r="87" spans="1:10" x14ac:dyDescent="0.3">
      <c r="A87" s="18" t="s">
        <v>398</v>
      </c>
      <c r="B87" s="19" t="s">
        <v>369</v>
      </c>
      <c r="C87" s="19" t="s">
        <v>327</v>
      </c>
      <c r="D87" s="19" t="s">
        <v>370</v>
      </c>
      <c r="E87" s="19">
        <v>6</v>
      </c>
      <c r="F87" s="19">
        <v>0</v>
      </c>
      <c r="G87" s="19" t="s">
        <v>270</v>
      </c>
      <c r="H87" s="20">
        <v>63000</v>
      </c>
      <c r="I87" s="19" t="s">
        <v>289</v>
      </c>
      <c r="J87" s="21">
        <v>26</v>
      </c>
    </row>
    <row r="88" spans="1:10" x14ac:dyDescent="0.3">
      <c r="A88" s="18" t="s">
        <v>399</v>
      </c>
      <c r="B88" s="19" t="s">
        <v>369</v>
      </c>
      <c r="C88" s="19" t="s">
        <v>329</v>
      </c>
      <c r="D88" s="19" t="s">
        <v>373</v>
      </c>
      <c r="E88" s="19">
        <v>6</v>
      </c>
      <c r="F88" s="19">
        <v>0</v>
      </c>
      <c r="G88" s="19" t="s">
        <v>270</v>
      </c>
      <c r="H88" s="20">
        <v>64000</v>
      </c>
      <c r="I88" s="19" t="s">
        <v>271</v>
      </c>
      <c r="J88" s="21">
        <v>26</v>
      </c>
    </row>
    <row r="89" spans="1:10" x14ac:dyDescent="0.3">
      <c r="A89" s="18" t="s">
        <v>400</v>
      </c>
      <c r="B89" s="19" t="s">
        <v>369</v>
      </c>
      <c r="C89" s="19" t="s">
        <v>331</v>
      </c>
      <c r="D89" s="19" t="s">
        <v>370</v>
      </c>
      <c r="E89" s="19">
        <v>6</v>
      </c>
      <c r="F89" s="19">
        <v>0</v>
      </c>
      <c r="G89" s="19" t="s">
        <v>275</v>
      </c>
      <c r="H89" s="20">
        <v>65000</v>
      </c>
      <c r="I89" s="19" t="s">
        <v>271</v>
      </c>
      <c r="J89" s="21">
        <v>26</v>
      </c>
    </row>
    <row r="90" spans="1:10" x14ac:dyDescent="0.3">
      <c r="A90" s="22" t="s">
        <v>401</v>
      </c>
      <c r="B90" s="23" t="s">
        <v>390</v>
      </c>
      <c r="C90" s="23" t="s">
        <v>333</v>
      </c>
      <c r="D90" s="23" t="s">
        <v>373</v>
      </c>
      <c r="E90" s="23">
        <v>6</v>
      </c>
      <c r="F90" s="23">
        <v>0</v>
      </c>
      <c r="G90" s="23" t="s">
        <v>275</v>
      </c>
      <c r="H90" s="24">
        <v>66000</v>
      </c>
      <c r="I90" s="23" t="s">
        <v>271</v>
      </c>
      <c r="J90" s="25">
        <v>26</v>
      </c>
    </row>
    <row r="91" spans="1:10" x14ac:dyDescent="0.3">
      <c r="A91" s="26" t="s">
        <v>402</v>
      </c>
      <c r="B91" s="27" t="s">
        <v>403</v>
      </c>
      <c r="C91" s="27" t="s">
        <v>404</v>
      </c>
      <c r="D91" s="27" t="s">
        <v>405</v>
      </c>
      <c r="E91" s="19">
        <v>1</v>
      </c>
      <c r="F91" s="19">
        <v>0</v>
      </c>
      <c r="G91" s="27" t="s">
        <v>270</v>
      </c>
      <c r="H91" s="29">
        <v>4500</v>
      </c>
      <c r="I91" s="27" t="s">
        <v>271</v>
      </c>
      <c r="J91" s="28">
        <v>7</v>
      </c>
    </row>
    <row r="92" spans="1:10" x14ac:dyDescent="0.3">
      <c r="A92" s="18" t="s">
        <v>406</v>
      </c>
      <c r="B92" s="19" t="s">
        <v>403</v>
      </c>
      <c r="C92" s="19" t="s">
        <v>273</v>
      </c>
      <c r="D92" s="19" t="s">
        <v>407</v>
      </c>
      <c r="E92" s="19">
        <v>1</v>
      </c>
      <c r="F92" s="19">
        <v>0</v>
      </c>
      <c r="G92" s="19" t="s">
        <v>275</v>
      </c>
      <c r="H92" s="20">
        <v>6750</v>
      </c>
      <c r="I92" s="19" t="s">
        <v>271</v>
      </c>
      <c r="J92" s="21">
        <v>7</v>
      </c>
    </row>
    <row r="93" spans="1:10" x14ac:dyDescent="0.3">
      <c r="A93" s="18" t="s">
        <v>408</v>
      </c>
      <c r="B93" s="19" t="s">
        <v>403</v>
      </c>
      <c r="C93" s="19" t="s">
        <v>277</v>
      </c>
      <c r="D93" s="19" t="s">
        <v>405</v>
      </c>
      <c r="E93" s="19">
        <v>1</v>
      </c>
      <c r="F93" s="19">
        <v>0</v>
      </c>
      <c r="G93" s="19" t="s">
        <v>275</v>
      </c>
      <c r="H93" s="20">
        <v>9000</v>
      </c>
      <c r="I93" s="19" t="s">
        <v>271</v>
      </c>
      <c r="J93" s="21">
        <v>7</v>
      </c>
    </row>
    <row r="94" spans="1:10" x14ac:dyDescent="0.3">
      <c r="A94" s="18" t="s">
        <v>409</v>
      </c>
      <c r="B94" s="19" t="s">
        <v>410</v>
      </c>
      <c r="C94" s="19" t="s">
        <v>279</v>
      </c>
      <c r="D94" s="19" t="s">
        <v>407</v>
      </c>
      <c r="E94" s="19">
        <v>1</v>
      </c>
      <c r="F94" s="19">
        <v>0</v>
      </c>
      <c r="G94" s="19" t="s">
        <v>275</v>
      </c>
      <c r="H94" s="20">
        <v>11250</v>
      </c>
      <c r="I94" s="19" t="s">
        <v>289</v>
      </c>
      <c r="J94" s="21">
        <v>7</v>
      </c>
    </row>
    <row r="95" spans="1:10" x14ac:dyDescent="0.3">
      <c r="A95" s="18" t="s">
        <v>411</v>
      </c>
      <c r="B95" s="19" t="s">
        <v>410</v>
      </c>
      <c r="C95" s="19" t="s">
        <v>281</v>
      </c>
      <c r="D95" s="19" t="s">
        <v>407</v>
      </c>
      <c r="E95" s="19">
        <v>1</v>
      </c>
      <c r="F95" s="19">
        <v>0</v>
      </c>
      <c r="G95" s="19" t="s">
        <v>275</v>
      </c>
      <c r="H95" s="20">
        <v>13500</v>
      </c>
      <c r="I95" s="19" t="s">
        <v>271</v>
      </c>
      <c r="J95" s="21">
        <v>7</v>
      </c>
    </row>
    <row r="96" spans="1:10" x14ac:dyDescent="0.3">
      <c r="A96" s="18" t="s">
        <v>412</v>
      </c>
      <c r="B96" s="19" t="s">
        <v>403</v>
      </c>
      <c r="C96" s="19" t="s">
        <v>284</v>
      </c>
      <c r="D96" s="19" t="s">
        <v>407</v>
      </c>
      <c r="E96" s="19">
        <v>2</v>
      </c>
      <c r="F96" s="19">
        <v>0</v>
      </c>
      <c r="G96" s="19" t="s">
        <v>275</v>
      </c>
      <c r="H96" s="20">
        <v>22500</v>
      </c>
      <c r="I96" s="19" t="s">
        <v>271</v>
      </c>
      <c r="J96" s="21">
        <v>15</v>
      </c>
    </row>
    <row r="97" spans="1:10" x14ac:dyDescent="0.3">
      <c r="A97" s="18" t="s">
        <v>413</v>
      </c>
      <c r="B97" s="19" t="s">
        <v>410</v>
      </c>
      <c r="C97" s="19" t="s">
        <v>286</v>
      </c>
      <c r="D97" s="19" t="s">
        <v>407</v>
      </c>
      <c r="E97" s="19">
        <v>2</v>
      </c>
      <c r="F97" s="19">
        <v>0</v>
      </c>
      <c r="G97" s="19" t="s">
        <v>275</v>
      </c>
      <c r="H97" s="20">
        <v>24750</v>
      </c>
      <c r="I97" s="19" t="s">
        <v>271</v>
      </c>
      <c r="J97" s="21">
        <v>15</v>
      </c>
    </row>
    <row r="98" spans="1:10" x14ac:dyDescent="0.3">
      <c r="A98" s="18" t="s">
        <v>414</v>
      </c>
      <c r="B98" s="19" t="s">
        <v>403</v>
      </c>
      <c r="C98" s="19" t="s">
        <v>288</v>
      </c>
      <c r="D98" s="19" t="s">
        <v>407</v>
      </c>
      <c r="E98" s="19">
        <v>2</v>
      </c>
      <c r="F98" s="19">
        <v>0</v>
      </c>
      <c r="G98" s="19" t="s">
        <v>275</v>
      </c>
      <c r="H98" s="20">
        <v>27000</v>
      </c>
      <c r="I98" s="19" t="s">
        <v>289</v>
      </c>
      <c r="J98" s="21">
        <v>15</v>
      </c>
    </row>
    <row r="99" spans="1:10" x14ac:dyDescent="0.3">
      <c r="A99" s="18" t="s">
        <v>415</v>
      </c>
      <c r="B99" s="19" t="s">
        <v>403</v>
      </c>
      <c r="C99" s="19" t="s">
        <v>291</v>
      </c>
      <c r="D99" s="19" t="s">
        <v>407</v>
      </c>
      <c r="E99" s="19">
        <v>2</v>
      </c>
      <c r="F99" s="19">
        <v>0</v>
      </c>
      <c r="G99" s="19" t="s">
        <v>270</v>
      </c>
      <c r="H99" s="20">
        <v>29250</v>
      </c>
      <c r="I99" s="19" t="s">
        <v>271</v>
      </c>
      <c r="J99" s="21">
        <v>15</v>
      </c>
    </row>
    <row r="100" spans="1:10" x14ac:dyDescent="0.3">
      <c r="A100" s="18" t="s">
        <v>416</v>
      </c>
      <c r="B100" s="19" t="s">
        <v>403</v>
      </c>
      <c r="C100" s="19" t="s">
        <v>293</v>
      </c>
      <c r="D100" s="19" t="s">
        <v>405</v>
      </c>
      <c r="E100" s="19">
        <v>2</v>
      </c>
      <c r="F100" s="19">
        <v>0</v>
      </c>
      <c r="G100" s="19" t="s">
        <v>275</v>
      </c>
      <c r="H100" s="20">
        <v>31500</v>
      </c>
      <c r="I100" s="19" t="s">
        <v>271</v>
      </c>
      <c r="J100" s="21">
        <v>15</v>
      </c>
    </row>
    <row r="101" spans="1:10" x14ac:dyDescent="0.3">
      <c r="A101" s="18" t="s">
        <v>417</v>
      </c>
      <c r="B101" s="19" t="s">
        <v>403</v>
      </c>
      <c r="C101" s="19" t="s">
        <v>295</v>
      </c>
      <c r="D101" s="19" t="s">
        <v>407</v>
      </c>
      <c r="E101" s="19">
        <v>3</v>
      </c>
      <c r="F101" s="19">
        <v>0</v>
      </c>
      <c r="G101" s="19" t="s">
        <v>275</v>
      </c>
      <c r="H101" s="20">
        <v>45000</v>
      </c>
      <c r="I101" s="19" t="s">
        <v>271</v>
      </c>
      <c r="J101" s="21">
        <v>24</v>
      </c>
    </row>
    <row r="102" spans="1:10" x14ac:dyDescent="0.3">
      <c r="A102" s="18" t="s">
        <v>418</v>
      </c>
      <c r="B102" s="19" t="s">
        <v>410</v>
      </c>
      <c r="C102" s="19" t="s">
        <v>297</v>
      </c>
      <c r="D102" s="19" t="s">
        <v>405</v>
      </c>
      <c r="E102" s="19">
        <v>3</v>
      </c>
      <c r="F102" s="19">
        <v>0</v>
      </c>
      <c r="G102" s="19" t="s">
        <v>270</v>
      </c>
      <c r="H102" s="20">
        <v>47250</v>
      </c>
      <c r="I102" s="19" t="s">
        <v>271</v>
      </c>
      <c r="J102" s="21">
        <v>24</v>
      </c>
    </row>
    <row r="103" spans="1:10" x14ac:dyDescent="0.3">
      <c r="A103" s="18" t="s">
        <v>419</v>
      </c>
      <c r="B103" s="19" t="s">
        <v>403</v>
      </c>
      <c r="C103" s="19" t="s">
        <v>299</v>
      </c>
      <c r="D103" s="19" t="s">
        <v>407</v>
      </c>
      <c r="E103" s="19">
        <v>3</v>
      </c>
      <c r="F103" s="19">
        <v>0</v>
      </c>
      <c r="G103" s="19" t="s">
        <v>275</v>
      </c>
      <c r="H103" s="20">
        <v>49500</v>
      </c>
      <c r="I103" s="19" t="s">
        <v>289</v>
      </c>
      <c r="J103" s="21">
        <v>24</v>
      </c>
    </row>
    <row r="104" spans="1:10" x14ac:dyDescent="0.3">
      <c r="A104" s="18" t="s">
        <v>420</v>
      </c>
      <c r="B104" s="19" t="s">
        <v>403</v>
      </c>
      <c r="C104" s="19" t="s">
        <v>301</v>
      </c>
      <c r="D104" s="19" t="s">
        <v>407</v>
      </c>
      <c r="E104" s="19">
        <v>3</v>
      </c>
      <c r="F104" s="19">
        <v>0</v>
      </c>
      <c r="G104" s="19" t="s">
        <v>275</v>
      </c>
      <c r="H104" s="20">
        <v>51750</v>
      </c>
      <c r="I104" s="19" t="s">
        <v>289</v>
      </c>
      <c r="J104" s="21">
        <v>24</v>
      </c>
    </row>
    <row r="105" spans="1:10" x14ac:dyDescent="0.3">
      <c r="A105" s="18" t="s">
        <v>421</v>
      </c>
      <c r="B105" s="19" t="s">
        <v>403</v>
      </c>
      <c r="C105" s="19" t="s">
        <v>303</v>
      </c>
      <c r="D105" s="19" t="s">
        <v>407</v>
      </c>
      <c r="E105" s="19">
        <v>3</v>
      </c>
      <c r="F105" s="19">
        <v>0</v>
      </c>
      <c r="G105" s="19" t="s">
        <v>270</v>
      </c>
      <c r="H105" s="20">
        <v>54000</v>
      </c>
      <c r="I105" s="19" t="s">
        <v>271</v>
      </c>
      <c r="J105" s="21">
        <v>24</v>
      </c>
    </row>
    <row r="106" spans="1:10" x14ac:dyDescent="0.3">
      <c r="A106" s="18" t="s">
        <v>422</v>
      </c>
      <c r="B106" s="19" t="s">
        <v>410</v>
      </c>
      <c r="C106" s="19" t="s">
        <v>305</v>
      </c>
      <c r="D106" s="19" t="s">
        <v>405</v>
      </c>
      <c r="E106" s="19">
        <v>4</v>
      </c>
      <c r="F106" s="19">
        <v>0</v>
      </c>
      <c r="G106" s="19" t="s">
        <v>275</v>
      </c>
      <c r="H106" s="20">
        <v>72000</v>
      </c>
      <c r="I106" s="19" t="s">
        <v>289</v>
      </c>
      <c r="J106" s="21">
        <v>36</v>
      </c>
    </row>
    <row r="107" spans="1:10" x14ac:dyDescent="0.3">
      <c r="A107" s="18" t="s">
        <v>423</v>
      </c>
      <c r="B107" s="19" t="s">
        <v>403</v>
      </c>
      <c r="C107" s="19" t="s">
        <v>307</v>
      </c>
      <c r="D107" s="19" t="s">
        <v>407</v>
      </c>
      <c r="E107" s="19">
        <v>4</v>
      </c>
      <c r="F107" s="19">
        <v>0</v>
      </c>
      <c r="G107" s="19" t="s">
        <v>275</v>
      </c>
      <c r="H107" s="20">
        <v>74250</v>
      </c>
      <c r="I107" s="19" t="s">
        <v>271</v>
      </c>
      <c r="J107" s="21">
        <v>36</v>
      </c>
    </row>
    <row r="108" spans="1:10" x14ac:dyDescent="0.3">
      <c r="A108" s="18" t="s">
        <v>424</v>
      </c>
      <c r="B108" s="19" t="s">
        <v>403</v>
      </c>
      <c r="C108" s="19" t="s">
        <v>309</v>
      </c>
      <c r="D108" s="19" t="s">
        <v>407</v>
      </c>
      <c r="E108" s="19">
        <v>4</v>
      </c>
      <c r="F108" s="19">
        <v>0</v>
      </c>
      <c r="G108" s="19" t="s">
        <v>270</v>
      </c>
      <c r="H108" s="20">
        <v>76500</v>
      </c>
      <c r="I108" s="19" t="s">
        <v>289</v>
      </c>
      <c r="J108" s="21">
        <v>36</v>
      </c>
    </row>
    <row r="109" spans="1:10" x14ac:dyDescent="0.3">
      <c r="A109" s="18" t="s">
        <v>425</v>
      </c>
      <c r="B109" s="19" t="s">
        <v>403</v>
      </c>
      <c r="C109" s="19" t="s">
        <v>311</v>
      </c>
      <c r="D109" s="19" t="s">
        <v>405</v>
      </c>
      <c r="E109" s="19">
        <v>4</v>
      </c>
      <c r="F109" s="19">
        <v>0</v>
      </c>
      <c r="G109" s="19" t="s">
        <v>275</v>
      </c>
      <c r="H109" s="20">
        <v>78750</v>
      </c>
      <c r="I109" s="19" t="s">
        <v>271</v>
      </c>
      <c r="J109" s="21">
        <v>36</v>
      </c>
    </row>
    <row r="110" spans="1:10" x14ac:dyDescent="0.3">
      <c r="A110" s="18" t="s">
        <v>426</v>
      </c>
      <c r="B110" s="19" t="s">
        <v>410</v>
      </c>
      <c r="C110" s="19" t="s">
        <v>313</v>
      </c>
      <c r="D110" s="19" t="s">
        <v>407</v>
      </c>
      <c r="E110" s="19">
        <v>4</v>
      </c>
      <c r="F110" s="19">
        <v>0</v>
      </c>
      <c r="G110" s="19" t="s">
        <v>275</v>
      </c>
      <c r="H110" s="20">
        <v>81000</v>
      </c>
      <c r="I110" s="19" t="s">
        <v>271</v>
      </c>
      <c r="J110" s="21">
        <v>36</v>
      </c>
    </row>
    <row r="111" spans="1:10" x14ac:dyDescent="0.3">
      <c r="A111" s="18" t="s">
        <v>427</v>
      </c>
      <c r="B111" s="19" t="s">
        <v>403</v>
      </c>
      <c r="C111" s="19" t="s">
        <v>315</v>
      </c>
      <c r="D111" s="19" t="s">
        <v>407</v>
      </c>
      <c r="E111" s="19">
        <v>5</v>
      </c>
      <c r="F111" s="19">
        <v>0</v>
      </c>
      <c r="G111" s="19" t="s">
        <v>275</v>
      </c>
      <c r="H111" s="20">
        <v>103500</v>
      </c>
      <c r="I111" s="19" t="s">
        <v>271</v>
      </c>
      <c r="J111" s="21">
        <v>47</v>
      </c>
    </row>
    <row r="112" spans="1:10" x14ac:dyDescent="0.3">
      <c r="A112" s="18" t="s">
        <v>428</v>
      </c>
      <c r="B112" s="19" t="s">
        <v>410</v>
      </c>
      <c r="C112" s="19" t="s">
        <v>317</v>
      </c>
      <c r="D112" s="19" t="s">
        <v>407</v>
      </c>
      <c r="E112" s="19">
        <v>5</v>
      </c>
      <c r="F112" s="19">
        <v>0</v>
      </c>
      <c r="G112" s="19" t="s">
        <v>270</v>
      </c>
      <c r="H112" s="20">
        <v>105750</v>
      </c>
      <c r="I112" s="19" t="s">
        <v>271</v>
      </c>
      <c r="J112" s="21">
        <v>47</v>
      </c>
    </row>
    <row r="113" spans="1:10" x14ac:dyDescent="0.3">
      <c r="A113" s="18" t="s">
        <v>429</v>
      </c>
      <c r="B113" s="19" t="s">
        <v>403</v>
      </c>
      <c r="C113" s="19" t="s">
        <v>319</v>
      </c>
      <c r="D113" s="19" t="s">
        <v>407</v>
      </c>
      <c r="E113" s="19">
        <v>5</v>
      </c>
      <c r="F113" s="19">
        <v>0</v>
      </c>
      <c r="G113" s="19" t="s">
        <v>275</v>
      </c>
      <c r="H113" s="20">
        <v>108000</v>
      </c>
      <c r="I113" s="19" t="s">
        <v>271</v>
      </c>
      <c r="J113" s="21">
        <v>47</v>
      </c>
    </row>
    <row r="114" spans="1:10" x14ac:dyDescent="0.3">
      <c r="A114" s="18" t="s">
        <v>430</v>
      </c>
      <c r="B114" s="19" t="s">
        <v>403</v>
      </c>
      <c r="C114" s="19" t="s">
        <v>321</v>
      </c>
      <c r="D114" s="19" t="s">
        <v>407</v>
      </c>
      <c r="E114" s="19">
        <v>5</v>
      </c>
      <c r="F114" s="19">
        <v>0</v>
      </c>
      <c r="G114" s="19" t="s">
        <v>275</v>
      </c>
      <c r="H114" s="20">
        <v>110250</v>
      </c>
      <c r="I114" s="19" t="s">
        <v>271</v>
      </c>
      <c r="J114" s="21">
        <v>47</v>
      </c>
    </row>
    <row r="115" spans="1:10" x14ac:dyDescent="0.3">
      <c r="A115" s="18" t="s">
        <v>431</v>
      </c>
      <c r="B115" s="19" t="s">
        <v>403</v>
      </c>
      <c r="C115" s="19" t="s">
        <v>323</v>
      </c>
      <c r="D115" s="19" t="s">
        <v>407</v>
      </c>
      <c r="E115" s="19">
        <v>5</v>
      </c>
      <c r="F115" s="19">
        <v>0</v>
      </c>
      <c r="G115" s="19" t="s">
        <v>275</v>
      </c>
      <c r="H115" s="20">
        <v>112500</v>
      </c>
      <c r="I115" s="19" t="s">
        <v>271</v>
      </c>
      <c r="J115" s="21">
        <v>47</v>
      </c>
    </row>
    <row r="116" spans="1:10" x14ac:dyDescent="0.3">
      <c r="A116" s="18" t="s">
        <v>432</v>
      </c>
      <c r="B116" s="19" t="s">
        <v>403</v>
      </c>
      <c r="C116" s="19" t="s">
        <v>325</v>
      </c>
      <c r="D116" s="19" t="s">
        <v>407</v>
      </c>
      <c r="E116" s="19">
        <v>6</v>
      </c>
      <c r="F116" s="19">
        <v>0</v>
      </c>
      <c r="G116" s="19" t="s">
        <v>275</v>
      </c>
      <c r="H116" s="20">
        <v>139500</v>
      </c>
      <c r="I116" s="19" t="s">
        <v>271</v>
      </c>
      <c r="J116" s="21">
        <v>59</v>
      </c>
    </row>
    <row r="117" spans="1:10" x14ac:dyDescent="0.3">
      <c r="A117" s="18" t="s">
        <v>433</v>
      </c>
      <c r="B117" s="19" t="s">
        <v>410</v>
      </c>
      <c r="C117" s="19" t="s">
        <v>327</v>
      </c>
      <c r="D117" s="19" t="s">
        <v>407</v>
      </c>
      <c r="E117" s="19">
        <v>6</v>
      </c>
      <c r="F117" s="19">
        <v>0</v>
      </c>
      <c r="G117" s="19" t="s">
        <v>275</v>
      </c>
      <c r="H117" s="20">
        <v>141750</v>
      </c>
      <c r="I117" s="19" t="s">
        <v>271</v>
      </c>
      <c r="J117" s="21">
        <v>59</v>
      </c>
    </row>
    <row r="118" spans="1:10" x14ac:dyDescent="0.3">
      <c r="A118" s="18" t="s">
        <v>434</v>
      </c>
      <c r="B118" s="19" t="s">
        <v>410</v>
      </c>
      <c r="C118" s="19" t="s">
        <v>329</v>
      </c>
      <c r="D118" s="19" t="s">
        <v>407</v>
      </c>
      <c r="E118" s="19">
        <v>6</v>
      </c>
      <c r="F118" s="19">
        <v>0</v>
      </c>
      <c r="G118" s="19" t="s">
        <v>275</v>
      </c>
      <c r="H118" s="20">
        <v>144000</v>
      </c>
      <c r="I118" s="19" t="s">
        <v>271</v>
      </c>
      <c r="J118" s="21">
        <v>59</v>
      </c>
    </row>
    <row r="119" spans="1:10" x14ac:dyDescent="0.3">
      <c r="A119" s="18" t="s">
        <v>435</v>
      </c>
      <c r="B119" s="19" t="s">
        <v>403</v>
      </c>
      <c r="C119" s="19" t="s">
        <v>331</v>
      </c>
      <c r="D119" s="19" t="s">
        <v>407</v>
      </c>
      <c r="E119" s="19">
        <v>6</v>
      </c>
      <c r="F119" s="19">
        <v>0</v>
      </c>
      <c r="G119" s="19" t="s">
        <v>275</v>
      </c>
      <c r="H119" s="20">
        <v>146250</v>
      </c>
      <c r="I119" s="19" t="s">
        <v>271</v>
      </c>
      <c r="J119" s="21">
        <v>59</v>
      </c>
    </row>
    <row r="120" spans="1:10" x14ac:dyDescent="0.3">
      <c r="A120" s="22" t="s">
        <v>436</v>
      </c>
      <c r="B120" s="23" t="s">
        <v>403</v>
      </c>
      <c r="C120" s="23" t="s">
        <v>333</v>
      </c>
      <c r="D120" s="23" t="s">
        <v>407</v>
      </c>
      <c r="E120" s="23">
        <v>6</v>
      </c>
      <c r="F120" s="23">
        <v>0</v>
      </c>
      <c r="G120" s="23" t="s">
        <v>275</v>
      </c>
      <c r="H120" s="24">
        <v>148500</v>
      </c>
      <c r="I120" s="23" t="s">
        <v>271</v>
      </c>
      <c r="J120" s="25">
        <v>59</v>
      </c>
    </row>
  </sheetData>
  <phoneticPr fontId="2" type="noConversion"/>
  <conditionalFormatting sqref="A91:A120">
    <cfRule type="duplicateValues" dxfId="7" priority="1"/>
  </conditionalFormatting>
  <conditionalFormatting sqref="A1:A30">
    <cfRule type="duplicateValues" dxfId="6" priority="2"/>
  </conditionalFormatting>
  <conditionalFormatting sqref="A31:A60">
    <cfRule type="duplicateValues" dxfId="5" priority="3"/>
  </conditionalFormatting>
  <conditionalFormatting sqref="A61:A90">
    <cfRule type="duplicateValues" dxfId="4" priority="4"/>
  </conditionalFormatting>
  <hyperlinks>
    <hyperlink ref="Q26" r:id="rId1"/>
    <hyperlink ref="Q25" r:id="rId2"/>
    <hyperlink ref="Q27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5"/>
  <sheetViews>
    <sheetView zoomScale="55" zoomScaleNormal="55" workbookViewId="0">
      <selection activeCell="A62" sqref="A62"/>
    </sheetView>
  </sheetViews>
  <sheetFormatPr defaultRowHeight="16.5" x14ac:dyDescent="0.3"/>
  <cols>
    <col min="1" max="1" width="21.75" customWidth="1"/>
  </cols>
  <sheetData>
    <row r="1" spans="1:29" x14ac:dyDescent="0.3">
      <c r="A1" s="32" t="s">
        <v>525</v>
      </c>
      <c r="B1" s="33" t="s">
        <v>526</v>
      </c>
      <c r="C1" s="33" t="s">
        <v>527</v>
      </c>
      <c r="D1" s="40" t="s">
        <v>592</v>
      </c>
      <c r="E1" s="41" t="s">
        <v>593</v>
      </c>
      <c r="F1" s="41" t="s">
        <v>594</v>
      </c>
      <c r="G1" s="41" t="s">
        <v>595</v>
      </c>
      <c r="H1" s="41" t="s">
        <v>596</v>
      </c>
      <c r="I1" s="41" t="s">
        <v>597</v>
      </c>
      <c r="J1" s="41" t="s">
        <v>598</v>
      </c>
      <c r="K1" s="41" t="s">
        <v>599</v>
      </c>
      <c r="Q1" t="s">
        <v>729</v>
      </c>
    </row>
    <row r="2" spans="1:29" x14ac:dyDescent="0.3">
      <c r="A2" s="34" t="s">
        <v>528</v>
      </c>
      <c r="B2" s="35">
        <v>0</v>
      </c>
      <c r="C2" s="35">
        <v>1</v>
      </c>
      <c r="D2" s="42">
        <v>50</v>
      </c>
      <c r="E2" s="43">
        <v>150</v>
      </c>
      <c r="F2" s="43">
        <v>75</v>
      </c>
      <c r="G2" s="43">
        <v>175</v>
      </c>
      <c r="H2" s="43">
        <v>1000</v>
      </c>
      <c r="I2" s="43">
        <v>1200</v>
      </c>
      <c r="J2" s="43">
        <v>500</v>
      </c>
      <c r="K2" s="43">
        <v>700</v>
      </c>
      <c r="M2">
        <f>AVERAGE(D2:E2)</f>
        <v>100</v>
      </c>
      <c r="N2">
        <f>AVERAGE(F2:G2)</f>
        <v>125</v>
      </c>
      <c r="O2">
        <f>AVERAGE(H2:I2)</f>
        <v>1100</v>
      </c>
      <c r="P2">
        <f>AVERAGE(J2:K2)</f>
        <v>600</v>
      </c>
      <c r="Q2">
        <f>SUM(M2:P2)</f>
        <v>1925</v>
      </c>
      <c r="U2" s="161">
        <v>750</v>
      </c>
      <c r="V2" s="161">
        <v>1250</v>
      </c>
      <c r="W2" s="166">
        <f t="shared" ref="W2:W21" si="0">AVERAGE(U2:V2)</f>
        <v>1000</v>
      </c>
      <c r="X2" s="161">
        <v>2000</v>
      </c>
      <c r="Y2" s="161">
        <v>2700</v>
      </c>
      <c r="Z2" s="166">
        <f t="shared" ref="Z2:Z21" si="1">AVERAGE(X2:Y2)</f>
        <v>2350</v>
      </c>
      <c r="AA2" s="161">
        <f>ROUND(15188 * 0.3,0)</f>
        <v>4556</v>
      </c>
      <c r="AB2" s="161">
        <f>ROUND(16708 * 0.3,0)</f>
        <v>5012</v>
      </c>
      <c r="AC2" s="166">
        <f t="shared" ref="AC2:AC21" si="2">AVERAGE(AA2:AB2)</f>
        <v>4784</v>
      </c>
    </row>
    <row r="3" spans="1:29" x14ac:dyDescent="0.3">
      <c r="A3" s="34" t="s">
        <v>529</v>
      </c>
      <c r="B3" s="35">
        <v>0</v>
      </c>
      <c r="C3" s="35">
        <v>2</v>
      </c>
      <c r="D3" s="44">
        <v>55</v>
      </c>
      <c r="E3" s="35">
        <v>155</v>
      </c>
      <c r="F3" s="35">
        <v>80</v>
      </c>
      <c r="G3" s="35">
        <v>180</v>
      </c>
      <c r="H3" s="35">
        <v>1025</v>
      </c>
      <c r="I3" s="35">
        <v>1250</v>
      </c>
      <c r="J3" s="35">
        <v>525</v>
      </c>
      <c r="K3" s="35">
        <v>725</v>
      </c>
      <c r="M3">
        <f>AVERAGE(D3:E3)</f>
        <v>105</v>
      </c>
      <c r="N3">
        <f t="shared" ref="N3:N65" si="3">AVERAGE(F3:G3)</f>
        <v>130</v>
      </c>
      <c r="O3">
        <f t="shared" ref="O3:O65" si="4">AVERAGE(H3:I3)</f>
        <v>1137.5</v>
      </c>
      <c r="P3">
        <f t="shared" ref="P3:P65" si="5">AVERAGE(J3:K3)</f>
        <v>625</v>
      </c>
      <c r="Q3">
        <f t="shared" ref="Q3:Q65" si="6">SUM(M3:P3)</f>
        <v>1997.5</v>
      </c>
      <c r="U3" s="161">
        <v>830</v>
      </c>
      <c r="V3" s="161">
        <v>1330</v>
      </c>
      <c r="W3" s="166">
        <f t="shared" si="0"/>
        <v>1080</v>
      </c>
      <c r="X3" s="161">
        <v>2100</v>
      </c>
      <c r="Y3" s="161">
        <v>2800</v>
      </c>
      <c r="Z3" s="166">
        <f t="shared" si="1"/>
        <v>2450</v>
      </c>
      <c r="AA3" s="161">
        <f t="shared" ref="AA3:AA9" si="7">ROUND(15188 * 0.3,0)</f>
        <v>4556</v>
      </c>
      <c r="AB3" s="161">
        <f t="shared" ref="AA3:AB17" si="8">ROUND(16708 * 0.3,0)</f>
        <v>5012</v>
      </c>
      <c r="AC3" s="166">
        <f t="shared" si="2"/>
        <v>4784</v>
      </c>
    </row>
    <row r="4" spans="1:29" x14ac:dyDescent="0.3">
      <c r="A4" s="34" t="s">
        <v>530</v>
      </c>
      <c r="B4" s="35">
        <v>0</v>
      </c>
      <c r="C4" s="35">
        <v>3</v>
      </c>
      <c r="D4" s="42">
        <v>60</v>
      </c>
      <c r="E4" s="43">
        <v>160</v>
      </c>
      <c r="F4" s="43">
        <v>85</v>
      </c>
      <c r="G4" s="43">
        <v>185</v>
      </c>
      <c r="H4" s="43">
        <v>1050</v>
      </c>
      <c r="I4" s="43">
        <v>1300</v>
      </c>
      <c r="J4" s="43">
        <v>550</v>
      </c>
      <c r="K4" s="43">
        <v>750</v>
      </c>
      <c r="M4">
        <f t="shared" ref="M4:M67" si="9">AVERAGE(D4:E4)</f>
        <v>110</v>
      </c>
      <c r="N4">
        <f t="shared" si="3"/>
        <v>135</v>
      </c>
      <c r="O4">
        <f t="shared" si="4"/>
        <v>1175</v>
      </c>
      <c r="P4">
        <f t="shared" si="5"/>
        <v>650</v>
      </c>
      <c r="Q4">
        <f t="shared" si="6"/>
        <v>2070</v>
      </c>
      <c r="U4" s="161">
        <v>900</v>
      </c>
      <c r="V4" s="161">
        <v>1400</v>
      </c>
      <c r="W4" s="166">
        <f t="shared" si="0"/>
        <v>1150</v>
      </c>
      <c r="X4" s="161">
        <v>2200</v>
      </c>
      <c r="Y4" s="161">
        <v>2900</v>
      </c>
      <c r="Z4" s="166">
        <f t="shared" si="1"/>
        <v>2550</v>
      </c>
      <c r="AA4" s="161">
        <f t="shared" si="7"/>
        <v>4556</v>
      </c>
      <c r="AB4" s="161">
        <f t="shared" si="8"/>
        <v>5012</v>
      </c>
      <c r="AC4" s="166">
        <f t="shared" si="2"/>
        <v>4784</v>
      </c>
    </row>
    <row r="5" spans="1:29" x14ac:dyDescent="0.3">
      <c r="A5" s="34" t="s">
        <v>531</v>
      </c>
      <c r="B5" s="35">
        <v>0</v>
      </c>
      <c r="C5" s="35">
        <v>4</v>
      </c>
      <c r="D5" s="44">
        <v>65</v>
      </c>
      <c r="E5" s="35">
        <v>165</v>
      </c>
      <c r="F5" s="35">
        <v>90</v>
      </c>
      <c r="G5" s="35">
        <v>190</v>
      </c>
      <c r="H5" s="35">
        <v>1075</v>
      </c>
      <c r="I5" s="35">
        <v>1350</v>
      </c>
      <c r="J5" s="35">
        <v>575</v>
      </c>
      <c r="K5" s="35">
        <v>775</v>
      </c>
      <c r="M5">
        <f t="shared" si="9"/>
        <v>115</v>
      </c>
      <c r="N5">
        <f t="shared" si="3"/>
        <v>140</v>
      </c>
      <c r="O5">
        <f t="shared" si="4"/>
        <v>1212.5</v>
      </c>
      <c r="P5">
        <f t="shared" si="5"/>
        <v>675</v>
      </c>
      <c r="Q5">
        <f t="shared" si="6"/>
        <v>2142.5</v>
      </c>
      <c r="U5" s="161">
        <v>980</v>
      </c>
      <c r="V5" s="161">
        <v>1480</v>
      </c>
      <c r="W5" s="166">
        <f t="shared" si="0"/>
        <v>1230</v>
      </c>
      <c r="X5" s="161">
        <v>2300</v>
      </c>
      <c r="Y5" s="161">
        <v>3000</v>
      </c>
      <c r="Z5" s="166">
        <f t="shared" si="1"/>
        <v>2650</v>
      </c>
      <c r="AA5" s="161">
        <f t="shared" si="7"/>
        <v>4556</v>
      </c>
      <c r="AB5" s="161">
        <f t="shared" si="8"/>
        <v>5012</v>
      </c>
      <c r="AC5" s="166">
        <f t="shared" si="2"/>
        <v>4784</v>
      </c>
    </row>
    <row r="6" spans="1:29" x14ac:dyDescent="0.3">
      <c r="A6" s="34" t="s">
        <v>532</v>
      </c>
      <c r="B6" s="35">
        <v>0</v>
      </c>
      <c r="C6" s="35">
        <v>5</v>
      </c>
      <c r="D6" s="42">
        <v>70</v>
      </c>
      <c r="E6" s="43">
        <v>170</v>
      </c>
      <c r="F6" s="43">
        <v>95</v>
      </c>
      <c r="G6" s="43">
        <v>195</v>
      </c>
      <c r="H6" s="43">
        <v>1100</v>
      </c>
      <c r="I6" s="43">
        <v>1400</v>
      </c>
      <c r="J6" s="43">
        <v>600</v>
      </c>
      <c r="K6" s="43">
        <v>800</v>
      </c>
      <c r="M6">
        <f t="shared" si="9"/>
        <v>120</v>
      </c>
      <c r="N6">
        <f t="shared" si="3"/>
        <v>145</v>
      </c>
      <c r="O6">
        <f t="shared" si="4"/>
        <v>1250</v>
      </c>
      <c r="P6">
        <f t="shared" si="5"/>
        <v>700</v>
      </c>
      <c r="Q6">
        <f t="shared" si="6"/>
        <v>2215</v>
      </c>
      <c r="U6" s="161">
        <v>1050</v>
      </c>
      <c r="V6" s="161">
        <v>1550</v>
      </c>
      <c r="W6" s="166">
        <f t="shared" si="0"/>
        <v>1300</v>
      </c>
      <c r="X6" s="161">
        <v>2400</v>
      </c>
      <c r="Y6" s="161">
        <v>3100</v>
      </c>
      <c r="Z6" s="166">
        <f t="shared" si="1"/>
        <v>2750</v>
      </c>
      <c r="AA6" s="161">
        <f t="shared" si="7"/>
        <v>4556</v>
      </c>
      <c r="AB6" s="161">
        <f t="shared" si="8"/>
        <v>5012</v>
      </c>
      <c r="AC6" s="166">
        <f t="shared" si="2"/>
        <v>4784</v>
      </c>
    </row>
    <row r="7" spans="1:29" x14ac:dyDescent="0.3">
      <c r="A7" s="34" t="s">
        <v>533</v>
      </c>
      <c r="B7" s="35">
        <v>0</v>
      </c>
      <c r="C7" s="35">
        <v>6</v>
      </c>
      <c r="D7" s="44">
        <v>75</v>
      </c>
      <c r="E7" s="35">
        <v>175</v>
      </c>
      <c r="F7" s="35">
        <v>100</v>
      </c>
      <c r="G7" s="35">
        <v>200</v>
      </c>
      <c r="H7" s="35">
        <v>1125</v>
      </c>
      <c r="I7" s="35">
        <v>1450</v>
      </c>
      <c r="J7" s="35">
        <v>625</v>
      </c>
      <c r="K7" s="35">
        <v>825</v>
      </c>
      <c r="M7">
        <f t="shared" si="9"/>
        <v>125</v>
      </c>
      <c r="N7">
        <f t="shared" si="3"/>
        <v>150</v>
      </c>
      <c r="O7">
        <f t="shared" si="4"/>
        <v>1287.5</v>
      </c>
      <c r="P7">
        <f t="shared" si="5"/>
        <v>725</v>
      </c>
      <c r="Q7">
        <f t="shared" si="6"/>
        <v>2287.5</v>
      </c>
      <c r="U7" s="161">
        <v>1130</v>
      </c>
      <c r="V7" s="161">
        <v>1630</v>
      </c>
      <c r="W7" s="166">
        <f t="shared" si="0"/>
        <v>1380</v>
      </c>
      <c r="X7" s="161">
        <v>2500</v>
      </c>
      <c r="Y7" s="161">
        <v>3200</v>
      </c>
      <c r="Z7" s="166">
        <f t="shared" si="1"/>
        <v>2850</v>
      </c>
      <c r="AA7" s="161">
        <f t="shared" si="7"/>
        <v>4556</v>
      </c>
      <c r="AB7" s="161">
        <f t="shared" si="8"/>
        <v>5012</v>
      </c>
      <c r="AC7" s="166">
        <f t="shared" si="2"/>
        <v>4784</v>
      </c>
    </row>
    <row r="8" spans="1:29" x14ac:dyDescent="0.3">
      <c r="A8" s="34" t="s">
        <v>534</v>
      </c>
      <c r="B8" s="35">
        <v>0</v>
      </c>
      <c r="C8" s="35">
        <v>7</v>
      </c>
      <c r="D8" s="42">
        <v>80</v>
      </c>
      <c r="E8" s="43">
        <v>180</v>
      </c>
      <c r="F8" s="43">
        <v>105</v>
      </c>
      <c r="G8" s="43">
        <v>205</v>
      </c>
      <c r="H8" s="43">
        <v>1150</v>
      </c>
      <c r="I8" s="43">
        <v>1500</v>
      </c>
      <c r="J8" s="43">
        <v>650</v>
      </c>
      <c r="K8" s="43">
        <v>850</v>
      </c>
      <c r="M8">
        <f t="shared" si="9"/>
        <v>130</v>
      </c>
      <c r="N8">
        <f t="shared" si="3"/>
        <v>155</v>
      </c>
      <c r="O8">
        <f t="shared" si="4"/>
        <v>1325</v>
      </c>
      <c r="P8">
        <f t="shared" si="5"/>
        <v>750</v>
      </c>
      <c r="Q8">
        <f t="shared" si="6"/>
        <v>2360</v>
      </c>
      <c r="U8" s="161">
        <v>1200</v>
      </c>
      <c r="V8" s="161">
        <v>1700</v>
      </c>
      <c r="W8" s="166">
        <f t="shared" si="0"/>
        <v>1450</v>
      </c>
      <c r="X8" s="161">
        <v>2600</v>
      </c>
      <c r="Y8" s="161">
        <v>3300</v>
      </c>
      <c r="Z8" s="166">
        <f t="shared" si="1"/>
        <v>2950</v>
      </c>
      <c r="AA8" s="161">
        <f t="shared" si="7"/>
        <v>4556</v>
      </c>
      <c r="AB8" s="161">
        <f t="shared" si="8"/>
        <v>5012</v>
      </c>
      <c r="AC8" s="166">
        <f t="shared" si="2"/>
        <v>4784</v>
      </c>
    </row>
    <row r="9" spans="1:29" x14ac:dyDescent="0.3">
      <c r="A9" s="36" t="s">
        <v>535</v>
      </c>
      <c r="B9" s="37">
        <v>0</v>
      </c>
      <c r="C9" s="37">
        <v>8</v>
      </c>
      <c r="D9" s="45">
        <v>85</v>
      </c>
      <c r="E9" s="37">
        <v>185</v>
      </c>
      <c r="F9" s="37">
        <v>110</v>
      </c>
      <c r="G9" s="37">
        <v>210</v>
      </c>
      <c r="H9" s="37">
        <v>1175</v>
      </c>
      <c r="I9" s="37">
        <v>1550</v>
      </c>
      <c r="J9" s="37">
        <v>675</v>
      </c>
      <c r="K9" s="37">
        <v>875</v>
      </c>
      <c r="M9">
        <f t="shared" si="9"/>
        <v>135</v>
      </c>
      <c r="N9">
        <f t="shared" si="3"/>
        <v>160</v>
      </c>
      <c r="O9">
        <f t="shared" si="4"/>
        <v>1362.5</v>
      </c>
      <c r="P9">
        <f t="shared" si="5"/>
        <v>775</v>
      </c>
      <c r="Q9">
        <f t="shared" si="6"/>
        <v>2432.5</v>
      </c>
      <c r="U9" s="162">
        <v>1280</v>
      </c>
      <c r="V9" s="162">
        <v>1780</v>
      </c>
      <c r="W9" s="166">
        <f t="shared" si="0"/>
        <v>1530</v>
      </c>
      <c r="X9" s="162">
        <v>2700</v>
      </c>
      <c r="Y9" s="162">
        <v>3400</v>
      </c>
      <c r="Z9" s="166">
        <f t="shared" si="1"/>
        <v>3050</v>
      </c>
      <c r="AA9" s="161">
        <f t="shared" si="7"/>
        <v>4556</v>
      </c>
      <c r="AB9" s="161">
        <f t="shared" si="8"/>
        <v>5012</v>
      </c>
      <c r="AC9" s="166">
        <f t="shared" si="2"/>
        <v>4784</v>
      </c>
    </row>
    <row r="10" spans="1:29" x14ac:dyDescent="0.3">
      <c r="A10" s="38" t="s">
        <v>536</v>
      </c>
      <c r="B10" s="39">
        <v>1</v>
      </c>
      <c r="C10" s="39">
        <v>1</v>
      </c>
      <c r="D10" s="42">
        <v>90</v>
      </c>
      <c r="E10" s="43">
        <v>190</v>
      </c>
      <c r="F10" s="43">
        <v>115</v>
      </c>
      <c r="G10" s="43">
        <v>215</v>
      </c>
      <c r="H10" s="43">
        <v>1200</v>
      </c>
      <c r="I10" s="43">
        <v>1600</v>
      </c>
      <c r="J10" s="43">
        <v>700</v>
      </c>
      <c r="K10" s="43">
        <v>900</v>
      </c>
      <c r="M10">
        <f t="shared" si="9"/>
        <v>140</v>
      </c>
      <c r="N10">
        <f t="shared" si="3"/>
        <v>165</v>
      </c>
      <c r="O10">
        <f t="shared" si="4"/>
        <v>1400</v>
      </c>
      <c r="P10">
        <f t="shared" si="5"/>
        <v>800</v>
      </c>
      <c r="Q10">
        <f t="shared" si="6"/>
        <v>2505</v>
      </c>
      <c r="U10" s="163">
        <v>1350</v>
      </c>
      <c r="V10" s="163">
        <v>1850</v>
      </c>
      <c r="W10" s="166">
        <f t="shared" si="0"/>
        <v>1600</v>
      </c>
      <c r="X10" s="163">
        <v>2800</v>
      </c>
      <c r="Y10" s="163">
        <v>3500</v>
      </c>
      <c r="Z10" s="166">
        <f t="shared" si="1"/>
        <v>3150</v>
      </c>
      <c r="AA10" s="161">
        <f>ROUND(16708 * 0.3,0)</f>
        <v>5012</v>
      </c>
      <c r="AB10" s="164">
        <f>ROUND(18380 * 0.3,0)</f>
        <v>5514</v>
      </c>
      <c r="AC10" s="166">
        <f t="shared" si="2"/>
        <v>5263</v>
      </c>
    </row>
    <row r="11" spans="1:29" x14ac:dyDescent="0.3">
      <c r="A11" s="34" t="s">
        <v>537</v>
      </c>
      <c r="B11" s="35">
        <v>1</v>
      </c>
      <c r="C11" s="35">
        <v>2</v>
      </c>
      <c r="D11" s="44">
        <v>95</v>
      </c>
      <c r="E11" s="35">
        <v>195</v>
      </c>
      <c r="F11" s="35">
        <v>120</v>
      </c>
      <c r="G11" s="35">
        <v>220</v>
      </c>
      <c r="H11" s="35">
        <v>1225</v>
      </c>
      <c r="I11" s="35">
        <v>1650</v>
      </c>
      <c r="J11" s="35">
        <v>725</v>
      </c>
      <c r="K11" s="35">
        <v>925</v>
      </c>
      <c r="M11">
        <f t="shared" si="9"/>
        <v>145</v>
      </c>
      <c r="N11">
        <f t="shared" si="3"/>
        <v>170</v>
      </c>
      <c r="O11">
        <f t="shared" si="4"/>
        <v>1437.5</v>
      </c>
      <c r="P11">
        <f t="shared" si="5"/>
        <v>825</v>
      </c>
      <c r="Q11">
        <f t="shared" si="6"/>
        <v>2577.5</v>
      </c>
      <c r="U11" s="161">
        <v>1430</v>
      </c>
      <c r="V11" s="161">
        <v>1930</v>
      </c>
      <c r="W11" s="166">
        <f t="shared" si="0"/>
        <v>1680</v>
      </c>
      <c r="X11" s="161">
        <v>2900</v>
      </c>
      <c r="Y11" s="161">
        <v>3600</v>
      </c>
      <c r="Z11" s="166">
        <f t="shared" si="1"/>
        <v>3250</v>
      </c>
      <c r="AA11" s="161">
        <f t="shared" si="8"/>
        <v>5012</v>
      </c>
      <c r="AB11" s="164">
        <f t="shared" ref="AB11:AB17" si="10">ROUND(18380 * 0.3,0)</f>
        <v>5514</v>
      </c>
      <c r="AC11" s="166">
        <f t="shared" si="2"/>
        <v>5263</v>
      </c>
    </row>
    <row r="12" spans="1:29" x14ac:dyDescent="0.3">
      <c r="A12" s="34" t="s">
        <v>538</v>
      </c>
      <c r="B12" s="35">
        <v>1</v>
      </c>
      <c r="C12" s="35">
        <v>3</v>
      </c>
      <c r="D12" s="42">
        <v>100</v>
      </c>
      <c r="E12" s="43">
        <v>200</v>
      </c>
      <c r="F12" s="43">
        <v>125</v>
      </c>
      <c r="G12" s="43">
        <v>225</v>
      </c>
      <c r="H12" s="43">
        <v>1250</v>
      </c>
      <c r="I12" s="43">
        <v>1700</v>
      </c>
      <c r="J12" s="43">
        <v>750</v>
      </c>
      <c r="K12" s="43">
        <v>950</v>
      </c>
      <c r="M12">
        <f t="shared" si="9"/>
        <v>150</v>
      </c>
      <c r="N12">
        <f t="shared" si="3"/>
        <v>175</v>
      </c>
      <c r="O12">
        <f t="shared" si="4"/>
        <v>1475</v>
      </c>
      <c r="P12">
        <f t="shared" si="5"/>
        <v>850</v>
      </c>
      <c r="Q12">
        <f t="shared" si="6"/>
        <v>2650</v>
      </c>
      <c r="U12" s="161">
        <v>1500</v>
      </c>
      <c r="V12" s="161">
        <v>2000</v>
      </c>
      <c r="W12" s="166">
        <f t="shared" si="0"/>
        <v>1750</v>
      </c>
      <c r="X12" s="161">
        <v>3000</v>
      </c>
      <c r="Y12" s="161">
        <v>3700</v>
      </c>
      <c r="Z12" s="166">
        <f t="shared" si="1"/>
        <v>3350</v>
      </c>
      <c r="AA12" s="161">
        <f t="shared" si="8"/>
        <v>5012</v>
      </c>
      <c r="AB12" s="164">
        <f t="shared" si="10"/>
        <v>5514</v>
      </c>
      <c r="AC12" s="166">
        <f t="shared" si="2"/>
        <v>5263</v>
      </c>
    </row>
    <row r="13" spans="1:29" x14ac:dyDescent="0.3">
      <c r="A13" s="34" t="s">
        <v>539</v>
      </c>
      <c r="B13" s="35">
        <v>1</v>
      </c>
      <c r="C13" s="35">
        <v>4</v>
      </c>
      <c r="D13" s="44">
        <v>105</v>
      </c>
      <c r="E13" s="35">
        <v>205</v>
      </c>
      <c r="F13" s="35">
        <v>130</v>
      </c>
      <c r="G13" s="35">
        <v>230</v>
      </c>
      <c r="H13" s="35">
        <v>1275</v>
      </c>
      <c r="I13" s="35">
        <v>1750</v>
      </c>
      <c r="J13" s="35">
        <v>775</v>
      </c>
      <c r="K13" s="35">
        <v>975</v>
      </c>
      <c r="M13">
        <f t="shared" si="9"/>
        <v>155</v>
      </c>
      <c r="N13">
        <f t="shared" si="3"/>
        <v>180</v>
      </c>
      <c r="O13">
        <f t="shared" si="4"/>
        <v>1512.5</v>
      </c>
      <c r="P13">
        <f t="shared" si="5"/>
        <v>875</v>
      </c>
      <c r="Q13">
        <f t="shared" si="6"/>
        <v>2722.5</v>
      </c>
      <c r="U13" s="161">
        <v>1580</v>
      </c>
      <c r="V13" s="161">
        <v>2080</v>
      </c>
      <c r="W13" s="166">
        <f t="shared" si="0"/>
        <v>1830</v>
      </c>
      <c r="X13" s="161">
        <v>3100</v>
      </c>
      <c r="Y13" s="161">
        <v>3800</v>
      </c>
      <c r="Z13" s="166">
        <f t="shared" si="1"/>
        <v>3450</v>
      </c>
      <c r="AA13" s="161">
        <f t="shared" si="8"/>
        <v>5012</v>
      </c>
      <c r="AB13" s="164">
        <f t="shared" si="10"/>
        <v>5514</v>
      </c>
      <c r="AC13" s="166">
        <f t="shared" si="2"/>
        <v>5263</v>
      </c>
    </row>
    <row r="14" spans="1:29" x14ac:dyDescent="0.3">
      <c r="A14" s="34" t="s">
        <v>540</v>
      </c>
      <c r="B14" s="35">
        <v>1</v>
      </c>
      <c r="C14" s="35">
        <v>5</v>
      </c>
      <c r="D14" s="42">
        <v>110</v>
      </c>
      <c r="E14" s="43">
        <v>210</v>
      </c>
      <c r="F14" s="43">
        <v>135</v>
      </c>
      <c r="G14" s="43">
        <v>235</v>
      </c>
      <c r="H14" s="43">
        <v>1300</v>
      </c>
      <c r="I14" s="43">
        <v>1800</v>
      </c>
      <c r="J14" s="43">
        <v>800</v>
      </c>
      <c r="K14" s="43">
        <v>1000</v>
      </c>
      <c r="M14">
        <f t="shared" si="9"/>
        <v>160</v>
      </c>
      <c r="N14">
        <f t="shared" si="3"/>
        <v>185</v>
      </c>
      <c r="O14">
        <f t="shared" si="4"/>
        <v>1550</v>
      </c>
      <c r="P14">
        <f t="shared" si="5"/>
        <v>900</v>
      </c>
      <c r="Q14">
        <f t="shared" si="6"/>
        <v>2795</v>
      </c>
      <c r="U14" s="161">
        <v>1650</v>
      </c>
      <c r="V14" s="161">
        <v>2150</v>
      </c>
      <c r="W14" s="166">
        <f t="shared" si="0"/>
        <v>1900</v>
      </c>
      <c r="X14" s="161">
        <v>3200</v>
      </c>
      <c r="Y14" s="161">
        <v>3900</v>
      </c>
      <c r="Z14" s="166">
        <f t="shared" si="1"/>
        <v>3550</v>
      </c>
      <c r="AA14" s="161">
        <f t="shared" si="8"/>
        <v>5012</v>
      </c>
      <c r="AB14" s="164">
        <f t="shared" si="10"/>
        <v>5514</v>
      </c>
      <c r="AC14" s="166">
        <f t="shared" si="2"/>
        <v>5263</v>
      </c>
    </row>
    <row r="15" spans="1:29" x14ac:dyDescent="0.3">
      <c r="A15" s="34" t="s">
        <v>541</v>
      </c>
      <c r="B15" s="35">
        <v>1</v>
      </c>
      <c r="C15" s="35">
        <v>6</v>
      </c>
      <c r="D15" s="44">
        <v>115</v>
      </c>
      <c r="E15" s="35">
        <v>215</v>
      </c>
      <c r="F15" s="35">
        <v>140</v>
      </c>
      <c r="G15" s="35">
        <v>240</v>
      </c>
      <c r="H15" s="35">
        <v>1325</v>
      </c>
      <c r="I15" s="35">
        <v>1850</v>
      </c>
      <c r="J15" s="35">
        <v>825</v>
      </c>
      <c r="K15" s="35">
        <v>1025</v>
      </c>
      <c r="M15">
        <f t="shared" si="9"/>
        <v>165</v>
      </c>
      <c r="N15">
        <f t="shared" si="3"/>
        <v>190</v>
      </c>
      <c r="O15">
        <f t="shared" si="4"/>
        <v>1587.5</v>
      </c>
      <c r="P15">
        <f t="shared" si="5"/>
        <v>925</v>
      </c>
      <c r="Q15">
        <f t="shared" si="6"/>
        <v>2867.5</v>
      </c>
      <c r="U15" s="161">
        <v>1730</v>
      </c>
      <c r="V15" s="161">
        <v>2230</v>
      </c>
      <c r="W15" s="166">
        <f t="shared" si="0"/>
        <v>1980</v>
      </c>
      <c r="X15" s="161">
        <v>3300</v>
      </c>
      <c r="Y15" s="161">
        <v>4000</v>
      </c>
      <c r="Z15" s="166">
        <f t="shared" si="1"/>
        <v>3650</v>
      </c>
      <c r="AA15" s="161">
        <f t="shared" si="8"/>
        <v>5012</v>
      </c>
      <c r="AB15" s="164">
        <f t="shared" si="10"/>
        <v>5514</v>
      </c>
      <c r="AC15" s="166">
        <f t="shared" si="2"/>
        <v>5263</v>
      </c>
    </row>
    <row r="16" spans="1:29" x14ac:dyDescent="0.3">
      <c r="A16" s="34" t="s">
        <v>542</v>
      </c>
      <c r="B16" s="35">
        <v>1</v>
      </c>
      <c r="C16" s="35">
        <v>7</v>
      </c>
      <c r="D16" s="42">
        <v>120</v>
      </c>
      <c r="E16" s="43">
        <v>220</v>
      </c>
      <c r="F16" s="43">
        <v>145</v>
      </c>
      <c r="G16" s="43">
        <v>245</v>
      </c>
      <c r="H16" s="43">
        <v>1350</v>
      </c>
      <c r="I16" s="43">
        <v>1900</v>
      </c>
      <c r="J16" s="43">
        <v>850</v>
      </c>
      <c r="K16" s="43">
        <v>1050</v>
      </c>
      <c r="M16">
        <f t="shared" si="9"/>
        <v>170</v>
      </c>
      <c r="N16">
        <f t="shared" si="3"/>
        <v>195</v>
      </c>
      <c r="O16">
        <f t="shared" si="4"/>
        <v>1625</v>
      </c>
      <c r="P16">
        <f t="shared" si="5"/>
        <v>950</v>
      </c>
      <c r="Q16">
        <f t="shared" si="6"/>
        <v>2940</v>
      </c>
      <c r="U16" s="161">
        <v>1800</v>
      </c>
      <c r="V16" s="161">
        <v>2300</v>
      </c>
      <c r="W16" s="166">
        <f t="shared" si="0"/>
        <v>2050</v>
      </c>
      <c r="X16" s="161">
        <v>3400</v>
      </c>
      <c r="Y16" s="161">
        <v>4100</v>
      </c>
      <c r="Z16" s="166">
        <f t="shared" si="1"/>
        <v>3750</v>
      </c>
      <c r="AA16" s="161">
        <f t="shared" si="8"/>
        <v>5012</v>
      </c>
      <c r="AB16" s="164">
        <f t="shared" si="10"/>
        <v>5514</v>
      </c>
      <c r="AC16" s="166">
        <f t="shared" si="2"/>
        <v>5263</v>
      </c>
    </row>
    <row r="17" spans="1:32" x14ac:dyDescent="0.3">
      <c r="A17" s="36" t="s">
        <v>543</v>
      </c>
      <c r="B17" s="37">
        <v>1</v>
      </c>
      <c r="C17" s="37">
        <v>8</v>
      </c>
      <c r="D17" s="45">
        <v>125</v>
      </c>
      <c r="E17" s="37">
        <v>225</v>
      </c>
      <c r="F17" s="37">
        <v>150</v>
      </c>
      <c r="G17" s="37">
        <v>250</v>
      </c>
      <c r="H17" s="37">
        <v>1375</v>
      </c>
      <c r="I17" s="37">
        <v>1950</v>
      </c>
      <c r="J17" s="37">
        <v>875</v>
      </c>
      <c r="K17" s="37">
        <v>1075</v>
      </c>
      <c r="M17">
        <f t="shared" si="9"/>
        <v>175</v>
      </c>
      <c r="N17">
        <f t="shared" si="3"/>
        <v>200</v>
      </c>
      <c r="O17">
        <f t="shared" si="4"/>
        <v>1662.5</v>
      </c>
      <c r="P17">
        <f t="shared" si="5"/>
        <v>975</v>
      </c>
      <c r="Q17">
        <f t="shared" si="6"/>
        <v>3012.5</v>
      </c>
      <c r="U17" s="162">
        <v>1880</v>
      </c>
      <c r="V17" s="162">
        <v>2380</v>
      </c>
      <c r="W17" s="166">
        <f t="shared" si="0"/>
        <v>2130</v>
      </c>
      <c r="X17" s="162">
        <v>3500</v>
      </c>
      <c r="Y17" s="162">
        <v>4200</v>
      </c>
      <c r="Z17" s="166">
        <f t="shared" si="1"/>
        <v>3850</v>
      </c>
      <c r="AA17" s="161">
        <f t="shared" si="8"/>
        <v>5012</v>
      </c>
      <c r="AB17" s="164">
        <f t="shared" si="10"/>
        <v>5514</v>
      </c>
      <c r="AC17" s="166">
        <f t="shared" si="2"/>
        <v>5263</v>
      </c>
    </row>
    <row r="18" spans="1:32" x14ac:dyDescent="0.3">
      <c r="A18" s="38" t="s">
        <v>544</v>
      </c>
      <c r="B18" s="39">
        <v>2</v>
      </c>
      <c r="C18" s="39">
        <v>1</v>
      </c>
      <c r="D18" s="42">
        <v>130</v>
      </c>
      <c r="E18" s="43">
        <v>230</v>
      </c>
      <c r="F18" s="43">
        <v>155</v>
      </c>
      <c r="G18" s="43">
        <v>255</v>
      </c>
      <c r="H18" s="43">
        <v>1400</v>
      </c>
      <c r="I18" s="43">
        <v>2000</v>
      </c>
      <c r="J18" s="43">
        <v>900</v>
      </c>
      <c r="K18" s="43">
        <v>1100</v>
      </c>
      <c r="M18">
        <f t="shared" si="9"/>
        <v>180</v>
      </c>
      <c r="N18">
        <f t="shared" si="3"/>
        <v>205</v>
      </c>
      <c r="O18">
        <f t="shared" si="4"/>
        <v>1700</v>
      </c>
      <c r="P18">
        <f t="shared" si="5"/>
        <v>1000</v>
      </c>
      <c r="Q18">
        <f t="shared" si="6"/>
        <v>3085</v>
      </c>
      <c r="U18" s="163">
        <v>1950</v>
      </c>
      <c r="V18" s="163">
        <v>2450</v>
      </c>
      <c r="W18" s="166">
        <f t="shared" si="0"/>
        <v>2200</v>
      </c>
      <c r="X18" s="163">
        <v>3600</v>
      </c>
      <c r="Y18" s="163">
        <v>4300</v>
      </c>
      <c r="Z18" s="166">
        <f t="shared" si="1"/>
        <v>3950</v>
      </c>
      <c r="AA18" s="164">
        <f>ROUND(18380 * 0.35,)</f>
        <v>6433</v>
      </c>
      <c r="AB18" s="164">
        <f>ROUND(20216 * 0.35,0)</f>
        <v>7076</v>
      </c>
      <c r="AC18" s="166">
        <f t="shared" si="2"/>
        <v>6754.5</v>
      </c>
    </row>
    <row r="19" spans="1:32" x14ac:dyDescent="0.3">
      <c r="A19" s="34" t="s">
        <v>545</v>
      </c>
      <c r="B19" s="35">
        <v>2</v>
      </c>
      <c r="C19" s="35">
        <v>2</v>
      </c>
      <c r="D19" s="44">
        <v>135</v>
      </c>
      <c r="E19" s="35">
        <v>235</v>
      </c>
      <c r="F19" s="35">
        <v>160</v>
      </c>
      <c r="G19" s="35">
        <v>260</v>
      </c>
      <c r="H19" s="35">
        <v>1425</v>
      </c>
      <c r="I19" s="35">
        <v>2050</v>
      </c>
      <c r="J19" s="35">
        <v>925</v>
      </c>
      <c r="K19" s="35">
        <v>1125</v>
      </c>
      <c r="M19">
        <f t="shared" si="9"/>
        <v>185</v>
      </c>
      <c r="N19">
        <f t="shared" si="3"/>
        <v>210</v>
      </c>
      <c r="O19">
        <f t="shared" si="4"/>
        <v>1737.5</v>
      </c>
      <c r="P19">
        <f t="shared" si="5"/>
        <v>1025</v>
      </c>
      <c r="Q19">
        <f t="shared" si="6"/>
        <v>3157.5</v>
      </c>
      <c r="U19" s="161">
        <v>2030</v>
      </c>
      <c r="V19" s="161">
        <v>2530</v>
      </c>
      <c r="W19" s="166">
        <f t="shared" si="0"/>
        <v>2280</v>
      </c>
      <c r="X19" s="161">
        <v>3700</v>
      </c>
      <c r="Y19" s="161">
        <v>4400</v>
      </c>
      <c r="Z19" s="166">
        <f t="shared" si="1"/>
        <v>4050</v>
      </c>
      <c r="AA19" s="164">
        <f t="shared" ref="AA19:AA25" si="11">ROUND(18380 * 0.35,)</f>
        <v>6433</v>
      </c>
      <c r="AB19" s="164">
        <f t="shared" ref="AB19:AB25" si="12">ROUND(20216 * 0.35,0)</f>
        <v>7076</v>
      </c>
      <c r="AC19" s="166">
        <f t="shared" si="2"/>
        <v>6754.5</v>
      </c>
    </row>
    <row r="20" spans="1:32" x14ac:dyDescent="0.3">
      <c r="A20" s="34" t="s">
        <v>546</v>
      </c>
      <c r="B20" s="35">
        <v>2</v>
      </c>
      <c r="C20" s="35">
        <v>3</v>
      </c>
      <c r="D20" s="42">
        <v>140</v>
      </c>
      <c r="E20" s="43">
        <v>240</v>
      </c>
      <c r="F20" s="43">
        <v>165</v>
      </c>
      <c r="G20" s="43">
        <v>265</v>
      </c>
      <c r="H20" s="43">
        <v>1450</v>
      </c>
      <c r="I20" s="43">
        <v>2100</v>
      </c>
      <c r="J20" s="43">
        <v>950</v>
      </c>
      <c r="K20" s="43">
        <v>1150</v>
      </c>
      <c r="M20">
        <f t="shared" si="9"/>
        <v>190</v>
      </c>
      <c r="N20">
        <f t="shared" si="3"/>
        <v>215</v>
      </c>
      <c r="O20">
        <f t="shared" si="4"/>
        <v>1775</v>
      </c>
      <c r="P20">
        <f t="shared" si="5"/>
        <v>1050</v>
      </c>
      <c r="Q20">
        <f t="shared" si="6"/>
        <v>3230</v>
      </c>
      <c r="U20" s="161">
        <v>2100</v>
      </c>
      <c r="V20" s="161">
        <v>2600</v>
      </c>
      <c r="W20" s="166">
        <f t="shared" si="0"/>
        <v>2350</v>
      </c>
      <c r="X20" s="161">
        <v>3800</v>
      </c>
      <c r="Y20" s="161">
        <v>4500</v>
      </c>
      <c r="Z20" s="166">
        <f t="shared" si="1"/>
        <v>4150</v>
      </c>
      <c r="AA20" s="164">
        <f t="shared" si="11"/>
        <v>6433</v>
      </c>
      <c r="AB20" s="164">
        <f t="shared" si="12"/>
        <v>7076</v>
      </c>
      <c r="AC20" s="166">
        <f t="shared" si="2"/>
        <v>6754.5</v>
      </c>
    </row>
    <row r="21" spans="1:32" x14ac:dyDescent="0.3">
      <c r="A21" s="34" t="s">
        <v>547</v>
      </c>
      <c r="B21" s="35">
        <v>2</v>
      </c>
      <c r="C21" s="35">
        <v>4</v>
      </c>
      <c r="D21" s="44">
        <v>145</v>
      </c>
      <c r="E21" s="35">
        <v>245</v>
      </c>
      <c r="F21" s="35">
        <v>170</v>
      </c>
      <c r="G21" s="35">
        <v>270</v>
      </c>
      <c r="H21" s="35">
        <v>1475</v>
      </c>
      <c r="I21" s="35">
        <v>2150</v>
      </c>
      <c r="J21" s="35">
        <v>975</v>
      </c>
      <c r="K21" s="35">
        <v>1175</v>
      </c>
      <c r="M21">
        <f t="shared" si="9"/>
        <v>195</v>
      </c>
      <c r="N21">
        <f t="shared" si="3"/>
        <v>220</v>
      </c>
      <c r="O21">
        <f t="shared" si="4"/>
        <v>1812.5</v>
      </c>
      <c r="P21">
        <f t="shared" si="5"/>
        <v>1075</v>
      </c>
      <c r="Q21">
        <f t="shared" si="6"/>
        <v>3302.5</v>
      </c>
      <c r="U21" s="161">
        <v>2180</v>
      </c>
      <c r="V21" s="161">
        <v>2680</v>
      </c>
      <c r="W21" s="166">
        <f t="shared" si="0"/>
        <v>2430</v>
      </c>
      <c r="X21" s="161">
        <v>3900</v>
      </c>
      <c r="Y21" s="161">
        <v>4600</v>
      </c>
      <c r="Z21" s="166">
        <f t="shared" si="1"/>
        <v>4250</v>
      </c>
      <c r="AA21" s="164">
        <f t="shared" si="11"/>
        <v>6433</v>
      </c>
      <c r="AB21" s="164">
        <f t="shared" si="12"/>
        <v>7076</v>
      </c>
      <c r="AC21" s="166">
        <f t="shared" si="2"/>
        <v>6754.5</v>
      </c>
    </row>
    <row r="22" spans="1:32" x14ac:dyDescent="0.3">
      <c r="A22" s="34" t="s">
        <v>548</v>
      </c>
      <c r="B22" s="35">
        <v>2</v>
      </c>
      <c r="C22" s="35">
        <v>5</v>
      </c>
      <c r="D22" s="42">
        <v>150</v>
      </c>
      <c r="E22" s="43">
        <v>250</v>
      </c>
      <c r="F22" s="43">
        <v>175</v>
      </c>
      <c r="G22" s="43">
        <v>275</v>
      </c>
      <c r="H22" s="43">
        <v>1500</v>
      </c>
      <c r="I22" s="43">
        <v>2200</v>
      </c>
      <c r="J22" s="43">
        <v>1000</v>
      </c>
      <c r="K22" s="43">
        <v>1200</v>
      </c>
      <c r="M22">
        <f t="shared" si="9"/>
        <v>200</v>
      </c>
      <c r="N22">
        <f t="shared" si="3"/>
        <v>225</v>
      </c>
      <c r="O22">
        <f t="shared" si="4"/>
        <v>1850</v>
      </c>
      <c r="P22">
        <f t="shared" si="5"/>
        <v>1100</v>
      </c>
      <c r="Q22">
        <f t="shared" si="6"/>
        <v>3375</v>
      </c>
      <c r="U22" s="161">
        <v>2250</v>
      </c>
      <c r="V22" s="161">
        <v>2750</v>
      </c>
      <c r="W22" s="166">
        <f>AVERAGE(U22:V22)</f>
        <v>2500</v>
      </c>
      <c r="X22" s="161">
        <v>4000</v>
      </c>
      <c r="Y22" s="161">
        <v>4700</v>
      </c>
      <c r="Z22" s="166">
        <f>AVERAGE(X22:Y22)</f>
        <v>4350</v>
      </c>
      <c r="AA22" s="164">
        <f t="shared" si="11"/>
        <v>6433</v>
      </c>
      <c r="AB22" s="164">
        <f t="shared" si="12"/>
        <v>7076</v>
      </c>
      <c r="AC22" s="166">
        <f>AVERAGE(AA22:AB22)</f>
        <v>6754.5</v>
      </c>
      <c r="AD22" s="2">
        <v>3500</v>
      </c>
      <c r="AE22" s="2">
        <v>4000</v>
      </c>
      <c r="AF22">
        <v>3750</v>
      </c>
    </row>
    <row r="23" spans="1:32" x14ac:dyDescent="0.3">
      <c r="A23" s="34" t="s">
        <v>549</v>
      </c>
      <c r="B23" s="35">
        <v>2</v>
      </c>
      <c r="C23" s="35">
        <v>6</v>
      </c>
      <c r="D23" s="44">
        <v>155</v>
      </c>
      <c r="E23" s="35">
        <v>255</v>
      </c>
      <c r="F23" s="35">
        <v>180</v>
      </c>
      <c r="G23" s="35">
        <v>280</v>
      </c>
      <c r="H23" s="35">
        <v>1525</v>
      </c>
      <c r="I23" s="35">
        <v>2250</v>
      </c>
      <c r="J23" s="35">
        <v>1025</v>
      </c>
      <c r="K23" s="35">
        <v>1225</v>
      </c>
      <c r="M23">
        <f t="shared" si="9"/>
        <v>205</v>
      </c>
      <c r="N23">
        <f t="shared" si="3"/>
        <v>230</v>
      </c>
      <c r="O23">
        <f t="shared" si="4"/>
        <v>1887.5</v>
      </c>
      <c r="P23">
        <f t="shared" si="5"/>
        <v>1125</v>
      </c>
      <c r="Q23">
        <f t="shared" si="6"/>
        <v>3447.5</v>
      </c>
      <c r="U23" s="161">
        <v>2330</v>
      </c>
      <c r="V23" s="161">
        <v>2830</v>
      </c>
      <c r="W23" s="166">
        <f t="shared" ref="W23:W65" si="13">AVERAGE(U23:V23)</f>
        <v>2580</v>
      </c>
      <c r="X23" s="161">
        <v>4100</v>
      </c>
      <c r="Y23" s="161">
        <v>4800</v>
      </c>
      <c r="Z23" s="166">
        <f t="shared" ref="Z23:Z65" si="14">AVERAGE(X23:Y23)</f>
        <v>4450</v>
      </c>
      <c r="AA23" s="164">
        <f t="shared" si="11"/>
        <v>6433</v>
      </c>
      <c r="AB23" s="164">
        <f t="shared" si="12"/>
        <v>7076</v>
      </c>
      <c r="AC23" s="166">
        <f t="shared" ref="AC23:AC65" si="15">AVERAGE(AA23:AB23)</f>
        <v>6754.5</v>
      </c>
      <c r="AD23" s="2">
        <v>3500</v>
      </c>
      <c r="AE23" s="2">
        <v>4000</v>
      </c>
    </row>
    <row r="24" spans="1:32" x14ac:dyDescent="0.3">
      <c r="A24" s="34" t="s">
        <v>550</v>
      </c>
      <c r="B24" s="35">
        <v>2</v>
      </c>
      <c r="C24" s="35">
        <v>7</v>
      </c>
      <c r="D24" s="42">
        <v>160</v>
      </c>
      <c r="E24" s="43">
        <v>260</v>
      </c>
      <c r="F24" s="43">
        <v>185</v>
      </c>
      <c r="G24" s="43">
        <v>285</v>
      </c>
      <c r="H24" s="43">
        <v>1550</v>
      </c>
      <c r="I24" s="43">
        <v>2300</v>
      </c>
      <c r="J24" s="43">
        <v>1050</v>
      </c>
      <c r="K24" s="43">
        <v>1250</v>
      </c>
      <c r="M24">
        <f t="shared" si="9"/>
        <v>210</v>
      </c>
      <c r="N24">
        <f t="shared" si="3"/>
        <v>235</v>
      </c>
      <c r="O24">
        <f t="shared" si="4"/>
        <v>1925</v>
      </c>
      <c r="P24">
        <f t="shared" si="5"/>
        <v>1150</v>
      </c>
      <c r="Q24">
        <f t="shared" si="6"/>
        <v>3520</v>
      </c>
      <c r="U24" s="161">
        <v>2400</v>
      </c>
      <c r="V24" s="161">
        <v>2900</v>
      </c>
      <c r="W24" s="166">
        <f t="shared" si="13"/>
        <v>2650</v>
      </c>
      <c r="X24" s="161">
        <v>4200</v>
      </c>
      <c r="Y24" s="161">
        <v>4900</v>
      </c>
      <c r="Z24" s="166">
        <f t="shared" si="14"/>
        <v>4550</v>
      </c>
      <c r="AA24" s="164">
        <f t="shared" si="11"/>
        <v>6433</v>
      </c>
      <c r="AB24" s="164">
        <f t="shared" si="12"/>
        <v>7076</v>
      </c>
      <c r="AC24" s="166">
        <f t="shared" si="15"/>
        <v>6754.5</v>
      </c>
      <c r="AD24" s="2">
        <v>3500</v>
      </c>
      <c r="AE24" s="2">
        <v>4000</v>
      </c>
    </row>
    <row r="25" spans="1:32" x14ac:dyDescent="0.3">
      <c r="A25" s="36" t="s">
        <v>551</v>
      </c>
      <c r="B25" s="37">
        <v>2</v>
      </c>
      <c r="C25" s="37">
        <v>8</v>
      </c>
      <c r="D25" s="45">
        <v>165</v>
      </c>
      <c r="E25" s="37">
        <v>265</v>
      </c>
      <c r="F25" s="37">
        <v>190</v>
      </c>
      <c r="G25" s="37">
        <v>290</v>
      </c>
      <c r="H25" s="37">
        <v>1575</v>
      </c>
      <c r="I25" s="37">
        <v>2350</v>
      </c>
      <c r="J25" s="37">
        <v>1075</v>
      </c>
      <c r="K25" s="37">
        <v>1275</v>
      </c>
      <c r="M25">
        <f t="shared" si="9"/>
        <v>215</v>
      </c>
      <c r="N25">
        <f t="shared" si="3"/>
        <v>240</v>
      </c>
      <c r="O25">
        <f t="shared" si="4"/>
        <v>1962.5</v>
      </c>
      <c r="P25">
        <f t="shared" si="5"/>
        <v>1175</v>
      </c>
      <c r="Q25">
        <f t="shared" si="6"/>
        <v>3592.5</v>
      </c>
      <c r="U25" s="162">
        <v>2480</v>
      </c>
      <c r="V25" s="162">
        <v>2980</v>
      </c>
      <c r="W25" s="166">
        <f t="shared" si="13"/>
        <v>2730</v>
      </c>
      <c r="X25" s="162">
        <v>4300</v>
      </c>
      <c r="Y25" s="162">
        <v>5000</v>
      </c>
      <c r="Z25" s="166">
        <f t="shared" si="14"/>
        <v>4650</v>
      </c>
      <c r="AA25" s="164">
        <f t="shared" si="11"/>
        <v>6433</v>
      </c>
      <c r="AB25" s="164">
        <f t="shared" si="12"/>
        <v>7076</v>
      </c>
      <c r="AC25" s="166">
        <f t="shared" si="15"/>
        <v>6754.5</v>
      </c>
      <c r="AD25" s="2">
        <v>3500</v>
      </c>
      <c r="AE25" s="2">
        <v>4000</v>
      </c>
    </row>
    <row r="26" spans="1:32" x14ac:dyDescent="0.3">
      <c r="A26" s="38" t="s">
        <v>552</v>
      </c>
      <c r="B26" s="39">
        <v>3</v>
      </c>
      <c r="C26" s="39">
        <v>1</v>
      </c>
      <c r="D26" s="42">
        <v>170</v>
      </c>
      <c r="E26" s="43">
        <v>270</v>
      </c>
      <c r="F26" s="43">
        <v>195</v>
      </c>
      <c r="G26" s="43">
        <v>295</v>
      </c>
      <c r="H26" s="43">
        <v>1600</v>
      </c>
      <c r="I26" s="43">
        <v>2400</v>
      </c>
      <c r="J26" s="43">
        <v>1100</v>
      </c>
      <c r="K26" s="43">
        <v>1300</v>
      </c>
      <c r="M26">
        <f t="shared" si="9"/>
        <v>220</v>
      </c>
      <c r="N26">
        <f t="shared" si="3"/>
        <v>245</v>
      </c>
      <c r="O26">
        <f t="shared" si="4"/>
        <v>2000</v>
      </c>
      <c r="P26">
        <f t="shared" si="5"/>
        <v>1200</v>
      </c>
      <c r="Q26">
        <f t="shared" si="6"/>
        <v>3665</v>
      </c>
      <c r="U26" s="163">
        <v>2550</v>
      </c>
      <c r="V26" s="163">
        <v>3050</v>
      </c>
      <c r="W26" s="166">
        <f t="shared" si="13"/>
        <v>2800</v>
      </c>
      <c r="X26" s="163">
        <v>4400</v>
      </c>
      <c r="Y26" s="163">
        <v>5100</v>
      </c>
      <c r="Z26" s="166">
        <f t="shared" si="14"/>
        <v>4750</v>
      </c>
      <c r="AA26" s="164">
        <f>ROUND(20216 * 0.4,0)</f>
        <v>8086</v>
      </c>
      <c r="AB26" s="164">
        <f>ROUND(22240 * 0.4,0)</f>
        <v>8896</v>
      </c>
      <c r="AC26" s="166">
        <f t="shared" si="15"/>
        <v>8491</v>
      </c>
      <c r="AD26" s="6">
        <v>3500</v>
      </c>
      <c r="AE26" s="6">
        <v>4000</v>
      </c>
    </row>
    <row r="27" spans="1:32" x14ac:dyDescent="0.3">
      <c r="A27" s="34" t="s">
        <v>553</v>
      </c>
      <c r="B27" s="35">
        <v>3</v>
      </c>
      <c r="C27" s="35">
        <v>2</v>
      </c>
      <c r="D27" s="44">
        <v>175</v>
      </c>
      <c r="E27" s="35">
        <v>275</v>
      </c>
      <c r="F27" s="35">
        <v>200</v>
      </c>
      <c r="G27" s="35">
        <v>300</v>
      </c>
      <c r="H27" s="35">
        <v>1625</v>
      </c>
      <c r="I27" s="35">
        <v>2450</v>
      </c>
      <c r="J27" s="35">
        <v>1125</v>
      </c>
      <c r="K27" s="35">
        <v>1325</v>
      </c>
      <c r="M27">
        <f t="shared" si="9"/>
        <v>225</v>
      </c>
      <c r="N27">
        <f t="shared" si="3"/>
        <v>250</v>
      </c>
      <c r="O27">
        <f t="shared" si="4"/>
        <v>2037.5</v>
      </c>
      <c r="P27">
        <f t="shared" si="5"/>
        <v>1225</v>
      </c>
      <c r="Q27">
        <f t="shared" si="6"/>
        <v>3737.5</v>
      </c>
      <c r="U27" s="161">
        <v>2630</v>
      </c>
      <c r="V27" s="161">
        <v>3130</v>
      </c>
      <c r="W27" s="166">
        <f t="shared" si="13"/>
        <v>2880</v>
      </c>
      <c r="X27" s="161">
        <v>4500</v>
      </c>
      <c r="Y27" s="161">
        <v>5200</v>
      </c>
      <c r="Z27" s="166">
        <f t="shared" si="14"/>
        <v>4850</v>
      </c>
      <c r="AA27" s="164">
        <f t="shared" ref="AA27:AA33" si="16">ROUND(20216 * 0.4,0)</f>
        <v>8086</v>
      </c>
      <c r="AB27" s="164">
        <f t="shared" ref="AB27:AB33" si="17">ROUND(22240 * 0.4,0)</f>
        <v>8896</v>
      </c>
      <c r="AC27" s="166">
        <f t="shared" si="15"/>
        <v>8491</v>
      </c>
      <c r="AD27" s="165">
        <v>10000</v>
      </c>
      <c r="AE27" s="165">
        <v>15000</v>
      </c>
      <c r="AF27">
        <v>12500</v>
      </c>
    </row>
    <row r="28" spans="1:32" x14ac:dyDescent="0.3">
      <c r="A28" s="34" t="s">
        <v>554</v>
      </c>
      <c r="B28" s="35">
        <v>3</v>
      </c>
      <c r="C28" s="35">
        <v>3</v>
      </c>
      <c r="D28" s="42">
        <v>180</v>
      </c>
      <c r="E28" s="43">
        <v>280</v>
      </c>
      <c r="F28" s="43">
        <v>205</v>
      </c>
      <c r="G28" s="43">
        <v>305</v>
      </c>
      <c r="H28" s="43">
        <v>1650</v>
      </c>
      <c r="I28" s="43">
        <v>2500</v>
      </c>
      <c r="J28" s="43">
        <v>1150</v>
      </c>
      <c r="K28" s="43">
        <v>1350</v>
      </c>
      <c r="M28">
        <f t="shared" si="9"/>
        <v>230</v>
      </c>
      <c r="N28">
        <f t="shared" si="3"/>
        <v>255</v>
      </c>
      <c r="O28">
        <f t="shared" si="4"/>
        <v>2075</v>
      </c>
      <c r="P28">
        <f t="shared" si="5"/>
        <v>1250</v>
      </c>
      <c r="Q28">
        <f t="shared" si="6"/>
        <v>3810</v>
      </c>
      <c r="U28" s="161">
        <v>2700</v>
      </c>
      <c r="V28" s="161">
        <v>3200</v>
      </c>
      <c r="W28" s="166">
        <f t="shared" si="13"/>
        <v>2950</v>
      </c>
      <c r="X28" s="161">
        <v>4600</v>
      </c>
      <c r="Y28" s="161">
        <v>5300</v>
      </c>
      <c r="Z28" s="166">
        <f t="shared" si="14"/>
        <v>4950</v>
      </c>
      <c r="AA28" s="164">
        <f t="shared" si="16"/>
        <v>8086</v>
      </c>
      <c r="AB28" s="164">
        <f t="shared" si="17"/>
        <v>8896</v>
      </c>
      <c r="AC28" s="166">
        <f t="shared" si="15"/>
        <v>8491</v>
      </c>
      <c r="AD28" s="2">
        <v>10000</v>
      </c>
      <c r="AE28" s="2">
        <v>15000</v>
      </c>
    </row>
    <row r="29" spans="1:32" x14ac:dyDescent="0.3">
      <c r="A29" s="34" t="s">
        <v>555</v>
      </c>
      <c r="B29" s="35">
        <v>3</v>
      </c>
      <c r="C29" s="35">
        <v>4</v>
      </c>
      <c r="D29" s="44">
        <v>185</v>
      </c>
      <c r="E29" s="35">
        <v>285</v>
      </c>
      <c r="F29" s="35">
        <v>210</v>
      </c>
      <c r="G29" s="35">
        <v>310</v>
      </c>
      <c r="H29" s="35">
        <v>1675</v>
      </c>
      <c r="I29" s="35">
        <v>2550</v>
      </c>
      <c r="J29" s="35">
        <v>1175</v>
      </c>
      <c r="K29" s="35">
        <v>1375</v>
      </c>
      <c r="M29">
        <f t="shared" si="9"/>
        <v>235</v>
      </c>
      <c r="N29">
        <f t="shared" si="3"/>
        <v>260</v>
      </c>
      <c r="O29">
        <f t="shared" si="4"/>
        <v>2112.5</v>
      </c>
      <c r="P29">
        <f t="shared" si="5"/>
        <v>1275</v>
      </c>
      <c r="Q29">
        <f t="shared" si="6"/>
        <v>3882.5</v>
      </c>
      <c r="U29" s="161">
        <v>2780</v>
      </c>
      <c r="V29" s="161">
        <v>3280</v>
      </c>
      <c r="W29" s="166">
        <f t="shared" si="13"/>
        <v>3030</v>
      </c>
      <c r="X29" s="161">
        <v>4700</v>
      </c>
      <c r="Y29" s="161">
        <v>5400</v>
      </c>
      <c r="Z29" s="166">
        <f t="shared" si="14"/>
        <v>5050</v>
      </c>
      <c r="AA29" s="164">
        <f t="shared" si="16"/>
        <v>8086</v>
      </c>
      <c r="AB29" s="164">
        <f t="shared" si="17"/>
        <v>8896</v>
      </c>
      <c r="AC29" s="166">
        <f t="shared" si="15"/>
        <v>8491</v>
      </c>
      <c r="AD29" s="2">
        <v>10000</v>
      </c>
      <c r="AE29" s="2">
        <v>15000</v>
      </c>
    </row>
    <row r="30" spans="1:32" x14ac:dyDescent="0.3">
      <c r="A30" s="34" t="s">
        <v>556</v>
      </c>
      <c r="B30" s="35">
        <v>3</v>
      </c>
      <c r="C30" s="35">
        <v>5</v>
      </c>
      <c r="D30" s="42">
        <v>190</v>
      </c>
      <c r="E30" s="43">
        <v>290</v>
      </c>
      <c r="F30" s="43">
        <v>215</v>
      </c>
      <c r="G30" s="43">
        <v>315</v>
      </c>
      <c r="H30" s="43">
        <v>1700</v>
      </c>
      <c r="I30" s="43">
        <v>2600</v>
      </c>
      <c r="J30" s="43">
        <v>1200</v>
      </c>
      <c r="K30" s="43">
        <v>1400</v>
      </c>
      <c r="M30">
        <f t="shared" si="9"/>
        <v>240</v>
      </c>
      <c r="N30">
        <f t="shared" si="3"/>
        <v>265</v>
      </c>
      <c r="O30">
        <f t="shared" si="4"/>
        <v>2150</v>
      </c>
      <c r="P30">
        <f t="shared" si="5"/>
        <v>1300</v>
      </c>
      <c r="Q30">
        <f t="shared" si="6"/>
        <v>3955</v>
      </c>
      <c r="U30" s="161">
        <v>2850</v>
      </c>
      <c r="V30" s="161">
        <v>3350</v>
      </c>
      <c r="W30" s="166">
        <f t="shared" si="13"/>
        <v>3100</v>
      </c>
      <c r="X30" s="161">
        <v>4800</v>
      </c>
      <c r="Y30" s="161">
        <v>5500</v>
      </c>
      <c r="Z30" s="166">
        <f t="shared" si="14"/>
        <v>5150</v>
      </c>
      <c r="AA30" s="164">
        <f t="shared" si="16"/>
        <v>8086</v>
      </c>
      <c r="AB30" s="164">
        <f t="shared" si="17"/>
        <v>8896</v>
      </c>
      <c r="AC30" s="166">
        <f t="shared" si="15"/>
        <v>8491</v>
      </c>
      <c r="AD30" s="2">
        <v>10000</v>
      </c>
      <c r="AE30" s="2">
        <v>15000</v>
      </c>
    </row>
    <row r="31" spans="1:32" x14ac:dyDescent="0.3">
      <c r="A31" s="34" t="s">
        <v>557</v>
      </c>
      <c r="B31" s="35">
        <v>3</v>
      </c>
      <c r="C31" s="35">
        <v>6</v>
      </c>
      <c r="D31" s="44">
        <v>195</v>
      </c>
      <c r="E31" s="35">
        <v>295</v>
      </c>
      <c r="F31" s="35">
        <v>220</v>
      </c>
      <c r="G31" s="35">
        <v>320</v>
      </c>
      <c r="H31" s="35">
        <v>1725</v>
      </c>
      <c r="I31" s="35">
        <v>2650</v>
      </c>
      <c r="J31" s="35">
        <v>1225</v>
      </c>
      <c r="K31" s="35">
        <v>1425</v>
      </c>
      <c r="M31">
        <f t="shared" si="9"/>
        <v>245</v>
      </c>
      <c r="N31">
        <f t="shared" si="3"/>
        <v>270</v>
      </c>
      <c r="O31">
        <f t="shared" si="4"/>
        <v>2187.5</v>
      </c>
      <c r="P31">
        <f t="shared" si="5"/>
        <v>1325</v>
      </c>
      <c r="Q31">
        <f t="shared" si="6"/>
        <v>4027.5</v>
      </c>
      <c r="U31" s="161">
        <v>2930</v>
      </c>
      <c r="V31" s="161">
        <v>3430</v>
      </c>
      <c r="W31" s="166">
        <f t="shared" si="13"/>
        <v>3180</v>
      </c>
      <c r="X31" s="161">
        <v>4900</v>
      </c>
      <c r="Y31" s="161">
        <v>5600</v>
      </c>
      <c r="Z31" s="166">
        <f t="shared" si="14"/>
        <v>5250</v>
      </c>
      <c r="AA31" s="164">
        <f t="shared" si="16"/>
        <v>8086</v>
      </c>
      <c r="AB31" s="164">
        <f t="shared" si="17"/>
        <v>8896</v>
      </c>
      <c r="AC31" s="166">
        <f t="shared" si="15"/>
        <v>8491</v>
      </c>
      <c r="AD31" s="6">
        <v>10000</v>
      </c>
      <c r="AE31" s="6">
        <v>15000</v>
      </c>
    </row>
    <row r="32" spans="1:32" x14ac:dyDescent="0.3">
      <c r="A32" s="34" t="s">
        <v>558</v>
      </c>
      <c r="B32" s="35">
        <v>3</v>
      </c>
      <c r="C32" s="35">
        <v>7</v>
      </c>
      <c r="D32" s="42">
        <v>200</v>
      </c>
      <c r="E32" s="43">
        <v>300</v>
      </c>
      <c r="F32" s="43">
        <v>225</v>
      </c>
      <c r="G32" s="43">
        <v>325</v>
      </c>
      <c r="H32" s="43">
        <v>1750</v>
      </c>
      <c r="I32" s="43">
        <v>2700</v>
      </c>
      <c r="J32" s="43">
        <v>1250</v>
      </c>
      <c r="K32" s="43">
        <v>1450</v>
      </c>
      <c r="M32">
        <f t="shared" si="9"/>
        <v>250</v>
      </c>
      <c r="N32">
        <f t="shared" si="3"/>
        <v>275</v>
      </c>
      <c r="O32">
        <f t="shared" si="4"/>
        <v>2225</v>
      </c>
      <c r="P32">
        <f t="shared" si="5"/>
        <v>1350</v>
      </c>
      <c r="Q32">
        <f t="shared" si="6"/>
        <v>4100</v>
      </c>
      <c r="U32" s="161">
        <v>3000</v>
      </c>
      <c r="V32" s="161">
        <v>3500</v>
      </c>
      <c r="W32" s="166">
        <f t="shared" si="13"/>
        <v>3250</v>
      </c>
      <c r="X32" s="161">
        <v>5000</v>
      </c>
      <c r="Y32" s="161">
        <v>5700</v>
      </c>
      <c r="Z32" s="166">
        <f t="shared" si="14"/>
        <v>5350</v>
      </c>
      <c r="AA32" s="164">
        <f t="shared" si="16"/>
        <v>8086</v>
      </c>
      <c r="AB32" s="164">
        <f t="shared" si="17"/>
        <v>8896</v>
      </c>
      <c r="AC32" s="166">
        <f t="shared" si="15"/>
        <v>8491</v>
      </c>
      <c r="AD32" s="165">
        <v>25000</v>
      </c>
      <c r="AE32" s="165">
        <v>30000</v>
      </c>
      <c r="AF32">
        <v>27500</v>
      </c>
    </row>
    <row r="33" spans="1:33" x14ac:dyDescent="0.3">
      <c r="A33" s="36" t="s">
        <v>559</v>
      </c>
      <c r="B33" s="37">
        <v>3</v>
      </c>
      <c r="C33" s="37">
        <v>8</v>
      </c>
      <c r="D33" s="45">
        <v>205</v>
      </c>
      <c r="E33" s="37">
        <v>305</v>
      </c>
      <c r="F33" s="37">
        <v>230</v>
      </c>
      <c r="G33" s="37">
        <v>330</v>
      </c>
      <c r="H33" s="37">
        <v>1775</v>
      </c>
      <c r="I33" s="37">
        <v>2750</v>
      </c>
      <c r="J33" s="37">
        <v>1275</v>
      </c>
      <c r="K33" s="37">
        <v>1475</v>
      </c>
      <c r="M33">
        <f t="shared" si="9"/>
        <v>255</v>
      </c>
      <c r="N33">
        <f t="shared" si="3"/>
        <v>280</v>
      </c>
      <c r="O33">
        <f t="shared" si="4"/>
        <v>2262.5</v>
      </c>
      <c r="P33">
        <f t="shared" si="5"/>
        <v>1375</v>
      </c>
      <c r="Q33">
        <f t="shared" si="6"/>
        <v>4172.5</v>
      </c>
      <c r="U33" s="162">
        <v>3080</v>
      </c>
      <c r="V33" s="162">
        <v>3580</v>
      </c>
      <c r="W33" s="166">
        <f t="shared" si="13"/>
        <v>3330</v>
      </c>
      <c r="X33" s="162">
        <v>5100</v>
      </c>
      <c r="Y33" s="162">
        <v>5800</v>
      </c>
      <c r="Z33" s="166">
        <f t="shared" si="14"/>
        <v>5450</v>
      </c>
      <c r="AA33" s="164">
        <f t="shared" si="16"/>
        <v>8086</v>
      </c>
      <c r="AB33" s="164">
        <f t="shared" si="17"/>
        <v>8896</v>
      </c>
      <c r="AC33" s="166">
        <f t="shared" si="15"/>
        <v>8491</v>
      </c>
      <c r="AD33" s="2">
        <v>25000</v>
      </c>
      <c r="AE33" s="2">
        <v>30000</v>
      </c>
    </row>
    <row r="34" spans="1:33" x14ac:dyDescent="0.3">
      <c r="A34" s="38" t="s">
        <v>560</v>
      </c>
      <c r="B34" s="39">
        <v>4</v>
      </c>
      <c r="C34" s="39">
        <v>1</v>
      </c>
      <c r="D34" s="42">
        <v>210</v>
      </c>
      <c r="E34" s="43">
        <v>310</v>
      </c>
      <c r="F34" s="43">
        <v>235</v>
      </c>
      <c r="G34" s="43">
        <v>335</v>
      </c>
      <c r="H34" s="43">
        <v>1800</v>
      </c>
      <c r="I34" s="43">
        <v>2800</v>
      </c>
      <c r="J34" s="43">
        <v>1300</v>
      </c>
      <c r="K34" s="43">
        <v>1500</v>
      </c>
      <c r="M34">
        <f t="shared" si="9"/>
        <v>260</v>
      </c>
      <c r="N34">
        <f t="shared" si="3"/>
        <v>285</v>
      </c>
      <c r="O34">
        <f t="shared" si="4"/>
        <v>2300</v>
      </c>
      <c r="P34">
        <f t="shared" si="5"/>
        <v>1400</v>
      </c>
      <c r="Q34">
        <f t="shared" si="6"/>
        <v>4245</v>
      </c>
      <c r="U34" s="163">
        <v>3150</v>
      </c>
      <c r="V34" s="163">
        <v>3650</v>
      </c>
      <c r="W34" s="166">
        <f t="shared" si="13"/>
        <v>3400</v>
      </c>
      <c r="X34" s="163">
        <v>5200</v>
      </c>
      <c r="Y34" s="163">
        <v>5900</v>
      </c>
      <c r="Z34" s="166">
        <f t="shared" si="14"/>
        <v>5550</v>
      </c>
      <c r="AA34" s="164">
        <f>ROUND(22240 * 0.5,0)</f>
        <v>11120</v>
      </c>
      <c r="AB34" s="164">
        <f>ROUND(24464 * 0.5,0)</f>
        <v>12232</v>
      </c>
      <c r="AC34" s="166">
        <f t="shared" si="15"/>
        <v>11676</v>
      </c>
      <c r="AD34" s="2">
        <v>25000</v>
      </c>
      <c r="AE34" s="2">
        <v>30000</v>
      </c>
    </row>
    <row r="35" spans="1:33" x14ac:dyDescent="0.3">
      <c r="A35" s="34" t="s">
        <v>561</v>
      </c>
      <c r="B35" s="35">
        <v>4</v>
      </c>
      <c r="C35" s="35">
        <v>2</v>
      </c>
      <c r="D35" s="44">
        <v>215</v>
      </c>
      <c r="E35" s="35">
        <v>315</v>
      </c>
      <c r="F35" s="35">
        <v>240</v>
      </c>
      <c r="G35" s="35">
        <v>340</v>
      </c>
      <c r="H35" s="35">
        <v>1825</v>
      </c>
      <c r="I35" s="35">
        <v>2850</v>
      </c>
      <c r="J35" s="35">
        <v>1325</v>
      </c>
      <c r="K35" s="35">
        <v>1525</v>
      </c>
      <c r="M35">
        <f t="shared" si="9"/>
        <v>265</v>
      </c>
      <c r="N35">
        <f t="shared" si="3"/>
        <v>290</v>
      </c>
      <c r="O35">
        <f t="shared" si="4"/>
        <v>2337.5</v>
      </c>
      <c r="P35">
        <f t="shared" si="5"/>
        <v>1425</v>
      </c>
      <c r="Q35">
        <f t="shared" si="6"/>
        <v>4317.5</v>
      </c>
      <c r="U35" s="161">
        <v>3230</v>
      </c>
      <c r="V35" s="161">
        <v>3730</v>
      </c>
      <c r="W35" s="166">
        <f t="shared" si="13"/>
        <v>3480</v>
      </c>
      <c r="X35" s="161">
        <v>5300</v>
      </c>
      <c r="Y35" s="161">
        <v>6000</v>
      </c>
      <c r="Z35" s="166">
        <f t="shared" si="14"/>
        <v>5650</v>
      </c>
      <c r="AA35" s="164">
        <f t="shared" ref="AA35:AA41" si="18">ROUND(22240 * 0.5,0)</f>
        <v>11120</v>
      </c>
      <c r="AB35" s="164">
        <f t="shared" ref="AB35:AB41" si="19">ROUND(24464 * 0.5,0)</f>
        <v>12232</v>
      </c>
      <c r="AC35" s="166">
        <f t="shared" si="15"/>
        <v>11676</v>
      </c>
      <c r="AD35" s="2">
        <v>25000</v>
      </c>
      <c r="AE35" s="2">
        <v>30000</v>
      </c>
    </row>
    <row r="36" spans="1:33" x14ac:dyDescent="0.3">
      <c r="A36" s="34" t="s">
        <v>562</v>
      </c>
      <c r="B36" s="35">
        <v>4</v>
      </c>
      <c r="C36" s="35">
        <v>3</v>
      </c>
      <c r="D36" s="42">
        <v>220</v>
      </c>
      <c r="E36" s="43">
        <v>320</v>
      </c>
      <c r="F36" s="43">
        <v>245</v>
      </c>
      <c r="G36" s="43">
        <v>345</v>
      </c>
      <c r="H36" s="43">
        <v>1850</v>
      </c>
      <c r="I36" s="43">
        <v>2900</v>
      </c>
      <c r="J36" s="43">
        <v>1350</v>
      </c>
      <c r="K36" s="43">
        <v>1550</v>
      </c>
      <c r="M36">
        <f t="shared" si="9"/>
        <v>270</v>
      </c>
      <c r="N36">
        <f t="shared" si="3"/>
        <v>295</v>
      </c>
      <c r="O36">
        <f t="shared" si="4"/>
        <v>2375</v>
      </c>
      <c r="P36">
        <f t="shared" si="5"/>
        <v>1450</v>
      </c>
      <c r="Q36">
        <f t="shared" si="6"/>
        <v>4390</v>
      </c>
      <c r="U36" s="161">
        <v>3300</v>
      </c>
      <c r="V36" s="161">
        <v>3800</v>
      </c>
      <c r="W36" s="166">
        <f t="shared" si="13"/>
        <v>3550</v>
      </c>
      <c r="X36" s="161">
        <v>5400</v>
      </c>
      <c r="Y36" s="161">
        <v>6100</v>
      </c>
      <c r="Z36" s="166">
        <f t="shared" si="14"/>
        <v>5750</v>
      </c>
      <c r="AA36" s="164">
        <f t="shared" si="18"/>
        <v>11120</v>
      </c>
      <c r="AB36" s="164">
        <f t="shared" si="19"/>
        <v>12232</v>
      </c>
      <c r="AC36" s="166">
        <f t="shared" si="15"/>
        <v>11676</v>
      </c>
      <c r="AD36" s="6">
        <v>25000</v>
      </c>
      <c r="AE36" s="6">
        <v>30000</v>
      </c>
    </row>
    <row r="37" spans="1:33" x14ac:dyDescent="0.3">
      <c r="A37" s="34" t="s">
        <v>563</v>
      </c>
      <c r="B37" s="35">
        <v>4</v>
      </c>
      <c r="C37" s="35">
        <v>4</v>
      </c>
      <c r="D37" s="44">
        <v>225</v>
      </c>
      <c r="E37" s="35">
        <v>325</v>
      </c>
      <c r="F37" s="35">
        <v>250</v>
      </c>
      <c r="G37" s="35">
        <v>350</v>
      </c>
      <c r="H37" s="35">
        <v>1875</v>
      </c>
      <c r="I37" s="35">
        <v>2950</v>
      </c>
      <c r="J37" s="35">
        <v>1375</v>
      </c>
      <c r="K37" s="35">
        <v>1575</v>
      </c>
      <c r="M37">
        <f t="shared" si="9"/>
        <v>275</v>
      </c>
      <c r="N37">
        <f t="shared" si="3"/>
        <v>300</v>
      </c>
      <c r="O37">
        <f t="shared" si="4"/>
        <v>2412.5</v>
      </c>
      <c r="P37">
        <f t="shared" si="5"/>
        <v>1475</v>
      </c>
      <c r="Q37">
        <f t="shared" si="6"/>
        <v>4462.5</v>
      </c>
      <c r="U37" s="161">
        <v>3380</v>
      </c>
      <c r="V37" s="161">
        <v>3880</v>
      </c>
      <c r="W37" s="166">
        <f t="shared" si="13"/>
        <v>3630</v>
      </c>
      <c r="X37" s="161">
        <v>5500</v>
      </c>
      <c r="Y37" s="161">
        <v>6200</v>
      </c>
      <c r="Z37" s="166">
        <f t="shared" si="14"/>
        <v>5850</v>
      </c>
      <c r="AA37" s="164">
        <f t="shared" si="18"/>
        <v>11120</v>
      </c>
      <c r="AB37" s="164">
        <f t="shared" si="19"/>
        <v>12232</v>
      </c>
      <c r="AC37" s="166">
        <f t="shared" si="15"/>
        <v>11676</v>
      </c>
    </row>
    <row r="38" spans="1:33" x14ac:dyDescent="0.3">
      <c r="A38" s="34" t="s">
        <v>564</v>
      </c>
      <c r="B38" s="35">
        <v>4</v>
      </c>
      <c r="C38" s="35">
        <v>5</v>
      </c>
      <c r="D38" s="42">
        <v>230</v>
      </c>
      <c r="E38" s="43">
        <v>330</v>
      </c>
      <c r="F38" s="43">
        <v>255</v>
      </c>
      <c r="G38" s="43">
        <v>355</v>
      </c>
      <c r="H38" s="43">
        <v>1900</v>
      </c>
      <c r="I38" s="43">
        <v>3000</v>
      </c>
      <c r="J38" s="43">
        <v>1400</v>
      </c>
      <c r="K38" s="43">
        <v>1600</v>
      </c>
      <c r="M38">
        <f t="shared" si="9"/>
        <v>280</v>
      </c>
      <c r="N38">
        <f t="shared" si="3"/>
        <v>305</v>
      </c>
      <c r="O38">
        <f t="shared" si="4"/>
        <v>2450</v>
      </c>
      <c r="P38">
        <f t="shared" si="5"/>
        <v>1500</v>
      </c>
      <c r="Q38">
        <f t="shared" si="6"/>
        <v>4535</v>
      </c>
      <c r="U38" s="161">
        <v>3450</v>
      </c>
      <c r="V38" s="161">
        <v>3950</v>
      </c>
      <c r="W38" s="166">
        <f t="shared" si="13"/>
        <v>3700</v>
      </c>
      <c r="X38" s="161">
        <v>5600</v>
      </c>
      <c r="Y38" s="161">
        <v>6300</v>
      </c>
      <c r="Z38" s="166">
        <f t="shared" si="14"/>
        <v>5950</v>
      </c>
      <c r="AA38" s="164">
        <f t="shared" si="18"/>
        <v>11120</v>
      </c>
      <c r="AB38" s="164">
        <f t="shared" si="19"/>
        <v>12232</v>
      </c>
      <c r="AC38" s="166">
        <f t="shared" si="15"/>
        <v>11676</v>
      </c>
      <c r="AF38">
        <v>43750</v>
      </c>
      <c r="AG38">
        <v>45</v>
      </c>
    </row>
    <row r="39" spans="1:33" x14ac:dyDescent="0.3">
      <c r="A39" s="34" t="s">
        <v>565</v>
      </c>
      <c r="B39" s="35">
        <v>4</v>
      </c>
      <c r="C39" s="35">
        <v>6</v>
      </c>
      <c r="D39" s="44">
        <v>235</v>
      </c>
      <c r="E39" s="35">
        <v>335</v>
      </c>
      <c r="F39" s="35">
        <v>260</v>
      </c>
      <c r="G39" s="35">
        <v>360</v>
      </c>
      <c r="H39" s="35">
        <v>1925</v>
      </c>
      <c r="I39" s="35">
        <v>3050</v>
      </c>
      <c r="J39" s="35">
        <v>1425</v>
      </c>
      <c r="K39" s="35">
        <v>1625</v>
      </c>
      <c r="M39">
        <f t="shared" si="9"/>
        <v>285</v>
      </c>
      <c r="N39">
        <f t="shared" si="3"/>
        <v>310</v>
      </c>
      <c r="O39">
        <f t="shared" si="4"/>
        <v>2487.5</v>
      </c>
      <c r="P39">
        <f t="shared" si="5"/>
        <v>1525</v>
      </c>
      <c r="Q39">
        <f t="shared" si="6"/>
        <v>4607.5</v>
      </c>
      <c r="U39" s="161">
        <v>3530</v>
      </c>
      <c r="V39" s="161">
        <v>4030</v>
      </c>
      <c r="W39" s="166">
        <f t="shared" si="13"/>
        <v>3780</v>
      </c>
      <c r="X39" s="161">
        <v>5700</v>
      </c>
      <c r="Y39" s="161">
        <v>6400</v>
      </c>
      <c r="Z39" s="166">
        <f t="shared" si="14"/>
        <v>6050</v>
      </c>
      <c r="AA39" s="164">
        <f t="shared" si="18"/>
        <v>11120</v>
      </c>
      <c r="AB39" s="164">
        <f t="shared" si="19"/>
        <v>12232</v>
      </c>
      <c r="AC39" s="166">
        <f t="shared" si="15"/>
        <v>11676</v>
      </c>
    </row>
    <row r="40" spans="1:33" x14ac:dyDescent="0.3">
      <c r="A40" s="34" t="s">
        <v>566</v>
      </c>
      <c r="B40" s="35">
        <v>4</v>
      </c>
      <c r="C40" s="35">
        <v>7</v>
      </c>
      <c r="D40" s="42">
        <v>240</v>
      </c>
      <c r="E40" s="43">
        <v>340</v>
      </c>
      <c r="F40" s="43">
        <v>265</v>
      </c>
      <c r="G40" s="43">
        <v>365</v>
      </c>
      <c r="H40" s="43">
        <v>1950</v>
      </c>
      <c r="I40" s="43">
        <v>3100</v>
      </c>
      <c r="J40" s="43">
        <v>1450</v>
      </c>
      <c r="K40" s="43">
        <v>1650</v>
      </c>
      <c r="M40">
        <f t="shared" si="9"/>
        <v>290</v>
      </c>
      <c r="N40">
        <f t="shared" si="3"/>
        <v>315</v>
      </c>
      <c r="O40">
        <f t="shared" si="4"/>
        <v>2525</v>
      </c>
      <c r="P40">
        <f t="shared" si="5"/>
        <v>1550</v>
      </c>
      <c r="Q40">
        <f t="shared" si="6"/>
        <v>4680</v>
      </c>
      <c r="U40" s="161">
        <v>3600</v>
      </c>
      <c r="V40" s="161">
        <v>4100</v>
      </c>
      <c r="W40" s="166">
        <f t="shared" si="13"/>
        <v>3850</v>
      </c>
      <c r="X40" s="161">
        <v>5800</v>
      </c>
      <c r="Y40" s="161">
        <v>6500</v>
      </c>
      <c r="Z40" s="166">
        <f t="shared" si="14"/>
        <v>6150</v>
      </c>
      <c r="AA40" s="164">
        <f t="shared" si="18"/>
        <v>11120</v>
      </c>
      <c r="AB40" s="164">
        <f t="shared" si="19"/>
        <v>12232</v>
      </c>
      <c r="AC40" s="166">
        <f t="shared" si="15"/>
        <v>11676</v>
      </c>
    </row>
    <row r="41" spans="1:33" x14ac:dyDescent="0.3">
      <c r="A41" s="36" t="s">
        <v>567</v>
      </c>
      <c r="B41" s="37">
        <v>4</v>
      </c>
      <c r="C41" s="37">
        <v>8</v>
      </c>
      <c r="D41" s="45">
        <v>245</v>
      </c>
      <c r="E41" s="37">
        <v>345</v>
      </c>
      <c r="F41" s="37">
        <v>270</v>
      </c>
      <c r="G41" s="37">
        <v>370</v>
      </c>
      <c r="H41" s="37">
        <v>1975</v>
      </c>
      <c r="I41" s="37">
        <v>3150</v>
      </c>
      <c r="J41" s="37">
        <v>1475</v>
      </c>
      <c r="K41" s="37">
        <v>1675</v>
      </c>
      <c r="M41">
        <f t="shared" si="9"/>
        <v>295</v>
      </c>
      <c r="N41">
        <f t="shared" si="3"/>
        <v>320</v>
      </c>
      <c r="O41">
        <f t="shared" si="4"/>
        <v>2562.5</v>
      </c>
      <c r="P41">
        <f t="shared" si="5"/>
        <v>1575</v>
      </c>
      <c r="Q41">
        <f t="shared" si="6"/>
        <v>4752.5</v>
      </c>
      <c r="U41" s="162">
        <v>3680</v>
      </c>
      <c r="V41" s="162">
        <v>4180</v>
      </c>
      <c r="W41" s="166">
        <f t="shared" si="13"/>
        <v>3930</v>
      </c>
      <c r="X41" s="162">
        <v>5900</v>
      </c>
      <c r="Y41" s="162">
        <v>6600</v>
      </c>
      <c r="Z41" s="166">
        <f t="shared" si="14"/>
        <v>6250</v>
      </c>
      <c r="AA41" s="164">
        <f t="shared" si="18"/>
        <v>11120</v>
      </c>
      <c r="AB41" s="164">
        <f t="shared" si="19"/>
        <v>12232</v>
      </c>
      <c r="AC41" s="166">
        <f t="shared" si="15"/>
        <v>11676</v>
      </c>
    </row>
    <row r="42" spans="1:33" x14ac:dyDescent="0.3">
      <c r="A42" s="38" t="s">
        <v>568</v>
      </c>
      <c r="B42" s="39">
        <v>5</v>
      </c>
      <c r="C42" s="39">
        <v>1</v>
      </c>
      <c r="D42" s="42">
        <v>250</v>
      </c>
      <c r="E42" s="43">
        <v>350</v>
      </c>
      <c r="F42" s="43">
        <v>275</v>
      </c>
      <c r="G42" s="43">
        <v>375</v>
      </c>
      <c r="H42" s="43">
        <v>2000</v>
      </c>
      <c r="I42" s="43">
        <v>3200</v>
      </c>
      <c r="J42" s="43">
        <v>1500</v>
      </c>
      <c r="K42" s="43">
        <v>1700</v>
      </c>
      <c r="M42">
        <f t="shared" si="9"/>
        <v>300</v>
      </c>
      <c r="N42">
        <f t="shared" si="3"/>
        <v>325</v>
      </c>
      <c r="O42">
        <f t="shared" si="4"/>
        <v>2600</v>
      </c>
      <c r="P42">
        <f t="shared" si="5"/>
        <v>1600</v>
      </c>
      <c r="Q42">
        <f t="shared" si="6"/>
        <v>4825</v>
      </c>
      <c r="U42" s="163">
        <v>3750</v>
      </c>
      <c r="V42" s="163">
        <v>4250</v>
      </c>
      <c r="W42" s="166">
        <f t="shared" si="13"/>
        <v>4000</v>
      </c>
      <c r="X42" s="163">
        <v>6000</v>
      </c>
      <c r="Y42" s="163">
        <v>6700</v>
      </c>
      <c r="Z42" s="166">
        <f t="shared" si="14"/>
        <v>6350</v>
      </c>
      <c r="AA42" s="164">
        <f>ROUND(24464 * 0.6,0)</f>
        <v>14678</v>
      </c>
      <c r="AB42" s="164">
        <f>ROUND(26908 * 0.6,0)</f>
        <v>16145</v>
      </c>
      <c r="AC42" s="166">
        <f t="shared" si="15"/>
        <v>15411.5</v>
      </c>
    </row>
    <row r="43" spans="1:33" x14ac:dyDescent="0.3">
      <c r="A43" s="34" t="s">
        <v>569</v>
      </c>
      <c r="B43" s="35">
        <v>5</v>
      </c>
      <c r="C43" s="35">
        <v>2</v>
      </c>
      <c r="D43" s="44">
        <v>255</v>
      </c>
      <c r="E43" s="35">
        <v>355</v>
      </c>
      <c r="F43" s="35">
        <v>280</v>
      </c>
      <c r="G43" s="35">
        <v>380</v>
      </c>
      <c r="H43" s="35">
        <v>2025</v>
      </c>
      <c r="I43" s="35">
        <v>3250</v>
      </c>
      <c r="J43" s="35">
        <v>1525</v>
      </c>
      <c r="K43" s="35">
        <v>1725</v>
      </c>
      <c r="M43">
        <f t="shared" si="9"/>
        <v>305</v>
      </c>
      <c r="N43">
        <f t="shared" si="3"/>
        <v>330</v>
      </c>
      <c r="O43">
        <f t="shared" si="4"/>
        <v>2637.5</v>
      </c>
      <c r="P43">
        <f t="shared" si="5"/>
        <v>1625</v>
      </c>
      <c r="Q43">
        <f t="shared" si="6"/>
        <v>4897.5</v>
      </c>
      <c r="U43" s="161">
        <v>3830</v>
      </c>
      <c r="V43" s="161">
        <v>4330</v>
      </c>
      <c r="W43" s="166">
        <f t="shared" si="13"/>
        <v>4080</v>
      </c>
      <c r="X43" s="161">
        <v>6100</v>
      </c>
      <c r="Y43" s="161">
        <v>6800</v>
      </c>
      <c r="Z43" s="166">
        <f t="shared" si="14"/>
        <v>6450</v>
      </c>
      <c r="AA43" s="164">
        <f t="shared" ref="AA43:AA49" si="20">ROUND(24464 * 0.6,0)</f>
        <v>14678</v>
      </c>
      <c r="AB43" s="164">
        <f t="shared" ref="AB43:AB49" si="21">ROUND(26908 * 0.6,0)</f>
        <v>16145</v>
      </c>
      <c r="AC43" s="166">
        <f t="shared" si="15"/>
        <v>15411.5</v>
      </c>
    </row>
    <row r="44" spans="1:33" x14ac:dyDescent="0.3">
      <c r="A44" s="34" t="s">
        <v>570</v>
      </c>
      <c r="B44" s="35">
        <v>5</v>
      </c>
      <c r="C44" s="35">
        <v>3</v>
      </c>
      <c r="D44" s="42">
        <v>260</v>
      </c>
      <c r="E44" s="43">
        <v>360</v>
      </c>
      <c r="F44" s="43">
        <v>285</v>
      </c>
      <c r="G44" s="43">
        <v>385</v>
      </c>
      <c r="H44" s="43">
        <v>2050</v>
      </c>
      <c r="I44" s="43">
        <v>3300</v>
      </c>
      <c r="J44" s="43">
        <v>1550</v>
      </c>
      <c r="K44" s="43">
        <v>1750</v>
      </c>
      <c r="M44">
        <f t="shared" si="9"/>
        <v>310</v>
      </c>
      <c r="N44">
        <f t="shared" si="3"/>
        <v>335</v>
      </c>
      <c r="O44">
        <f t="shared" si="4"/>
        <v>2675</v>
      </c>
      <c r="P44">
        <f t="shared" si="5"/>
        <v>1650</v>
      </c>
      <c r="Q44">
        <f t="shared" si="6"/>
        <v>4970</v>
      </c>
      <c r="U44" s="161">
        <v>3900</v>
      </c>
      <c r="V44" s="161">
        <v>4400</v>
      </c>
      <c r="W44" s="166">
        <f t="shared" si="13"/>
        <v>4150</v>
      </c>
      <c r="X44" s="161">
        <v>6200</v>
      </c>
      <c r="Y44" s="161">
        <v>6900</v>
      </c>
      <c r="Z44" s="166">
        <f t="shared" si="14"/>
        <v>6550</v>
      </c>
      <c r="AA44" s="164">
        <f t="shared" si="20"/>
        <v>14678</v>
      </c>
      <c r="AB44" s="164">
        <f t="shared" si="21"/>
        <v>16145</v>
      </c>
      <c r="AC44" s="166">
        <f t="shared" si="15"/>
        <v>15411.5</v>
      </c>
    </row>
    <row r="45" spans="1:33" x14ac:dyDescent="0.3">
      <c r="A45" s="34" t="s">
        <v>571</v>
      </c>
      <c r="B45" s="35">
        <v>5</v>
      </c>
      <c r="C45" s="35">
        <v>4</v>
      </c>
      <c r="D45" s="44">
        <v>265</v>
      </c>
      <c r="E45" s="35">
        <v>365</v>
      </c>
      <c r="F45" s="35">
        <v>290</v>
      </c>
      <c r="G45" s="35">
        <v>390</v>
      </c>
      <c r="H45" s="35">
        <v>2075</v>
      </c>
      <c r="I45" s="35">
        <v>3350</v>
      </c>
      <c r="J45" s="35">
        <v>1575</v>
      </c>
      <c r="K45" s="35">
        <v>1775</v>
      </c>
      <c r="M45">
        <f t="shared" si="9"/>
        <v>315</v>
      </c>
      <c r="N45">
        <f t="shared" si="3"/>
        <v>340</v>
      </c>
      <c r="O45">
        <f t="shared" si="4"/>
        <v>2712.5</v>
      </c>
      <c r="P45">
        <f t="shared" si="5"/>
        <v>1675</v>
      </c>
      <c r="Q45">
        <f t="shared" si="6"/>
        <v>5042.5</v>
      </c>
      <c r="U45" s="161">
        <v>3980</v>
      </c>
      <c r="V45" s="161">
        <v>4480</v>
      </c>
      <c r="W45" s="166">
        <f t="shared" si="13"/>
        <v>4230</v>
      </c>
      <c r="X45" s="161">
        <v>6300</v>
      </c>
      <c r="Y45" s="161">
        <v>7000</v>
      </c>
      <c r="Z45" s="166">
        <f t="shared" si="14"/>
        <v>6650</v>
      </c>
      <c r="AA45" s="164">
        <f t="shared" si="20"/>
        <v>14678</v>
      </c>
      <c r="AB45" s="164">
        <f t="shared" si="21"/>
        <v>16145</v>
      </c>
      <c r="AC45" s="166">
        <f t="shared" si="15"/>
        <v>15411.5</v>
      </c>
    </row>
    <row r="46" spans="1:33" x14ac:dyDescent="0.3">
      <c r="A46" s="34" t="s">
        <v>572</v>
      </c>
      <c r="B46" s="35">
        <v>5</v>
      </c>
      <c r="C46" s="35">
        <v>5</v>
      </c>
      <c r="D46" s="42">
        <v>270</v>
      </c>
      <c r="E46" s="43">
        <v>370</v>
      </c>
      <c r="F46" s="43">
        <v>295</v>
      </c>
      <c r="G46" s="43">
        <v>395</v>
      </c>
      <c r="H46" s="43">
        <v>2100</v>
      </c>
      <c r="I46" s="43">
        <v>3400</v>
      </c>
      <c r="J46" s="43">
        <v>1600</v>
      </c>
      <c r="K46" s="43">
        <v>1800</v>
      </c>
      <c r="M46">
        <f t="shared" si="9"/>
        <v>320</v>
      </c>
      <c r="N46">
        <f t="shared" si="3"/>
        <v>345</v>
      </c>
      <c r="O46">
        <f t="shared" si="4"/>
        <v>2750</v>
      </c>
      <c r="P46">
        <f t="shared" si="5"/>
        <v>1700</v>
      </c>
      <c r="Q46">
        <f t="shared" si="6"/>
        <v>5115</v>
      </c>
      <c r="U46" s="161">
        <v>4050</v>
      </c>
      <c r="V46" s="161">
        <v>4550</v>
      </c>
      <c r="W46" s="166">
        <f t="shared" si="13"/>
        <v>4300</v>
      </c>
      <c r="X46" s="161">
        <v>6400</v>
      </c>
      <c r="Y46" s="161">
        <v>7100</v>
      </c>
      <c r="Z46" s="166">
        <f t="shared" si="14"/>
        <v>6750</v>
      </c>
      <c r="AA46" s="164">
        <f t="shared" si="20"/>
        <v>14678</v>
      </c>
      <c r="AB46" s="164">
        <f t="shared" si="21"/>
        <v>16145</v>
      </c>
      <c r="AC46" s="166">
        <f t="shared" si="15"/>
        <v>15411.5</v>
      </c>
    </row>
    <row r="47" spans="1:33" x14ac:dyDescent="0.3">
      <c r="A47" s="34" t="s">
        <v>573</v>
      </c>
      <c r="B47" s="35">
        <v>5</v>
      </c>
      <c r="C47" s="35">
        <v>6</v>
      </c>
      <c r="D47" s="44">
        <v>275</v>
      </c>
      <c r="E47" s="35">
        <v>375</v>
      </c>
      <c r="F47" s="35">
        <v>300</v>
      </c>
      <c r="G47" s="35">
        <v>400</v>
      </c>
      <c r="H47" s="35">
        <v>2125</v>
      </c>
      <c r="I47" s="35">
        <v>3450</v>
      </c>
      <c r="J47" s="35">
        <v>1625</v>
      </c>
      <c r="K47" s="35">
        <v>1825</v>
      </c>
      <c r="M47">
        <f t="shared" si="9"/>
        <v>325</v>
      </c>
      <c r="N47">
        <f t="shared" si="3"/>
        <v>350</v>
      </c>
      <c r="O47">
        <f t="shared" si="4"/>
        <v>2787.5</v>
      </c>
      <c r="P47">
        <f t="shared" si="5"/>
        <v>1725</v>
      </c>
      <c r="Q47">
        <f t="shared" si="6"/>
        <v>5187.5</v>
      </c>
      <c r="U47" s="161">
        <v>4130</v>
      </c>
      <c r="V47" s="161">
        <v>4630</v>
      </c>
      <c r="W47" s="166">
        <f t="shared" si="13"/>
        <v>4380</v>
      </c>
      <c r="X47" s="161">
        <v>6500</v>
      </c>
      <c r="Y47" s="161">
        <v>7200</v>
      </c>
      <c r="Z47" s="166">
        <f t="shared" si="14"/>
        <v>6850</v>
      </c>
      <c r="AA47" s="164">
        <f t="shared" si="20"/>
        <v>14678</v>
      </c>
      <c r="AB47" s="164">
        <f t="shared" si="21"/>
        <v>16145</v>
      </c>
      <c r="AC47" s="166">
        <f t="shared" si="15"/>
        <v>15411.5</v>
      </c>
    </row>
    <row r="48" spans="1:33" x14ac:dyDescent="0.3">
      <c r="A48" s="34" t="s">
        <v>574</v>
      </c>
      <c r="B48" s="35">
        <v>5</v>
      </c>
      <c r="C48" s="35">
        <v>7</v>
      </c>
      <c r="D48" s="42">
        <v>280</v>
      </c>
      <c r="E48" s="43">
        <v>380</v>
      </c>
      <c r="F48" s="43">
        <v>305</v>
      </c>
      <c r="G48" s="43">
        <v>405</v>
      </c>
      <c r="H48" s="43">
        <v>2150</v>
      </c>
      <c r="I48" s="43">
        <v>3500</v>
      </c>
      <c r="J48" s="43">
        <v>1650</v>
      </c>
      <c r="K48" s="43">
        <v>1850</v>
      </c>
      <c r="M48">
        <f t="shared" si="9"/>
        <v>330</v>
      </c>
      <c r="N48">
        <f t="shared" si="3"/>
        <v>355</v>
      </c>
      <c r="O48">
        <f t="shared" si="4"/>
        <v>2825</v>
      </c>
      <c r="P48">
        <f t="shared" si="5"/>
        <v>1750</v>
      </c>
      <c r="Q48">
        <f t="shared" si="6"/>
        <v>5260</v>
      </c>
      <c r="U48" s="161">
        <v>4200</v>
      </c>
      <c r="V48" s="161">
        <v>4700</v>
      </c>
      <c r="W48" s="166">
        <f t="shared" si="13"/>
        <v>4450</v>
      </c>
      <c r="X48" s="161">
        <v>6600</v>
      </c>
      <c r="Y48" s="161">
        <v>7300</v>
      </c>
      <c r="Z48" s="166">
        <f t="shared" si="14"/>
        <v>6950</v>
      </c>
      <c r="AA48" s="164">
        <f t="shared" si="20"/>
        <v>14678</v>
      </c>
      <c r="AB48" s="164">
        <f t="shared" si="21"/>
        <v>16145</v>
      </c>
      <c r="AC48" s="166">
        <f t="shared" si="15"/>
        <v>15411.5</v>
      </c>
    </row>
    <row r="49" spans="1:29" x14ac:dyDescent="0.3">
      <c r="A49" s="36" t="s">
        <v>575</v>
      </c>
      <c r="B49" s="37">
        <v>5</v>
      </c>
      <c r="C49" s="37">
        <v>8</v>
      </c>
      <c r="D49" s="45">
        <v>285</v>
      </c>
      <c r="E49" s="37">
        <v>385</v>
      </c>
      <c r="F49" s="37">
        <v>310</v>
      </c>
      <c r="G49" s="37">
        <v>410</v>
      </c>
      <c r="H49" s="37">
        <v>2175</v>
      </c>
      <c r="I49" s="37">
        <v>3550</v>
      </c>
      <c r="J49" s="37">
        <v>1675</v>
      </c>
      <c r="K49" s="37">
        <v>1875</v>
      </c>
      <c r="M49">
        <f t="shared" si="9"/>
        <v>335</v>
      </c>
      <c r="N49">
        <f t="shared" si="3"/>
        <v>360</v>
      </c>
      <c r="O49">
        <f t="shared" si="4"/>
        <v>2862.5</v>
      </c>
      <c r="P49">
        <f t="shared" si="5"/>
        <v>1775</v>
      </c>
      <c r="Q49">
        <f t="shared" si="6"/>
        <v>5332.5</v>
      </c>
      <c r="U49" s="162">
        <v>4280</v>
      </c>
      <c r="V49" s="162">
        <v>4780</v>
      </c>
      <c r="W49" s="166">
        <f t="shared" si="13"/>
        <v>4530</v>
      </c>
      <c r="X49" s="162">
        <v>6700</v>
      </c>
      <c r="Y49" s="162">
        <v>7400</v>
      </c>
      <c r="Z49" s="166">
        <f t="shared" si="14"/>
        <v>7050</v>
      </c>
      <c r="AA49" s="164">
        <f t="shared" si="20"/>
        <v>14678</v>
      </c>
      <c r="AB49" s="164">
        <f t="shared" si="21"/>
        <v>16145</v>
      </c>
      <c r="AC49" s="166">
        <f t="shared" si="15"/>
        <v>15411.5</v>
      </c>
    </row>
    <row r="50" spans="1:29" x14ac:dyDescent="0.3">
      <c r="A50" s="38" t="s">
        <v>576</v>
      </c>
      <c r="B50" s="39">
        <v>6</v>
      </c>
      <c r="C50" s="39">
        <v>1</v>
      </c>
      <c r="D50" s="42">
        <v>290</v>
      </c>
      <c r="E50" s="43">
        <v>390</v>
      </c>
      <c r="F50" s="43">
        <v>315</v>
      </c>
      <c r="G50" s="43">
        <v>415</v>
      </c>
      <c r="H50" s="43">
        <v>2200</v>
      </c>
      <c r="I50" s="43">
        <v>3600</v>
      </c>
      <c r="J50" s="43">
        <v>1700</v>
      </c>
      <c r="K50" s="43">
        <v>1900</v>
      </c>
      <c r="M50">
        <f t="shared" si="9"/>
        <v>340</v>
      </c>
      <c r="N50">
        <f t="shared" si="3"/>
        <v>365</v>
      </c>
      <c r="O50">
        <f t="shared" si="4"/>
        <v>2900</v>
      </c>
      <c r="P50">
        <f t="shared" si="5"/>
        <v>1800</v>
      </c>
      <c r="Q50">
        <f t="shared" si="6"/>
        <v>5405</v>
      </c>
      <c r="U50" s="163">
        <v>4350</v>
      </c>
      <c r="V50" s="163">
        <v>4850</v>
      </c>
      <c r="W50" s="166">
        <f t="shared" si="13"/>
        <v>4600</v>
      </c>
      <c r="X50" s="163">
        <v>6800</v>
      </c>
      <c r="Y50" s="163">
        <v>7500</v>
      </c>
      <c r="Z50" s="166">
        <f t="shared" si="14"/>
        <v>7150</v>
      </c>
      <c r="AA50" s="164">
        <f>ROUND(26908 * 0.7,0)</f>
        <v>18836</v>
      </c>
      <c r="AB50" s="164">
        <f>ROUND(29600 * 0.7,0)</f>
        <v>20720</v>
      </c>
      <c r="AC50" s="166">
        <f t="shared" si="15"/>
        <v>19778</v>
      </c>
    </row>
    <row r="51" spans="1:29" x14ac:dyDescent="0.3">
      <c r="A51" s="34" t="s">
        <v>577</v>
      </c>
      <c r="B51" s="35">
        <v>6</v>
      </c>
      <c r="C51" s="35">
        <v>2</v>
      </c>
      <c r="D51" s="44">
        <v>295</v>
      </c>
      <c r="E51" s="35">
        <v>395</v>
      </c>
      <c r="F51" s="35">
        <v>320</v>
      </c>
      <c r="G51" s="35">
        <v>420</v>
      </c>
      <c r="H51" s="35">
        <v>2225</v>
      </c>
      <c r="I51" s="35">
        <v>3650</v>
      </c>
      <c r="J51" s="35">
        <v>1725</v>
      </c>
      <c r="K51" s="35">
        <v>1925</v>
      </c>
      <c r="M51">
        <f t="shared" si="9"/>
        <v>345</v>
      </c>
      <c r="N51">
        <f t="shared" si="3"/>
        <v>370</v>
      </c>
      <c r="O51">
        <f t="shared" si="4"/>
        <v>2937.5</v>
      </c>
      <c r="P51">
        <f t="shared" si="5"/>
        <v>1825</v>
      </c>
      <c r="Q51">
        <f t="shared" si="6"/>
        <v>5477.5</v>
      </c>
      <c r="U51" s="161">
        <v>4430</v>
      </c>
      <c r="V51" s="161">
        <v>4930</v>
      </c>
      <c r="W51" s="166">
        <f t="shared" si="13"/>
        <v>4680</v>
      </c>
      <c r="X51" s="161">
        <v>6900</v>
      </c>
      <c r="Y51" s="161">
        <v>7600</v>
      </c>
      <c r="Z51" s="166">
        <f t="shared" si="14"/>
        <v>7250</v>
      </c>
      <c r="AA51" s="164">
        <f t="shared" ref="AA51:AA57" si="22">ROUND(26908 * 0.7,0)</f>
        <v>18836</v>
      </c>
      <c r="AB51" s="164">
        <f t="shared" ref="AB51:AB57" si="23">ROUND(29600 * 0.7,0)</f>
        <v>20720</v>
      </c>
      <c r="AC51" s="166">
        <f t="shared" si="15"/>
        <v>19778</v>
      </c>
    </row>
    <row r="52" spans="1:29" x14ac:dyDescent="0.3">
      <c r="A52" s="34" t="s">
        <v>578</v>
      </c>
      <c r="B52" s="35">
        <v>6</v>
      </c>
      <c r="C52" s="35">
        <v>3</v>
      </c>
      <c r="D52" s="42">
        <v>300</v>
      </c>
      <c r="E52" s="43">
        <v>400</v>
      </c>
      <c r="F52" s="43">
        <v>325</v>
      </c>
      <c r="G52" s="43">
        <v>425</v>
      </c>
      <c r="H52" s="43">
        <v>2250</v>
      </c>
      <c r="I52" s="43">
        <v>3700</v>
      </c>
      <c r="J52" s="43">
        <v>1750</v>
      </c>
      <c r="K52" s="43">
        <v>1950</v>
      </c>
      <c r="M52">
        <f t="shared" si="9"/>
        <v>350</v>
      </c>
      <c r="N52">
        <f t="shared" si="3"/>
        <v>375</v>
      </c>
      <c r="O52">
        <f t="shared" si="4"/>
        <v>2975</v>
      </c>
      <c r="P52">
        <f t="shared" si="5"/>
        <v>1850</v>
      </c>
      <c r="Q52">
        <f t="shared" si="6"/>
        <v>5550</v>
      </c>
      <c r="U52" s="161">
        <v>4500</v>
      </c>
      <c r="V52" s="161">
        <v>5000</v>
      </c>
      <c r="W52" s="166">
        <f t="shared" si="13"/>
        <v>4750</v>
      </c>
      <c r="X52" s="161">
        <v>7000</v>
      </c>
      <c r="Y52" s="161">
        <v>7700</v>
      </c>
      <c r="Z52" s="166">
        <f t="shared" si="14"/>
        <v>7350</v>
      </c>
      <c r="AA52" s="164">
        <f t="shared" si="22"/>
        <v>18836</v>
      </c>
      <c r="AB52" s="164">
        <f t="shared" si="23"/>
        <v>20720</v>
      </c>
      <c r="AC52" s="166">
        <f t="shared" si="15"/>
        <v>19778</v>
      </c>
    </row>
    <row r="53" spans="1:29" x14ac:dyDescent="0.3">
      <c r="A53" s="34" t="s">
        <v>579</v>
      </c>
      <c r="B53" s="35">
        <v>6</v>
      </c>
      <c r="C53" s="35">
        <v>4</v>
      </c>
      <c r="D53" s="44">
        <v>305</v>
      </c>
      <c r="E53" s="35">
        <v>405</v>
      </c>
      <c r="F53" s="35">
        <v>330</v>
      </c>
      <c r="G53" s="35">
        <v>430</v>
      </c>
      <c r="H53" s="35">
        <v>2275</v>
      </c>
      <c r="I53" s="35">
        <v>3750</v>
      </c>
      <c r="J53" s="35">
        <v>1775</v>
      </c>
      <c r="K53" s="35">
        <v>1975</v>
      </c>
      <c r="M53">
        <f t="shared" si="9"/>
        <v>355</v>
      </c>
      <c r="N53">
        <f t="shared" si="3"/>
        <v>380</v>
      </c>
      <c r="O53">
        <f t="shared" si="4"/>
        <v>3012.5</v>
      </c>
      <c r="P53">
        <f t="shared" si="5"/>
        <v>1875</v>
      </c>
      <c r="Q53">
        <f t="shared" si="6"/>
        <v>5622.5</v>
      </c>
      <c r="U53" s="161">
        <v>4580</v>
      </c>
      <c r="V53" s="161">
        <v>5080</v>
      </c>
      <c r="W53" s="166">
        <f t="shared" si="13"/>
        <v>4830</v>
      </c>
      <c r="X53" s="161">
        <v>7100</v>
      </c>
      <c r="Y53" s="161">
        <v>7800</v>
      </c>
      <c r="Z53" s="166">
        <f t="shared" si="14"/>
        <v>7450</v>
      </c>
      <c r="AA53" s="164">
        <f t="shared" si="22"/>
        <v>18836</v>
      </c>
      <c r="AB53" s="164">
        <f t="shared" si="23"/>
        <v>20720</v>
      </c>
      <c r="AC53" s="166">
        <f t="shared" si="15"/>
        <v>19778</v>
      </c>
    </row>
    <row r="54" spans="1:29" x14ac:dyDescent="0.3">
      <c r="A54" s="34" t="s">
        <v>580</v>
      </c>
      <c r="B54" s="35">
        <v>6</v>
      </c>
      <c r="C54" s="35">
        <v>5</v>
      </c>
      <c r="D54" s="42">
        <v>310</v>
      </c>
      <c r="E54" s="43">
        <v>410</v>
      </c>
      <c r="F54" s="43">
        <v>335</v>
      </c>
      <c r="G54" s="43">
        <v>435</v>
      </c>
      <c r="H54" s="43">
        <v>2300</v>
      </c>
      <c r="I54" s="43">
        <v>3800</v>
      </c>
      <c r="J54" s="43">
        <v>1800</v>
      </c>
      <c r="K54" s="43">
        <v>2000</v>
      </c>
      <c r="M54">
        <f t="shared" si="9"/>
        <v>360</v>
      </c>
      <c r="N54">
        <f t="shared" si="3"/>
        <v>385</v>
      </c>
      <c r="O54">
        <f t="shared" si="4"/>
        <v>3050</v>
      </c>
      <c r="P54">
        <f t="shared" si="5"/>
        <v>1900</v>
      </c>
      <c r="Q54">
        <f t="shared" si="6"/>
        <v>5695</v>
      </c>
      <c r="U54" s="161">
        <v>4650</v>
      </c>
      <c r="V54" s="161">
        <v>5150</v>
      </c>
      <c r="W54" s="166">
        <f t="shared" si="13"/>
        <v>4900</v>
      </c>
      <c r="X54" s="161">
        <v>7200</v>
      </c>
      <c r="Y54" s="161">
        <v>7900</v>
      </c>
      <c r="Z54" s="166">
        <f t="shared" si="14"/>
        <v>7550</v>
      </c>
      <c r="AA54" s="164">
        <f t="shared" si="22"/>
        <v>18836</v>
      </c>
      <c r="AB54" s="164">
        <f t="shared" si="23"/>
        <v>20720</v>
      </c>
      <c r="AC54" s="166">
        <f t="shared" si="15"/>
        <v>19778</v>
      </c>
    </row>
    <row r="55" spans="1:29" x14ac:dyDescent="0.3">
      <c r="A55" s="34" t="s">
        <v>581</v>
      </c>
      <c r="B55" s="35">
        <v>6</v>
      </c>
      <c r="C55" s="35">
        <v>6</v>
      </c>
      <c r="D55" s="44">
        <v>315</v>
      </c>
      <c r="E55" s="35">
        <v>415</v>
      </c>
      <c r="F55" s="35">
        <v>340</v>
      </c>
      <c r="G55" s="35">
        <v>440</v>
      </c>
      <c r="H55" s="35">
        <v>2325</v>
      </c>
      <c r="I55" s="35">
        <v>3850</v>
      </c>
      <c r="J55" s="35">
        <v>1825</v>
      </c>
      <c r="K55" s="35">
        <v>2025</v>
      </c>
      <c r="M55">
        <f t="shared" si="9"/>
        <v>365</v>
      </c>
      <c r="N55">
        <f t="shared" si="3"/>
        <v>390</v>
      </c>
      <c r="O55">
        <f t="shared" si="4"/>
        <v>3087.5</v>
      </c>
      <c r="P55">
        <f t="shared" si="5"/>
        <v>1925</v>
      </c>
      <c r="Q55">
        <f t="shared" si="6"/>
        <v>5767.5</v>
      </c>
      <c r="U55" s="161">
        <v>4730</v>
      </c>
      <c r="V55" s="161">
        <v>5230</v>
      </c>
      <c r="W55" s="166">
        <f t="shared" si="13"/>
        <v>4980</v>
      </c>
      <c r="X55" s="161">
        <v>7300</v>
      </c>
      <c r="Y55" s="161">
        <v>8000</v>
      </c>
      <c r="Z55" s="166">
        <f t="shared" si="14"/>
        <v>7650</v>
      </c>
      <c r="AA55" s="164">
        <f t="shared" si="22"/>
        <v>18836</v>
      </c>
      <c r="AB55" s="164">
        <f t="shared" si="23"/>
        <v>20720</v>
      </c>
      <c r="AC55" s="166">
        <f t="shared" si="15"/>
        <v>19778</v>
      </c>
    </row>
    <row r="56" spans="1:29" x14ac:dyDescent="0.3">
      <c r="A56" s="34" t="s">
        <v>582</v>
      </c>
      <c r="B56" s="35">
        <v>6</v>
      </c>
      <c r="C56" s="35">
        <v>7</v>
      </c>
      <c r="D56" s="42">
        <v>320</v>
      </c>
      <c r="E56" s="43">
        <v>420</v>
      </c>
      <c r="F56" s="43">
        <v>345</v>
      </c>
      <c r="G56" s="43">
        <v>445</v>
      </c>
      <c r="H56" s="43">
        <v>2350</v>
      </c>
      <c r="I56" s="43">
        <v>3900</v>
      </c>
      <c r="J56" s="43">
        <v>1850</v>
      </c>
      <c r="K56" s="43">
        <v>2050</v>
      </c>
      <c r="M56">
        <f t="shared" si="9"/>
        <v>370</v>
      </c>
      <c r="N56">
        <f t="shared" si="3"/>
        <v>395</v>
      </c>
      <c r="O56">
        <f t="shared" si="4"/>
        <v>3125</v>
      </c>
      <c r="P56">
        <f t="shared" si="5"/>
        <v>1950</v>
      </c>
      <c r="Q56">
        <f t="shared" si="6"/>
        <v>5840</v>
      </c>
      <c r="U56" s="161">
        <v>4800</v>
      </c>
      <c r="V56" s="161">
        <v>5300</v>
      </c>
      <c r="W56" s="166">
        <f t="shared" si="13"/>
        <v>5050</v>
      </c>
      <c r="X56" s="161">
        <v>7400</v>
      </c>
      <c r="Y56" s="161">
        <v>8100</v>
      </c>
      <c r="Z56" s="166">
        <f t="shared" si="14"/>
        <v>7750</v>
      </c>
      <c r="AA56" s="164">
        <f t="shared" si="22"/>
        <v>18836</v>
      </c>
      <c r="AB56" s="164">
        <f t="shared" si="23"/>
        <v>20720</v>
      </c>
      <c r="AC56" s="166">
        <f t="shared" si="15"/>
        <v>19778</v>
      </c>
    </row>
    <row r="57" spans="1:29" x14ac:dyDescent="0.3">
      <c r="A57" s="36" t="s">
        <v>583</v>
      </c>
      <c r="B57" s="37">
        <v>6</v>
      </c>
      <c r="C57" s="37">
        <v>8</v>
      </c>
      <c r="D57" s="45">
        <v>325</v>
      </c>
      <c r="E57" s="37">
        <v>425</v>
      </c>
      <c r="F57" s="37">
        <v>350</v>
      </c>
      <c r="G57" s="37">
        <v>450</v>
      </c>
      <c r="H57" s="37">
        <v>2375</v>
      </c>
      <c r="I57" s="37">
        <v>3950</v>
      </c>
      <c r="J57" s="37">
        <v>1875</v>
      </c>
      <c r="K57" s="37">
        <v>2075</v>
      </c>
      <c r="M57">
        <f t="shared" si="9"/>
        <v>375</v>
      </c>
      <c r="N57">
        <f t="shared" si="3"/>
        <v>400</v>
      </c>
      <c r="O57">
        <f t="shared" si="4"/>
        <v>3162.5</v>
      </c>
      <c r="P57">
        <f t="shared" si="5"/>
        <v>1975</v>
      </c>
      <c r="Q57">
        <f t="shared" si="6"/>
        <v>5912.5</v>
      </c>
      <c r="U57" s="162">
        <v>4880</v>
      </c>
      <c r="V57" s="162">
        <v>5380</v>
      </c>
      <c r="W57" s="166">
        <f t="shared" si="13"/>
        <v>5130</v>
      </c>
      <c r="X57" s="162">
        <v>7500</v>
      </c>
      <c r="Y57" s="162">
        <v>8200</v>
      </c>
      <c r="Z57" s="166">
        <f t="shared" si="14"/>
        <v>7850</v>
      </c>
      <c r="AA57" s="164">
        <f t="shared" si="22"/>
        <v>18836</v>
      </c>
      <c r="AB57" s="164">
        <f t="shared" si="23"/>
        <v>20720</v>
      </c>
      <c r="AC57" s="166">
        <f t="shared" si="15"/>
        <v>19778</v>
      </c>
    </row>
    <row r="58" spans="1:29" x14ac:dyDescent="0.3">
      <c r="A58" s="38" t="s">
        <v>584</v>
      </c>
      <c r="B58" s="39">
        <v>7</v>
      </c>
      <c r="C58" s="39">
        <v>1</v>
      </c>
      <c r="D58" s="42">
        <v>330</v>
      </c>
      <c r="E58" s="43">
        <v>430</v>
      </c>
      <c r="F58" s="43">
        <v>355</v>
      </c>
      <c r="G58" s="43">
        <v>455</v>
      </c>
      <c r="H58" s="43">
        <v>2400</v>
      </c>
      <c r="I58" s="43">
        <v>4000</v>
      </c>
      <c r="J58" s="43">
        <v>1900</v>
      </c>
      <c r="K58" s="43">
        <v>2100</v>
      </c>
      <c r="M58">
        <f t="shared" si="9"/>
        <v>380</v>
      </c>
      <c r="N58">
        <f t="shared" si="3"/>
        <v>405</v>
      </c>
      <c r="O58">
        <f t="shared" si="4"/>
        <v>3200</v>
      </c>
      <c r="P58">
        <f t="shared" si="5"/>
        <v>2000</v>
      </c>
      <c r="Q58">
        <f t="shared" si="6"/>
        <v>5985</v>
      </c>
      <c r="U58" s="163">
        <v>4950</v>
      </c>
      <c r="V58" s="163">
        <v>5450</v>
      </c>
      <c r="W58" s="166">
        <f t="shared" si="13"/>
        <v>5200</v>
      </c>
      <c r="X58" s="163">
        <v>7600</v>
      </c>
      <c r="Y58" s="163">
        <v>8300</v>
      </c>
      <c r="Z58" s="166">
        <f t="shared" si="14"/>
        <v>7950</v>
      </c>
      <c r="AA58" s="164">
        <f>ROUND(29600 * 0.8,)</f>
        <v>23680</v>
      </c>
      <c r="AB58" s="164">
        <f>ROUND(32560 * 0.8,0)</f>
        <v>26048</v>
      </c>
      <c r="AC58" s="166">
        <f t="shared" si="15"/>
        <v>24864</v>
      </c>
    </row>
    <row r="59" spans="1:29" x14ac:dyDescent="0.3">
      <c r="A59" s="34" t="s">
        <v>585</v>
      </c>
      <c r="B59" s="35">
        <v>7</v>
      </c>
      <c r="C59" s="35">
        <v>2</v>
      </c>
      <c r="D59" s="44">
        <v>335</v>
      </c>
      <c r="E59" s="35">
        <v>435</v>
      </c>
      <c r="F59" s="35">
        <v>360</v>
      </c>
      <c r="G59" s="35">
        <v>460</v>
      </c>
      <c r="H59" s="35">
        <v>2425</v>
      </c>
      <c r="I59" s="35">
        <v>4050</v>
      </c>
      <c r="J59" s="35">
        <v>1925</v>
      </c>
      <c r="K59" s="35">
        <v>2125</v>
      </c>
      <c r="M59">
        <f t="shared" si="9"/>
        <v>385</v>
      </c>
      <c r="N59">
        <f t="shared" si="3"/>
        <v>410</v>
      </c>
      <c r="O59">
        <f t="shared" si="4"/>
        <v>3237.5</v>
      </c>
      <c r="P59">
        <f t="shared" si="5"/>
        <v>2025</v>
      </c>
      <c r="Q59">
        <f t="shared" si="6"/>
        <v>6057.5</v>
      </c>
      <c r="U59" s="161">
        <v>5030</v>
      </c>
      <c r="V59" s="161">
        <v>5530</v>
      </c>
      <c r="W59" s="166">
        <f t="shared" si="13"/>
        <v>5280</v>
      </c>
      <c r="X59" s="161">
        <v>7700</v>
      </c>
      <c r="Y59" s="161">
        <v>8400</v>
      </c>
      <c r="Z59" s="166">
        <f t="shared" si="14"/>
        <v>8050</v>
      </c>
      <c r="AA59" s="164">
        <f t="shared" ref="AA59:AA65" si="24">ROUND(29600 * 0.8,)</f>
        <v>23680</v>
      </c>
      <c r="AB59" s="164">
        <f t="shared" ref="AB59:AB65" si="25">ROUND(32560 * 0.8,0)</f>
        <v>26048</v>
      </c>
      <c r="AC59" s="166">
        <f t="shared" si="15"/>
        <v>24864</v>
      </c>
    </row>
    <row r="60" spans="1:29" x14ac:dyDescent="0.3">
      <c r="A60" s="34" t="s">
        <v>586</v>
      </c>
      <c r="B60" s="35">
        <v>7</v>
      </c>
      <c r="C60" s="35">
        <v>3</v>
      </c>
      <c r="D60" s="42">
        <v>340</v>
      </c>
      <c r="E60" s="43">
        <v>440</v>
      </c>
      <c r="F60" s="43">
        <v>365</v>
      </c>
      <c r="G60" s="43">
        <v>465</v>
      </c>
      <c r="H60" s="43">
        <v>2450</v>
      </c>
      <c r="I60" s="43">
        <v>4100</v>
      </c>
      <c r="J60" s="43">
        <v>1950</v>
      </c>
      <c r="K60" s="43">
        <v>2150</v>
      </c>
      <c r="M60">
        <f t="shared" si="9"/>
        <v>390</v>
      </c>
      <c r="N60">
        <f t="shared" si="3"/>
        <v>415</v>
      </c>
      <c r="O60">
        <f t="shared" si="4"/>
        <v>3275</v>
      </c>
      <c r="P60">
        <f t="shared" si="5"/>
        <v>2050</v>
      </c>
      <c r="Q60">
        <f t="shared" si="6"/>
        <v>6130</v>
      </c>
      <c r="U60" s="161">
        <v>5100</v>
      </c>
      <c r="V60" s="161">
        <v>5600</v>
      </c>
      <c r="W60" s="166">
        <f t="shared" si="13"/>
        <v>5350</v>
      </c>
      <c r="X60" s="161">
        <v>7800</v>
      </c>
      <c r="Y60" s="161">
        <v>8500</v>
      </c>
      <c r="Z60" s="166">
        <f t="shared" si="14"/>
        <v>8150</v>
      </c>
      <c r="AA60" s="164">
        <f t="shared" si="24"/>
        <v>23680</v>
      </c>
      <c r="AB60" s="164">
        <f t="shared" si="25"/>
        <v>26048</v>
      </c>
      <c r="AC60" s="166">
        <f t="shared" si="15"/>
        <v>24864</v>
      </c>
    </row>
    <row r="61" spans="1:29" x14ac:dyDescent="0.3">
      <c r="A61" s="34" t="s">
        <v>587</v>
      </c>
      <c r="B61" s="35">
        <v>7</v>
      </c>
      <c r="C61" s="35">
        <v>4</v>
      </c>
      <c r="D61" s="44">
        <v>345</v>
      </c>
      <c r="E61" s="35">
        <v>445</v>
      </c>
      <c r="F61" s="35">
        <v>370</v>
      </c>
      <c r="G61" s="35">
        <v>470</v>
      </c>
      <c r="H61" s="35">
        <v>2475</v>
      </c>
      <c r="I61" s="35">
        <v>4150</v>
      </c>
      <c r="J61" s="35">
        <v>1975</v>
      </c>
      <c r="K61" s="35">
        <v>2175</v>
      </c>
      <c r="M61">
        <f t="shared" si="9"/>
        <v>395</v>
      </c>
      <c r="N61">
        <f t="shared" si="3"/>
        <v>420</v>
      </c>
      <c r="O61">
        <f t="shared" si="4"/>
        <v>3312.5</v>
      </c>
      <c r="P61">
        <f t="shared" si="5"/>
        <v>2075</v>
      </c>
      <c r="Q61">
        <f t="shared" si="6"/>
        <v>6202.5</v>
      </c>
      <c r="U61" s="161">
        <v>5180</v>
      </c>
      <c r="V61" s="161">
        <v>5680</v>
      </c>
      <c r="W61" s="166">
        <f t="shared" si="13"/>
        <v>5430</v>
      </c>
      <c r="X61" s="161">
        <v>7900</v>
      </c>
      <c r="Y61" s="161">
        <v>8600</v>
      </c>
      <c r="Z61" s="166">
        <f t="shared" si="14"/>
        <v>8250</v>
      </c>
      <c r="AA61" s="164">
        <f t="shared" si="24"/>
        <v>23680</v>
      </c>
      <c r="AB61" s="164">
        <f t="shared" si="25"/>
        <v>26048</v>
      </c>
      <c r="AC61" s="166">
        <f t="shared" si="15"/>
        <v>24864</v>
      </c>
    </row>
    <row r="62" spans="1:29" x14ac:dyDescent="0.3">
      <c r="A62" s="34" t="s">
        <v>588</v>
      </c>
      <c r="B62" s="35">
        <v>7</v>
      </c>
      <c r="C62" s="35">
        <v>5</v>
      </c>
      <c r="D62" s="42">
        <v>350</v>
      </c>
      <c r="E62" s="43">
        <v>450</v>
      </c>
      <c r="F62" s="43">
        <v>375</v>
      </c>
      <c r="G62" s="43">
        <v>475</v>
      </c>
      <c r="H62" s="43">
        <v>2500</v>
      </c>
      <c r="I62" s="43">
        <v>4200</v>
      </c>
      <c r="J62" s="43">
        <v>2000</v>
      </c>
      <c r="K62" s="43">
        <v>2200</v>
      </c>
      <c r="M62">
        <f t="shared" si="9"/>
        <v>400</v>
      </c>
      <c r="N62">
        <f t="shared" si="3"/>
        <v>425</v>
      </c>
      <c r="O62">
        <f t="shared" si="4"/>
        <v>3350</v>
      </c>
      <c r="P62">
        <f t="shared" si="5"/>
        <v>2100</v>
      </c>
      <c r="Q62">
        <f t="shared" si="6"/>
        <v>6275</v>
      </c>
      <c r="U62" s="161">
        <v>5250</v>
      </c>
      <c r="V62" s="161">
        <v>5750</v>
      </c>
      <c r="W62" s="166">
        <f t="shared" si="13"/>
        <v>5500</v>
      </c>
      <c r="X62" s="161">
        <v>8000</v>
      </c>
      <c r="Y62" s="161">
        <v>8700</v>
      </c>
      <c r="Z62" s="166">
        <f t="shared" si="14"/>
        <v>8350</v>
      </c>
      <c r="AA62" s="164">
        <f t="shared" si="24"/>
        <v>23680</v>
      </c>
      <c r="AB62" s="164">
        <f t="shared" si="25"/>
        <v>26048</v>
      </c>
      <c r="AC62" s="166">
        <f t="shared" si="15"/>
        <v>24864</v>
      </c>
    </row>
    <row r="63" spans="1:29" x14ac:dyDescent="0.3">
      <c r="A63" s="34" t="s">
        <v>589</v>
      </c>
      <c r="B63" s="35">
        <v>7</v>
      </c>
      <c r="C63" s="35">
        <v>6</v>
      </c>
      <c r="D63" s="44">
        <v>355</v>
      </c>
      <c r="E63" s="35">
        <v>455</v>
      </c>
      <c r="F63" s="35">
        <v>380</v>
      </c>
      <c r="G63" s="35">
        <v>480</v>
      </c>
      <c r="H63" s="35">
        <v>2525</v>
      </c>
      <c r="I63" s="35">
        <v>4250</v>
      </c>
      <c r="J63" s="35">
        <v>2025</v>
      </c>
      <c r="K63" s="35">
        <v>2225</v>
      </c>
      <c r="M63">
        <f t="shared" si="9"/>
        <v>405</v>
      </c>
      <c r="N63">
        <f t="shared" si="3"/>
        <v>430</v>
      </c>
      <c r="O63">
        <f t="shared" si="4"/>
        <v>3387.5</v>
      </c>
      <c r="P63">
        <f t="shared" si="5"/>
        <v>2125</v>
      </c>
      <c r="Q63">
        <f t="shared" si="6"/>
        <v>6347.5</v>
      </c>
      <c r="U63" s="161">
        <v>5330</v>
      </c>
      <c r="V63" s="161">
        <v>5830</v>
      </c>
      <c r="W63" s="166">
        <f t="shared" si="13"/>
        <v>5580</v>
      </c>
      <c r="X63" s="161">
        <v>8100</v>
      </c>
      <c r="Y63" s="161">
        <v>8800</v>
      </c>
      <c r="Z63" s="166">
        <f t="shared" si="14"/>
        <v>8450</v>
      </c>
      <c r="AA63" s="164">
        <f t="shared" si="24"/>
        <v>23680</v>
      </c>
      <c r="AB63" s="164">
        <f t="shared" si="25"/>
        <v>26048</v>
      </c>
      <c r="AC63" s="166">
        <f t="shared" si="15"/>
        <v>24864</v>
      </c>
    </row>
    <row r="64" spans="1:29" x14ac:dyDescent="0.3">
      <c r="A64" s="34" t="s">
        <v>590</v>
      </c>
      <c r="B64" s="35">
        <v>7</v>
      </c>
      <c r="C64" s="35">
        <v>7</v>
      </c>
      <c r="D64" s="42">
        <v>360</v>
      </c>
      <c r="E64" s="43">
        <v>460</v>
      </c>
      <c r="F64" s="43">
        <v>385</v>
      </c>
      <c r="G64" s="43">
        <v>485</v>
      </c>
      <c r="H64" s="43">
        <v>2550</v>
      </c>
      <c r="I64" s="43">
        <v>4300</v>
      </c>
      <c r="J64" s="43">
        <v>2050</v>
      </c>
      <c r="K64" s="43">
        <v>2250</v>
      </c>
      <c r="M64">
        <f t="shared" si="9"/>
        <v>410</v>
      </c>
      <c r="N64">
        <f t="shared" si="3"/>
        <v>435</v>
      </c>
      <c r="O64">
        <f t="shared" si="4"/>
        <v>3425</v>
      </c>
      <c r="P64">
        <f t="shared" si="5"/>
        <v>2150</v>
      </c>
      <c r="Q64">
        <f t="shared" si="6"/>
        <v>6420</v>
      </c>
      <c r="U64" s="161">
        <v>5400</v>
      </c>
      <c r="V64" s="161">
        <v>5900</v>
      </c>
      <c r="W64" s="166">
        <f t="shared" si="13"/>
        <v>5650</v>
      </c>
      <c r="X64" s="161">
        <v>8200</v>
      </c>
      <c r="Y64" s="161">
        <v>8900</v>
      </c>
      <c r="Z64" s="166">
        <f t="shared" si="14"/>
        <v>8550</v>
      </c>
      <c r="AA64" s="164">
        <f t="shared" si="24"/>
        <v>23680</v>
      </c>
      <c r="AB64" s="164">
        <f t="shared" si="25"/>
        <v>26048</v>
      </c>
      <c r="AC64" s="166">
        <f t="shared" si="15"/>
        <v>24864</v>
      </c>
    </row>
    <row r="65" spans="1:29" x14ac:dyDescent="0.3">
      <c r="A65" s="36" t="s">
        <v>591</v>
      </c>
      <c r="B65" s="37">
        <v>7</v>
      </c>
      <c r="C65" s="37">
        <v>8</v>
      </c>
      <c r="D65" s="45">
        <v>365</v>
      </c>
      <c r="E65" s="37">
        <v>465</v>
      </c>
      <c r="F65" s="37">
        <v>390</v>
      </c>
      <c r="G65" s="37">
        <v>490</v>
      </c>
      <c r="H65" s="37">
        <v>2575</v>
      </c>
      <c r="I65" s="37">
        <v>4350</v>
      </c>
      <c r="J65" s="37">
        <v>2075</v>
      </c>
      <c r="K65" s="37">
        <v>2275</v>
      </c>
      <c r="M65">
        <f t="shared" si="9"/>
        <v>415</v>
      </c>
      <c r="N65">
        <f t="shared" si="3"/>
        <v>440</v>
      </c>
      <c r="O65">
        <f t="shared" si="4"/>
        <v>3462.5</v>
      </c>
      <c r="P65">
        <f t="shared" si="5"/>
        <v>2175</v>
      </c>
      <c r="Q65">
        <f t="shared" si="6"/>
        <v>6492.5</v>
      </c>
      <c r="U65" s="162">
        <v>5480</v>
      </c>
      <c r="V65" s="162">
        <v>6000</v>
      </c>
      <c r="W65" s="166">
        <f t="shared" si="13"/>
        <v>5740</v>
      </c>
      <c r="X65" s="162">
        <v>8300</v>
      </c>
      <c r="Y65" s="162">
        <v>9000</v>
      </c>
      <c r="Z65" s="166">
        <f t="shared" si="14"/>
        <v>8650</v>
      </c>
      <c r="AA65" s="164">
        <f t="shared" si="24"/>
        <v>23680</v>
      </c>
      <c r="AB65" s="164">
        <f t="shared" si="25"/>
        <v>26048</v>
      </c>
      <c r="AC65" s="166">
        <f t="shared" si="15"/>
        <v>24864</v>
      </c>
    </row>
    <row r="66" spans="1:29" x14ac:dyDescent="0.3">
      <c r="A66" s="32" t="s">
        <v>525</v>
      </c>
      <c r="B66" s="33" t="s">
        <v>526</v>
      </c>
      <c r="C66" s="33" t="s">
        <v>527</v>
      </c>
      <c r="D66" s="46" t="s">
        <v>592</v>
      </c>
      <c r="E66" s="47" t="s">
        <v>593</v>
      </c>
      <c r="F66" s="47" t="s">
        <v>594</v>
      </c>
      <c r="G66" s="47" t="s">
        <v>595</v>
      </c>
      <c r="H66" s="47" t="s">
        <v>600</v>
      </c>
      <c r="I66" s="47" t="s">
        <v>597</v>
      </c>
      <c r="J66" s="47" t="s">
        <v>598</v>
      </c>
      <c r="K66" s="47" t="s">
        <v>599</v>
      </c>
    </row>
    <row r="67" spans="1:29" x14ac:dyDescent="0.3">
      <c r="A67" s="34" t="s">
        <v>601</v>
      </c>
      <c r="B67" s="35">
        <v>0</v>
      </c>
      <c r="C67" s="35">
        <v>1</v>
      </c>
      <c r="D67" s="42">
        <v>100</v>
      </c>
      <c r="E67" s="43">
        <v>200</v>
      </c>
      <c r="F67" s="43">
        <v>175</v>
      </c>
      <c r="G67" s="43">
        <v>275</v>
      </c>
      <c r="H67" s="43">
        <v>1250</v>
      </c>
      <c r="I67" s="43">
        <v>1500</v>
      </c>
      <c r="J67" s="43">
        <v>750</v>
      </c>
      <c r="K67" s="43">
        <v>950</v>
      </c>
      <c r="M67">
        <f t="shared" si="9"/>
        <v>150</v>
      </c>
      <c r="N67">
        <f t="shared" ref="N67:N130" si="26">AVERAGE(F67:G67)</f>
        <v>225</v>
      </c>
      <c r="O67">
        <f t="shared" ref="O67:O130" si="27">AVERAGE(H67:I67)</f>
        <v>1375</v>
      </c>
      <c r="P67">
        <f t="shared" ref="P67:P130" si="28">AVERAGE(J67:K67)</f>
        <v>850</v>
      </c>
      <c r="Q67">
        <f t="shared" ref="Q67:Q130" si="29">SUM(M67:P67)</f>
        <v>2600</v>
      </c>
    </row>
    <row r="68" spans="1:29" x14ac:dyDescent="0.3">
      <c r="A68" s="34" t="s">
        <v>602</v>
      </c>
      <c r="B68" s="35">
        <v>0</v>
      </c>
      <c r="C68" s="35">
        <v>2</v>
      </c>
      <c r="D68" s="44">
        <v>105</v>
      </c>
      <c r="E68" s="43">
        <v>205</v>
      </c>
      <c r="F68" s="35">
        <v>180</v>
      </c>
      <c r="G68" s="35">
        <v>280</v>
      </c>
      <c r="H68" s="35">
        <v>1300</v>
      </c>
      <c r="I68" s="35">
        <v>1575</v>
      </c>
      <c r="J68" s="35">
        <v>775</v>
      </c>
      <c r="K68" s="35">
        <v>975</v>
      </c>
      <c r="M68">
        <f t="shared" ref="M68:M130" si="30">AVERAGE(D68:E68)</f>
        <v>155</v>
      </c>
      <c r="N68">
        <f t="shared" si="26"/>
        <v>230</v>
      </c>
      <c r="O68">
        <f t="shared" si="27"/>
        <v>1437.5</v>
      </c>
      <c r="P68">
        <f t="shared" si="28"/>
        <v>875</v>
      </c>
      <c r="Q68">
        <f t="shared" si="29"/>
        <v>2697.5</v>
      </c>
    </row>
    <row r="69" spans="1:29" x14ac:dyDescent="0.3">
      <c r="A69" s="34" t="s">
        <v>603</v>
      </c>
      <c r="B69" s="35">
        <v>0</v>
      </c>
      <c r="C69" s="35">
        <v>3</v>
      </c>
      <c r="D69" s="42">
        <v>110</v>
      </c>
      <c r="E69" s="43">
        <v>210</v>
      </c>
      <c r="F69" s="43">
        <v>185</v>
      </c>
      <c r="G69" s="43">
        <v>285</v>
      </c>
      <c r="H69" s="43">
        <v>1350</v>
      </c>
      <c r="I69" s="43">
        <v>1650</v>
      </c>
      <c r="J69" s="43">
        <v>800</v>
      </c>
      <c r="K69" s="43">
        <v>1000</v>
      </c>
      <c r="M69">
        <f t="shared" si="30"/>
        <v>160</v>
      </c>
      <c r="N69">
        <f t="shared" si="26"/>
        <v>235</v>
      </c>
      <c r="O69">
        <f t="shared" si="27"/>
        <v>1500</v>
      </c>
      <c r="P69">
        <f t="shared" si="28"/>
        <v>900</v>
      </c>
      <c r="Q69">
        <f t="shared" si="29"/>
        <v>2795</v>
      </c>
    </row>
    <row r="70" spans="1:29" x14ac:dyDescent="0.3">
      <c r="A70" s="34" t="s">
        <v>604</v>
      </c>
      <c r="B70" s="35">
        <v>0</v>
      </c>
      <c r="C70" s="35">
        <v>4</v>
      </c>
      <c r="D70" s="44">
        <v>115</v>
      </c>
      <c r="E70" s="43">
        <v>215</v>
      </c>
      <c r="F70" s="35">
        <v>190</v>
      </c>
      <c r="G70" s="35">
        <v>290</v>
      </c>
      <c r="H70" s="35">
        <v>1400</v>
      </c>
      <c r="I70" s="35">
        <v>1725</v>
      </c>
      <c r="J70" s="35">
        <v>825</v>
      </c>
      <c r="K70" s="35">
        <v>1025</v>
      </c>
      <c r="M70">
        <f t="shared" si="30"/>
        <v>165</v>
      </c>
      <c r="N70">
        <f t="shared" si="26"/>
        <v>240</v>
      </c>
      <c r="O70">
        <f t="shared" si="27"/>
        <v>1562.5</v>
      </c>
      <c r="P70">
        <f t="shared" si="28"/>
        <v>925</v>
      </c>
      <c r="Q70">
        <f t="shared" si="29"/>
        <v>2892.5</v>
      </c>
      <c r="W70" s="166">
        <f>SUM(W2:W65)</f>
        <v>215370</v>
      </c>
      <c r="X70" s="166"/>
      <c r="Y70" s="166"/>
      <c r="Z70" s="166">
        <f t="shared" ref="Z70:AC70" si="31">SUM(Z2:Z65)</f>
        <v>352000</v>
      </c>
      <c r="AA70" s="166"/>
      <c r="AB70" s="166"/>
      <c r="AC70" s="166">
        <f t="shared" si="31"/>
        <v>776176</v>
      </c>
    </row>
    <row r="71" spans="1:29" x14ac:dyDescent="0.3">
      <c r="A71" s="34" t="s">
        <v>605</v>
      </c>
      <c r="B71" s="35">
        <v>0</v>
      </c>
      <c r="C71" s="35">
        <v>5</v>
      </c>
      <c r="D71" s="42">
        <v>120</v>
      </c>
      <c r="E71" s="43">
        <v>220</v>
      </c>
      <c r="F71" s="43">
        <v>195</v>
      </c>
      <c r="G71" s="43">
        <v>295</v>
      </c>
      <c r="H71" s="43">
        <v>1450</v>
      </c>
      <c r="I71" s="43">
        <v>1800</v>
      </c>
      <c r="J71" s="43">
        <v>850</v>
      </c>
      <c r="K71" s="43">
        <v>1050</v>
      </c>
      <c r="M71">
        <f t="shared" si="30"/>
        <v>170</v>
      </c>
      <c r="N71">
        <f t="shared" si="26"/>
        <v>245</v>
      </c>
      <c r="O71">
        <f t="shared" si="27"/>
        <v>1625</v>
      </c>
      <c r="P71">
        <f t="shared" si="28"/>
        <v>950</v>
      </c>
      <c r="Q71">
        <f t="shared" si="29"/>
        <v>2990</v>
      </c>
    </row>
    <row r="72" spans="1:29" x14ac:dyDescent="0.3">
      <c r="A72" s="34" t="s">
        <v>606</v>
      </c>
      <c r="B72" s="35">
        <v>0</v>
      </c>
      <c r="C72" s="35">
        <v>6</v>
      </c>
      <c r="D72" s="44">
        <v>125</v>
      </c>
      <c r="E72" s="43">
        <v>225</v>
      </c>
      <c r="F72" s="35">
        <v>200</v>
      </c>
      <c r="G72" s="35">
        <v>300</v>
      </c>
      <c r="H72" s="35">
        <v>1500</v>
      </c>
      <c r="I72" s="35">
        <v>1875</v>
      </c>
      <c r="J72" s="35">
        <v>875</v>
      </c>
      <c r="K72" s="35">
        <v>1075</v>
      </c>
      <c r="M72">
        <f t="shared" si="30"/>
        <v>175</v>
      </c>
      <c r="N72">
        <f t="shared" si="26"/>
        <v>250</v>
      </c>
      <c r="O72">
        <f t="shared" si="27"/>
        <v>1687.5</v>
      </c>
      <c r="P72">
        <f t="shared" si="28"/>
        <v>975</v>
      </c>
      <c r="Q72">
        <f t="shared" si="29"/>
        <v>3087.5</v>
      </c>
      <c r="W72">
        <v>640</v>
      </c>
      <c r="Z72">
        <v>960</v>
      </c>
      <c r="AC72">
        <v>1600</v>
      </c>
    </row>
    <row r="73" spans="1:29" x14ac:dyDescent="0.3">
      <c r="A73" s="34" t="s">
        <v>607</v>
      </c>
      <c r="B73" s="35">
        <v>0</v>
      </c>
      <c r="C73" s="35">
        <v>7</v>
      </c>
      <c r="D73" s="42">
        <v>130</v>
      </c>
      <c r="E73" s="43">
        <v>230</v>
      </c>
      <c r="F73" s="43">
        <v>205</v>
      </c>
      <c r="G73" s="43">
        <v>305</v>
      </c>
      <c r="H73" s="43">
        <v>1550</v>
      </c>
      <c r="I73" s="43">
        <v>1950</v>
      </c>
      <c r="J73" s="43">
        <v>900</v>
      </c>
      <c r="K73" s="43">
        <v>1100</v>
      </c>
      <c r="M73">
        <f t="shared" si="30"/>
        <v>180</v>
      </c>
      <c r="N73">
        <f t="shared" si="26"/>
        <v>255</v>
      </c>
      <c r="O73">
        <f t="shared" si="27"/>
        <v>1750</v>
      </c>
      <c r="P73">
        <f t="shared" si="28"/>
        <v>1000</v>
      </c>
      <c r="Q73">
        <f t="shared" si="29"/>
        <v>3185</v>
      </c>
    </row>
    <row r="74" spans="1:29" x14ac:dyDescent="0.3">
      <c r="A74" s="36" t="s">
        <v>608</v>
      </c>
      <c r="B74" s="37">
        <v>0</v>
      </c>
      <c r="C74" s="37">
        <v>8</v>
      </c>
      <c r="D74" s="45">
        <v>135</v>
      </c>
      <c r="E74" s="37">
        <v>235</v>
      </c>
      <c r="F74" s="37">
        <v>210</v>
      </c>
      <c r="G74" s="37">
        <v>310</v>
      </c>
      <c r="H74" s="37">
        <v>1600</v>
      </c>
      <c r="I74" s="37">
        <v>2025</v>
      </c>
      <c r="J74" s="37">
        <v>925</v>
      </c>
      <c r="K74" s="37">
        <v>1125</v>
      </c>
      <c r="M74">
        <f t="shared" si="30"/>
        <v>185</v>
      </c>
      <c r="N74">
        <f t="shared" si="26"/>
        <v>260</v>
      </c>
      <c r="O74">
        <f t="shared" si="27"/>
        <v>1812.5</v>
      </c>
      <c r="P74">
        <f t="shared" si="28"/>
        <v>1025</v>
      </c>
      <c r="Q74">
        <f t="shared" si="29"/>
        <v>3282.5</v>
      </c>
      <c r="W74" s="166">
        <f>SUM(W70:AC70)</f>
        <v>1343546</v>
      </c>
      <c r="X74">
        <f>SUM(W72:AC72)</f>
        <v>3200</v>
      </c>
    </row>
    <row r="75" spans="1:29" x14ac:dyDescent="0.3">
      <c r="A75" s="38" t="s">
        <v>609</v>
      </c>
      <c r="B75" s="39">
        <v>1</v>
      </c>
      <c r="C75" s="39">
        <v>1</v>
      </c>
      <c r="D75" s="48">
        <v>140</v>
      </c>
      <c r="E75" s="39">
        <v>240</v>
      </c>
      <c r="F75" s="39">
        <v>215</v>
      </c>
      <c r="G75" s="39">
        <v>315</v>
      </c>
      <c r="H75" s="39">
        <v>1650</v>
      </c>
      <c r="I75" s="39">
        <v>2100</v>
      </c>
      <c r="J75" s="39">
        <v>950</v>
      </c>
      <c r="K75" s="39">
        <v>1150</v>
      </c>
      <c r="M75">
        <f t="shared" si="30"/>
        <v>190</v>
      </c>
      <c r="N75">
        <f t="shared" si="26"/>
        <v>265</v>
      </c>
      <c r="O75">
        <f t="shared" si="27"/>
        <v>1875</v>
      </c>
      <c r="P75">
        <f t="shared" si="28"/>
        <v>1050</v>
      </c>
      <c r="Q75">
        <f t="shared" si="29"/>
        <v>3380</v>
      </c>
      <c r="W75">
        <v>1387296</v>
      </c>
      <c r="X75">
        <v>3245</v>
      </c>
      <c r="Z75">
        <f>W75/X75</f>
        <v>427.5180277349769</v>
      </c>
    </row>
    <row r="76" spans="1:29" x14ac:dyDescent="0.3">
      <c r="A76" s="34" t="s">
        <v>610</v>
      </c>
      <c r="B76" s="35">
        <v>1</v>
      </c>
      <c r="C76" s="35">
        <v>2</v>
      </c>
      <c r="D76" s="44">
        <v>145</v>
      </c>
      <c r="E76" s="43">
        <v>245</v>
      </c>
      <c r="F76" s="35">
        <v>220</v>
      </c>
      <c r="G76" s="35">
        <v>320</v>
      </c>
      <c r="H76" s="35">
        <v>1700</v>
      </c>
      <c r="I76" s="35">
        <v>2175</v>
      </c>
      <c r="J76" s="35">
        <v>975</v>
      </c>
      <c r="K76" s="35">
        <v>1175</v>
      </c>
      <c r="M76">
        <f t="shared" si="30"/>
        <v>195</v>
      </c>
      <c r="N76">
        <f t="shared" si="26"/>
        <v>270</v>
      </c>
      <c r="O76">
        <f t="shared" si="27"/>
        <v>1937.5</v>
      </c>
      <c r="P76">
        <f t="shared" si="28"/>
        <v>1075</v>
      </c>
      <c r="Q76">
        <f t="shared" si="29"/>
        <v>3477.5</v>
      </c>
    </row>
    <row r="77" spans="1:29" x14ac:dyDescent="0.3">
      <c r="A77" s="34" t="s">
        <v>611</v>
      </c>
      <c r="B77" s="35">
        <v>1</v>
      </c>
      <c r="C77" s="35">
        <v>3</v>
      </c>
      <c r="D77" s="42">
        <v>150</v>
      </c>
      <c r="E77" s="43">
        <v>250</v>
      </c>
      <c r="F77" s="43">
        <v>225</v>
      </c>
      <c r="G77" s="43">
        <v>325</v>
      </c>
      <c r="H77" s="43">
        <v>1750</v>
      </c>
      <c r="I77" s="43">
        <v>2250</v>
      </c>
      <c r="J77" s="43">
        <v>1000</v>
      </c>
      <c r="K77" s="43">
        <v>1200</v>
      </c>
      <c r="M77">
        <f t="shared" si="30"/>
        <v>200</v>
      </c>
      <c r="N77">
        <f t="shared" si="26"/>
        <v>275</v>
      </c>
      <c r="O77">
        <f t="shared" si="27"/>
        <v>2000</v>
      </c>
      <c r="P77">
        <f t="shared" si="28"/>
        <v>1100</v>
      </c>
      <c r="Q77">
        <f t="shared" si="29"/>
        <v>3575</v>
      </c>
    </row>
    <row r="78" spans="1:29" x14ac:dyDescent="0.3">
      <c r="A78" s="34" t="s">
        <v>612</v>
      </c>
      <c r="B78" s="35">
        <v>1</v>
      </c>
      <c r="C78" s="35">
        <v>4</v>
      </c>
      <c r="D78" s="44">
        <v>155</v>
      </c>
      <c r="E78" s="43">
        <v>255</v>
      </c>
      <c r="F78" s="35">
        <v>230</v>
      </c>
      <c r="G78" s="35">
        <v>330</v>
      </c>
      <c r="H78" s="35">
        <v>1800</v>
      </c>
      <c r="I78" s="35">
        <v>2325</v>
      </c>
      <c r="J78" s="35">
        <v>1025</v>
      </c>
      <c r="K78" s="35">
        <v>1225</v>
      </c>
      <c r="M78">
        <f t="shared" si="30"/>
        <v>205</v>
      </c>
      <c r="N78">
        <f t="shared" si="26"/>
        <v>280</v>
      </c>
      <c r="O78">
        <f t="shared" si="27"/>
        <v>2062.5</v>
      </c>
      <c r="P78">
        <f t="shared" si="28"/>
        <v>1125</v>
      </c>
      <c r="Q78">
        <f t="shared" si="29"/>
        <v>3672.5</v>
      </c>
    </row>
    <row r="79" spans="1:29" x14ac:dyDescent="0.3">
      <c r="A79" s="34" t="s">
        <v>613</v>
      </c>
      <c r="B79" s="35">
        <v>1</v>
      </c>
      <c r="C79" s="35">
        <v>5</v>
      </c>
      <c r="D79" s="42">
        <v>160</v>
      </c>
      <c r="E79" s="43">
        <v>260</v>
      </c>
      <c r="F79" s="43">
        <v>235</v>
      </c>
      <c r="G79" s="43">
        <v>335</v>
      </c>
      <c r="H79" s="43">
        <v>1850</v>
      </c>
      <c r="I79" s="43">
        <v>2400</v>
      </c>
      <c r="J79" s="43">
        <v>1050</v>
      </c>
      <c r="K79" s="43">
        <v>1250</v>
      </c>
      <c r="M79">
        <f t="shared" si="30"/>
        <v>210</v>
      </c>
      <c r="N79">
        <f t="shared" si="26"/>
        <v>285</v>
      </c>
      <c r="O79">
        <f t="shared" si="27"/>
        <v>2125</v>
      </c>
      <c r="P79">
        <f t="shared" si="28"/>
        <v>1150</v>
      </c>
      <c r="Q79">
        <f t="shared" si="29"/>
        <v>3770</v>
      </c>
    </row>
    <row r="80" spans="1:29" x14ac:dyDescent="0.3">
      <c r="A80" s="34" t="s">
        <v>614</v>
      </c>
      <c r="B80" s="35">
        <v>1</v>
      </c>
      <c r="C80" s="35">
        <v>6</v>
      </c>
      <c r="D80" s="44">
        <v>165</v>
      </c>
      <c r="E80" s="43">
        <v>265</v>
      </c>
      <c r="F80" s="35">
        <v>240</v>
      </c>
      <c r="G80" s="35">
        <v>340</v>
      </c>
      <c r="H80" s="35">
        <v>1900</v>
      </c>
      <c r="I80" s="35">
        <v>2475</v>
      </c>
      <c r="J80" s="35">
        <v>1075</v>
      </c>
      <c r="K80" s="35">
        <v>1275</v>
      </c>
      <c r="M80">
        <f t="shared" si="30"/>
        <v>215</v>
      </c>
      <c r="N80">
        <f t="shared" si="26"/>
        <v>290</v>
      </c>
      <c r="O80">
        <f t="shared" si="27"/>
        <v>2187.5</v>
      </c>
      <c r="P80">
        <f t="shared" si="28"/>
        <v>1175</v>
      </c>
      <c r="Q80">
        <f t="shared" si="29"/>
        <v>3867.5</v>
      </c>
    </row>
    <row r="81" spans="1:17" x14ac:dyDescent="0.3">
      <c r="A81" s="34" t="s">
        <v>615</v>
      </c>
      <c r="B81" s="35">
        <v>1</v>
      </c>
      <c r="C81" s="35">
        <v>7</v>
      </c>
      <c r="D81" s="42">
        <v>170</v>
      </c>
      <c r="E81" s="43">
        <v>270</v>
      </c>
      <c r="F81" s="43">
        <v>245</v>
      </c>
      <c r="G81" s="43">
        <v>345</v>
      </c>
      <c r="H81" s="43">
        <v>1950</v>
      </c>
      <c r="I81" s="43">
        <v>2550</v>
      </c>
      <c r="J81" s="43">
        <v>1100</v>
      </c>
      <c r="K81" s="43">
        <v>1300</v>
      </c>
      <c r="M81">
        <f t="shared" si="30"/>
        <v>220</v>
      </c>
      <c r="N81">
        <f t="shared" si="26"/>
        <v>295</v>
      </c>
      <c r="O81">
        <f t="shared" si="27"/>
        <v>2250</v>
      </c>
      <c r="P81">
        <f t="shared" si="28"/>
        <v>1200</v>
      </c>
      <c r="Q81">
        <f t="shared" si="29"/>
        <v>3965</v>
      </c>
    </row>
    <row r="82" spans="1:17" x14ac:dyDescent="0.3">
      <c r="A82" s="36" t="s">
        <v>616</v>
      </c>
      <c r="B82" s="37">
        <v>1</v>
      </c>
      <c r="C82" s="37">
        <v>8</v>
      </c>
      <c r="D82" s="45">
        <v>175</v>
      </c>
      <c r="E82" s="49">
        <v>275</v>
      </c>
      <c r="F82" s="37">
        <v>250</v>
      </c>
      <c r="G82" s="37">
        <v>350</v>
      </c>
      <c r="H82" s="37">
        <v>2000</v>
      </c>
      <c r="I82" s="37">
        <v>2625</v>
      </c>
      <c r="J82" s="37">
        <v>1125</v>
      </c>
      <c r="K82" s="37">
        <v>1325</v>
      </c>
      <c r="M82">
        <f t="shared" si="30"/>
        <v>225</v>
      </c>
      <c r="N82">
        <f t="shared" si="26"/>
        <v>300</v>
      </c>
      <c r="O82">
        <f t="shared" si="27"/>
        <v>2312.5</v>
      </c>
      <c r="P82">
        <f t="shared" si="28"/>
        <v>1225</v>
      </c>
      <c r="Q82">
        <f t="shared" si="29"/>
        <v>4062.5</v>
      </c>
    </row>
    <row r="83" spans="1:17" x14ac:dyDescent="0.3">
      <c r="A83" s="38" t="s">
        <v>617</v>
      </c>
      <c r="B83" s="39">
        <v>2</v>
      </c>
      <c r="C83" s="39">
        <v>1</v>
      </c>
      <c r="D83" s="48">
        <v>180</v>
      </c>
      <c r="E83" s="39">
        <v>280</v>
      </c>
      <c r="F83" s="39">
        <v>255</v>
      </c>
      <c r="G83" s="39">
        <v>355</v>
      </c>
      <c r="H83" s="39">
        <v>2050</v>
      </c>
      <c r="I83" s="39">
        <v>2700</v>
      </c>
      <c r="J83" s="39">
        <v>1150</v>
      </c>
      <c r="K83" s="39">
        <v>1350</v>
      </c>
      <c r="M83">
        <f t="shared" si="30"/>
        <v>230</v>
      </c>
      <c r="N83">
        <f t="shared" si="26"/>
        <v>305</v>
      </c>
      <c r="O83">
        <f t="shared" si="27"/>
        <v>2375</v>
      </c>
      <c r="P83">
        <f t="shared" si="28"/>
        <v>1250</v>
      </c>
      <c r="Q83">
        <f t="shared" si="29"/>
        <v>4160</v>
      </c>
    </row>
    <row r="84" spans="1:17" x14ac:dyDescent="0.3">
      <c r="A84" s="34" t="s">
        <v>618</v>
      </c>
      <c r="B84" s="35">
        <v>2</v>
      </c>
      <c r="C84" s="35">
        <v>2</v>
      </c>
      <c r="D84" s="44">
        <v>185</v>
      </c>
      <c r="E84" s="43">
        <v>285</v>
      </c>
      <c r="F84" s="35">
        <v>260</v>
      </c>
      <c r="G84" s="35">
        <v>360</v>
      </c>
      <c r="H84" s="35">
        <v>2100</v>
      </c>
      <c r="I84" s="35">
        <v>2775</v>
      </c>
      <c r="J84" s="35">
        <v>1175</v>
      </c>
      <c r="K84" s="35">
        <v>1375</v>
      </c>
      <c r="M84">
        <f t="shared" si="30"/>
        <v>235</v>
      </c>
      <c r="N84">
        <f t="shared" si="26"/>
        <v>310</v>
      </c>
      <c r="O84">
        <f t="shared" si="27"/>
        <v>2437.5</v>
      </c>
      <c r="P84">
        <f t="shared" si="28"/>
        <v>1275</v>
      </c>
      <c r="Q84">
        <f t="shared" si="29"/>
        <v>4257.5</v>
      </c>
    </row>
    <row r="85" spans="1:17" x14ac:dyDescent="0.3">
      <c r="A85" s="34" t="s">
        <v>619</v>
      </c>
      <c r="B85" s="35">
        <v>2</v>
      </c>
      <c r="C85" s="35">
        <v>3</v>
      </c>
      <c r="D85" s="42">
        <v>190</v>
      </c>
      <c r="E85" s="43">
        <v>290</v>
      </c>
      <c r="F85" s="43">
        <v>265</v>
      </c>
      <c r="G85" s="43">
        <v>365</v>
      </c>
      <c r="H85" s="43">
        <v>2150</v>
      </c>
      <c r="I85" s="43">
        <v>2850</v>
      </c>
      <c r="J85" s="43">
        <v>1200</v>
      </c>
      <c r="K85" s="43">
        <v>1400</v>
      </c>
      <c r="M85">
        <f t="shared" si="30"/>
        <v>240</v>
      </c>
      <c r="N85">
        <f t="shared" si="26"/>
        <v>315</v>
      </c>
      <c r="O85">
        <f t="shared" si="27"/>
        <v>2500</v>
      </c>
      <c r="P85">
        <f t="shared" si="28"/>
        <v>1300</v>
      </c>
      <c r="Q85">
        <f t="shared" si="29"/>
        <v>4355</v>
      </c>
    </row>
    <row r="86" spans="1:17" x14ac:dyDescent="0.3">
      <c r="A86" s="34" t="s">
        <v>620</v>
      </c>
      <c r="B86" s="35">
        <v>2</v>
      </c>
      <c r="C86" s="35">
        <v>4</v>
      </c>
      <c r="D86" s="44">
        <v>195</v>
      </c>
      <c r="E86" s="43">
        <v>295</v>
      </c>
      <c r="F86" s="35">
        <v>270</v>
      </c>
      <c r="G86" s="35">
        <v>370</v>
      </c>
      <c r="H86" s="35">
        <v>2200</v>
      </c>
      <c r="I86" s="35">
        <v>2925</v>
      </c>
      <c r="J86" s="35">
        <v>1225</v>
      </c>
      <c r="K86" s="35">
        <v>1425</v>
      </c>
      <c r="M86">
        <f t="shared" si="30"/>
        <v>245</v>
      </c>
      <c r="N86">
        <f t="shared" si="26"/>
        <v>320</v>
      </c>
      <c r="O86">
        <f t="shared" si="27"/>
        <v>2562.5</v>
      </c>
      <c r="P86">
        <f t="shared" si="28"/>
        <v>1325</v>
      </c>
      <c r="Q86">
        <f t="shared" si="29"/>
        <v>4452.5</v>
      </c>
    </row>
    <row r="87" spans="1:17" x14ac:dyDescent="0.3">
      <c r="A87" s="34" t="s">
        <v>621</v>
      </c>
      <c r="B87" s="35">
        <v>2</v>
      </c>
      <c r="C87" s="35">
        <v>5</v>
      </c>
      <c r="D87" s="42">
        <v>200</v>
      </c>
      <c r="E87" s="43">
        <v>300</v>
      </c>
      <c r="F87" s="43">
        <v>275</v>
      </c>
      <c r="G87" s="43">
        <v>375</v>
      </c>
      <c r="H87" s="43">
        <v>2250</v>
      </c>
      <c r="I87" s="43">
        <v>3000</v>
      </c>
      <c r="J87" s="43">
        <v>1250</v>
      </c>
      <c r="K87" s="43">
        <v>1450</v>
      </c>
      <c r="M87">
        <f t="shared" si="30"/>
        <v>250</v>
      </c>
      <c r="N87">
        <f t="shared" si="26"/>
        <v>325</v>
      </c>
      <c r="O87">
        <f t="shared" si="27"/>
        <v>2625</v>
      </c>
      <c r="P87">
        <f t="shared" si="28"/>
        <v>1350</v>
      </c>
      <c r="Q87">
        <f t="shared" si="29"/>
        <v>4550</v>
      </c>
    </row>
    <row r="88" spans="1:17" x14ac:dyDescent="0.3">
      <c r="A88" s="34" t="s">
        <v>622</v>
      </c>
      <c r="B88" s="35">
        <v>2</v>
      </c>
      <c r="C88" s="35">
        <v>6</v>
      </c>
      <c r="D88" s="44">
        <v>205</v>
      </c>
      <c r="E88" s="43">
        <v>305</v>
      </c>
      <c r="F88" s="35">
        <v>280</v>
      </c>
      <c r="G88" s="35">
        <v>380</v>
      </c>
      <c r="H88" s="35">
        <v>2300</v>
      </c>
      <c r="I88" s="35">
        <v>3075</v>
      </c>
      <c r="J88" s="35">
        <v>1275</v>
      </c>
      <c r="K88" s="35">
        <v>1475</v>
      </c>
      <c r="M88">
        <f t="shared" si="30"/>
        <v>255</v>
      </c>
      <c r="N88">
        <f t="shared" si="26"/>
        <v>330</v>
      </c>
      <c r="O88">
        <f t="shared" si="27"/>
        <v>2687.5</v>
      </c>
      <c r="P88">
        <f t="shared" si="28"/>
        <v>1375</v>
      </c>
      <c r="Q88">
        <f t="shared" si="29"/>
        <v>4647.5</v>
      </c>
    </row>
    <row r="89" spans="1:17" x14ac:dyDescent="0.3">
      <c r="A89" s="34" t="s">
        <v>623</v>
      </c>
      <c r="B89" s="35">
        <v>2</v>
      </c>
      <c r="C89" s="35">
        <v>7</v>
      </c>
      <c r="D89" s="42">
        <v>210</v>
      </c>
      <c r="E89" s="43">
        <v>310</v>
      </c>
      <c r="F89" s="43">
        <v>285</v>
      </c>
      <c r="G89" s="43">
        <v>385</v>
      </c>
      <c r="H89" s="43">
        <v>2350</v>
      </c>
      <c r="I89" s="43">
        <v>3150</v>
      </c>
      <c r="J89" s="43">
        <v>1300</v>
      </c>
      <c r="K89" s="43">
        <v>1500</v>
      </c>
      <c r="M89">
        <f t="shared" si="30"/>
        <v>260</v>
      </c>
      <c r="N89">
        <f t="shared" si="26"/>
        <v>335</v>
      </c>
      <c r="O89">
        <f t="shared" si="27"/>
        <v>2750</v>
      </c>
      <c r="P89">
        <f t="shared" si="28"/>
        <v>1400</v>
      </c>
      <c r="Q89">
        <f t="shared" si="29"/>
        <v>4745</v>
      </c>
    </row>
    <row r="90" spans="1:17" x14ac:dyDescent="0.3">
      <c r="A90" s="36" t="s">
        <v>624</v>
      </c>
      <c r="B90" s="37">
        <v>2</v>
      </c>
      <c r="C90" s="37">
        <v>8</v>
      </c>
      <c r="D90" s="45">
        <v>215</v>
      </c>
      <c r="E90" s="37">
        <v>315</v>
      </c>
      <c r="F90" s="37">
        <v>290</v>
      </c>
      <c r="G90" s="37">
        <v>390</v>
      </c>
      <c r="H90" s="37">
        <v>2400</v>
      </c>
      <c r="I90" s="37">
        <v>3225</v>
      </c>
      <c r="J90" s="37">
        <v>1325</v>
      </c>
      <c r="K90" s="37">
        <v>1525</v>
      </c>
      <c r="M90">
        <f t="shared" si="30"/>
        <v>265</v>
      </c>
      <c r="N90">
        <f t="shared" si="26"/>
        <v>340</v>
      </c>
      <c r="O90">
        <f t="shared" si="27"/>
        <v>2812.5</v>
      </c>
      <c r="P90">
        <f t="shared" si="28"/>
        <v>1425</v>
      </c>
      <c r="Q90">
        <f t="shared" si="29"/>
        <v>4842.5</v>
      </c>
    </row>
    <row r="91" spans="1:17" x14ac:dyDescent="0.3">
      <c r="A91" s="38" t="s">
        <v>625</v>
      </c>
      <c r="B91" s="39">
        <v>3</v>
      </c>
      <c r="C91" s="39">
        <v>1</v>
      </c>
      <c r="D91" s="48">
        <v>220</v>
      </c>
      <c r="E91" s="39">
        <v>320</v>
      </c>
      <c r="F91" s="39">
        <v>295</v>
      </c>
      <c r="G91" s="39">
        <v>395</v>
      </c>
      <c r="H91" s="39">
        <v>2450</v>
      </c>
      <c r="I91" s="39">
        <v>3300</v>
      </c>
      <c r="J91" s="39">
        <v>1350</v>
      </c>
      <c r="K91" s="39">
        <v>1550</v>
      </c>
      <c r="M91">
        <f t="shared" si="30"/>
        <v>270</v>
      </c>
      <c r="N91">
        <f t="shared" si="26"/>
        <v>345</v>
      </c>
      <c r="O91">
        <f t="shared" si="27"/>
        <v>2875</v>
      </c>
      <c r="P91">
        <f t="shared" si="28"/>
        <v>1450</v>
      </c>
      <c r="Q91">
        <f t="shared" si="29"/>
        <v>4940</v>
      </c>
    </row>
    <row r="92" spans="1:17" x14ac:dyDescent="0.3">
      <c r="A92" s="34" t="s">
        <v>626</v>
      </c>
      <c r="B92" s="35">
        <v>3</v>
      </c>
      <c r="C92" s="35">
        <v>2</v>
      </c>
      <c r="D92" s="44">
        <v>225</v>
      </c>
      <c r="E92" s="43">
        <v>325</v>
      </c>
      <c r="F92" s="35">
        <v>300</v>
      </c>
      <c r="G92" s="35">
        <v>400</v>
      </c>
      <c r="H92" s="35">
        <v>2500</v>
      </c>
      <c r="I92" s="35">
        <v>3375</v>
      </c>
      <c r="J92" s="35">
        <v>1375</v>
      </c>
      <c r="K92" s="35">
        <v>1575</v>
      </c>
      <c r="M92">
        <f t="shared" si="30"/>
        <v>275</v>
      </c>
      <c r="N92">
        <f t="shared" si="26"/>
        <v>350</v>
      </c>
      <c r="O92">
        <f t="shared" si="27"/>
        <v>2937.5</v>
      </c>
      <c r="P92">
        <f t="shared" si="28"/>
        <v>1475</v>
      </c>
      <c r="Q92">
        <f t="shared" si="29"/>
        <v>5037.5</v>
      </c>
    </row>
    <row r="93" spans="1:17" x14ac:dyDescent="0.3">
      <c r="A93" s="34" t="s">
        <v>627</v>
      </c>
      <c r="B93" s="35">
        <v>3</v>
      </c>
      <c r="C93" s="35">
        <v>3</v>
      </c>
      <c r="D93" s="42">
        <v>230</v>
      </c>
      <c r="E93" s="43">
        <v>330</v>
      </c>
      <c r="F93" s="43">
        <v>305</v>
      </c>
      <c r="G93" s="43">
        <v>405</v>
      </c>
      <c r="H93" s="43">
        <v>2550</v>
      </c>
      <c r="I93" s="43">
        <v>3450</v>
      </c>
      <c r="J93" s="43">
        <v>1400</v>
      </c>
      <c r="K93" s="43">
        <v>1600</v>
      </c>
      <c r="M93">
        <f t="shared" si="30"/>
        <v>280</v>
      </c>
      <c r="N93">
        <f t="shared" si="26"/>
        <v>355</v>
      </c>
      <c r="O93">
        <f t="shared" si="27"/>
        <v>3000</v>
      </c>
      <c r="P93">
        <f t="shared" si="28"/>
        <v>1500</v>
      </c>
      <c r="Q93">
        <f t="shared" si="29"/>
        <v>5135</v>
      </c>
    </row>
    <row r="94" spans="1:17" x14ac:dyDescent="0.3">
      <c r="A94" s="34" t="s">
        <v>628</v>
      </c>
      <c r="B94" s="35">
        <v>3</v>
      </c>
      <c r="C94" s="35">
        <v>4</v>
      </c>
      <c r="D94" s="44">
        <v>235</v>
      </c>
      <c r="E94" s="43">
        <v>335</v>
      </c>
      <c r="F94" s="35">
        <v>310</v>
      </c>
      <c r="G94" s="35">
        <v>410</v>
      </c>
      <c r="H94" s="35">
        <v>2600</v>
      </c>
      <c r="I94" s="35">
        <v>3525</v>
      </c>
      <c r="J94" s="35">
        <v>1425</v>
      </c>
      <c r="K94" s="35">
        <v>1625</v>
      </c>
      <c r="M94">
        <f t="shared" si="30"/>
        <v>285</v>
      </c>
      <c r="N94">
        <f t="shared" si="26"/>
        <v>360</v>
      </c>
      <c r="O94">
        <f t="shared" si="27"/>
        <v>3062.5</v>
      </c>
      <c r="P94">
        <f t="shared" si="28"/>
        <v>1525</v>
      </c>
      <c r="Q94">
        <f t="shared" si="29"/>
        <v>5232.5</v>
      </c>
    </row>
    <row r="95" spans="1:17" x14ac:dyDescent="0.3">
      <c r="A95" s="34" t="s">
        <v>629</v>
      </c>
      <c r="B95" s="35">
        <v>3</v>
      </c>
      <c r="C95" s="35">
        <v>5</v>
      </c>
      <c r="D95" s="42">
        <v>240</v>
      </c>
      <c r="E95" s="43">
        <v>340</v>
      </c>
      <c r="F95" s="43">
        <v>315</v>
      </c>
      <c r="G95" s="43">
        <v>415</v>
      </c>
      <c r="H95" s="43">
        <v>2650</v>
      </c>
      <c r="I95" s="43">
        <v>3600</v>
      </c>
      <c r="J95" s="43">
        <v>1450</v>
      </c>
      <c r="K95" s="43">
        <v>1650</v>
      </c>
      <c r="M95">
        <f t="shared" si="30"/>
        <v>290</v>
      </c>
      <c r="N95">
        <f t="shared" si="26"/>
        <v>365</v>
      </c>
      <c r="O95">
        <f t="shared" si="27"/>
        <v>3125</v>
      </c>
      <c r="P95">
        <f t="shared" si="28"/>
        <v>1550</v>
      </c>
      <c r="Q95">
        <f t="shared" si="29"/>
        <v>5330</v>
      </c>
    </row>
    <row r="96" spans="1:17" x14ac:dyDescent="0.3">
      <c r="A96" s="34" t="s">
        <v>630</v>
      </c>
      <c r="B96" s="35">
        <v>3</v>
      </c>
      <c r="C96" s="35">
        <v>6</v>
      </c>
      <c r="D96" s="44">
        <v>245</v>
      </c>
      <c r="E96" s="43">
        <v>345</v>
      </c>
      <c r="F96" s="35">
        <v>320</v>
      </c>
      <c r="G96" s="35">
        <v>420</v>
      </c>
      <c r="H96" s="35">
        <v>2700</v>
      </c>
      <c r="I96" s="35">
        <v>3675</v>
      </c>
      <c r="J96" s="35">
        <v>1475</v>
      </c>
      <c r="K96" s="35">
        <v>1675</v>
      </c>
      <c r="M96">
        <f t="shared" si="30"/>
        <v>295</v>
      </c>
      <c r="N96">
        <f t="shared" si="26"/>
        <v>370</v>
      </c>
      <c r="O96">
        <f t="shared" si="27"/>
        <v>3187.5</v>
      </c>
      <c r="P96">
        <f t="shared" si="28"/>
        <v>1575</v>
      </c>
      <c r="Q96">
        <f t="shared" si="29"/>
        <v>5427.5</v>
      </c>
    </row>
    <row r="97" spans="1:17" x14ac:dyDescent="0.3">
      <c r="A97" s="34" t="s">
        <v>631</v>
      </c>
      <c r="B97" s="35">
        <v>3</v>
      </c>
      <c r="C97" s="35">
        <v>7</v>
      </c>
      <c r="D97" s="42">
        <v>250</v>
      </c>
      <c r="E97" s="43">
        <v>350</v>
      </c>
      <c r="F97" s="43">
        <v>325</v>
      </c>
      <c r="G97" s="43">
        <v>425</v>
      </c>
      <c r="H97" s="43">
        <v>2750</v>
      </c>
      <c r="I97" s="43">
        <v>3750</v>
      </c>
      <c r="J97" s="43">
        <v>1500</v>
      </c>
      <c r="K97" s="43">
        <v>1700</v>
      </c>
      <c r="M97">
        <f t="shared" si="30"/>
        <v>300</v>
      </c>
      <c r="N97">
        <f t="shared" si="26"/>
        <v>375</v>
      </c>
      <c r="O97">
        <f t="shared" si="27"/>
        <v>3250</v>
      </c>
      <c r="P97">
        <f t="shared" si="28"/>
        <v>1600</v>
      </c>
      <c r="Q97">
        <f t="shared" si="29"/>
        <v>5525</v>
      </c>
    </row>
    <row r="98" spans="1:17" x14ac:dyDescent="0.3">
      <c r="A98" s="36" t="s">
        <v>632</v>
      </c>
      <c r="B98" s="37">
        <v>3</v>
      </c>
      <c r="C98" s="37">
        <v>8</v>
      </c>
      <c r="D98" s="45">
        <v>255</v>
      </c>
      <c r="E98" s="37">
        <v>355</v>
      </c>
      <c r="F98" s="37">
        <v>330</v>
      </c>
      <c r="G98" s="37">
        <v>430</v>
      </c>
      <c r="H98" s="37">
        <v>2800</v>
      </c>
      <c r="I98" s="37">
        <v>3825</v>
      </c>
      <c r="J98" s="37">
        <v>1525</v>
      </c>
      <c r="K98" s="37">
        <v>1725</v>
      </c>
      <c r="M98">
        <f t="shared" si="30"/>
        <v>305</v>
      </c>
      <c r="N98">
        <f t="shared" si="26"/>
        <v>380</v>
      </c>
      <c r="O98">
        <f t="shared" si="27"/>
        <v>3312.5</v>
      </c>
      <c r="P98">
        <f t="shared" si="28"/>
        <v>1625</v>
      </c>
      <c r="Q98">
        <f t="shared" si="29"/>
        <v>5622.5</v>
      </c>
    </row>
    <row r="99" spans="1:17" x14ac:dyDescent="0.3">
      <c r="A99" s="38" t="s">
        <v>633</v>
      </c>
      <c r="B99" s="39">
        <v>4</v>
      </c>
      <c r="C99" s="39">
        <v>1</v>
      </c>
      <c r="D99" s="48">
        <v>260</v>
      </c>
      <c r="E99" s="39">
        <v>360</v>
      </c>
      <c r="F99" s="39">
        <v>335</v>
      </c>
      <c r="G99" s="39">
        <v>435</v>
      </c>
      <c r="H99" s="39">
        <v>2850</v>
      </c>
      <c r="I99" s="39">
        <v>3900</v>
      </c>
      <c r="J99" s="39">
        <v>1550</v>
      </c>
      <c r="K99" s="39">
        <v>1750</v>
      </c>
      <c r="M99">
        <f t="shared" si="30"/>
        <v>310</v>
      </c>
      <c r="N99">
        <f t="shared" si="26"/>
        <v>385</v>
      </c>
      <c r="O99">
        <f t="shared" si="27"/>
        <v>3375</v>
      </c>
      <c r="P99">
        <f t="shared" si="28"/>
        <v>1650</v>
      </c>
      <c r="Q99">
        <f t="shared" si="29"/>
        <v>5720</v>
      </c>
    </row>
    <row r="100" spans="1:17" x14ac:dyDescent="0.3">
      <c r="A100" s="34" t="s">
        <v>634</v>
      </c>
      <c r="B100" s="35">
        <v>4</v>
      </c>
      <c r="C100" s="35">
        <v>2</v>
      </c>
      <c r="D100" s="44">
        <v>265</v>
      </c>
      <c r="E100" s="43">
        <v>365</v>
      </c>
      <c r="F100" s="35">
        <v>340</v>
      </c>
      <c r="G100" s="35">
        <v>440</v>
      </c>
      <c r="H100" s="35">
        <v>2900</v>
      </c>
      <c r="I100" s="35">
        <v>3975</v>
      </c>
      <c r="J100" s="35">
        <v>1575</v>
      </c>
      <c r="K100" s="35">
        <v>1775</v>
      </c>
      <c r="M100">
        <f t="shared" si="30"/>
        <v>315</v>
      </c>
      <c r="N100">
        <f t="shared" si="26"/>
        <v>390</v>
      </c>
      <c r="O100">
        <f t="shared" si="27"/>
        <v>3437.5</v>
      </c>
      <c r="P100">
        <f t="shared" si="28"/>
        <v>1675</v>
      </c>
      <c r="Q100">
        <f t="shared" si="29"/>
        <v>5817.5</v>
      </c>
    </row>
    <row r="101" spans="1:17" x14ac:dyDescent="0.3">
      <c r="A101" s="34" t="s">
        <v>635</v>
      </c>
      <c r="B101" s="35">
        <v>4</v>
      </c>
      <c r="C101" s="35">
        <v>3</v>
      </c>
      <c r="D101" s="42">
        <v>270</v>
      </c>
      <c r="E101" s="43">
        <v>370</v>
      </c>
      <c r="F101" s="43">
        <v>345</v>
      </c>
      <c r="G101" s="43">
        <v>445</v>
      </c>
      <c r="H101" s="43">
        <v>2950</v>
      </c>
      <c r="I101" s="43">
        <v>4050</v>
      </c>
      <c r="J101" s="43">
        <v>1600</v>
      </c>
      <c r="K101" s="43">
        <v>1800</v>
      </c>
      <c r="M101">
        <f t="shared" si="30"/>
        <v>320</v>
      </c>
      <c r="N101">
        <f t="shared" si="26"/>
        <v>395</v>
      </c>
      <c r="O101">
        <f t="shared" si="27"/>
        <v>3500</v>
      </c>
      <c r="P101">
        <f t="shared" si="28"/>
        <v>1700</v>
      </c>
      <c r="Q101">
        <f t="shared" si="29"/>
        <v>5915</v>
      </c>
    </row>
    <row r="102" spans="1:17" x14ac:dyDescent="0.3">
      <c r="A102" s="34" t="s">
        <v>636</v>
      </c>
      <c r="B102" s="35">
        <v>4</v>
      </c>
      <c r="C102" s="35">
        <v>4</v>
      </c>
      <c r="D102" s="44">
        <v>275</v>
      </c>
      <c r="E102" s="43">
        <v>375</v>
      </c>
      <c r="F102" s="35">
        <v>350</v>
      </c>
      <c r="G102" s="35">
        <v>450</v>
      </c>
      <c r="H102" s="35">
        <v>3000</v>
      </c>
      <c r="I102" s="35">
        <v>4125</v>
      </c>
      <c r="J102" s="35">
        <v>1625</v>
      </c>
      <c r="K102" s="35">
        <v>1825</v>
      </c>
      <c r="M102">
        <f t="shared" si="30"/>
        <v>325</v>
      </c>
      <c r="N102">
        <f t="shared" si="26"/>
        <v>400</v>
      </c>
      <c r="O102">
        <f t="shared" si="27"/>
        <v>3562.5</v>
      </c>
      <c r="P102">
        <f t="shared" si="28"/>
        <v>1725</v>
      </c>
      <c r="Q102">
        <f t="shared" si="29"/>
        <v>6012.5</v>
      </c>
    </row>
    <row r="103" spans="1:17" x14ac:dyDescent="0.3">
      <c r="A103" s="34" t="s">
        <v>637</v>
      </c>
      <c r="B103" s="35">
        <v>4</v>
      </c>
      <c r="C103" s="35">
        <v>5</v>
      </c>
      <c r="D103" s="42">
        <v>280</v>
      </c>
      <c r="E103" s="43">
        <v>380</v>
      </c>
      <c r="F103" s="43">
        <v>355</v>
      </c>
      <c r="G103" s="43">
        <v>455</v>
      </c>
      <c r="H103" s="43">
        <v>3050</v>
      </c>
      <c r="I103" s="43">
        <v>4200</v>
      </c>
      <c r="J103" s="43">
        <v>1650</v>
      </c>
      <c r="K103" s="43">
        <v>1850</v>
      </c>
      <c r="M103">
        <f t="shared" si="30"/>
        <v>330</v>
      </c>
      <c r="N103">
        <f t="shared" si="26"/>
        <v>405</v>
      </c>
      <c r="O103">
        <f t="shared" si="27"/>
        <v>3625</v>
      </c>
      <c r="P103">
        <f t="shared" si="28"/>
        <v>1750</v>
      </c>
      <c r="Q103">
        <f t="shared" si="29"/>
        <v>6110</v>
      </c>
    </row>
    <row r="104" spans="1:17" x14ac:dyDescent="0.3">
      <c r="A104" s="34" t="s">
        <v>638</v>
      </c>
      <c r="B104" s="35">
        <v>4</v>
      </c>
      <c r="C104" s="35">
        <v>6</v>
      </c>
      <c r="D104" s="44">
        <v>285</v>
      </c>
      <c r="E104" s="43">
        <v>385</v>
      </c>
      <c r="F104" s="35">
        <v>360</v>
      </c>
      <c r="G104" s="35">
        <v>460</v>
      </c>
      <c r="H104" s="35">
        <v>3100</v>
      </c>
      <c r="I104" s="35">
        <v>4275</v>
      </c>
      <c r="J104" s="35">
        <v>1675</v>
      </c>
      <c r="K104" s="35">
        <v>1875</v>
      </c>
      <c r="M104">
        <f t="shared" si="30"/>
        <v>335</v>
      </c>
      <c r="N104">
        <f t="shared" si="26"/>
        <v>410</v>
      </c>
      <c r="O104">
        <f t="shared" si="27"/>
        <v>3687.5</v>
      </c>
      <c r="P104">
        <f t="shared" si="28"/>
        <v>1775</v>
      </c>
      <c r="Q104">
        <f t="shared" si="29"/>
        <v>6207.5</v>
      </c>
    </row>
    <row r="105" spans="1:17" x14ac:dyDescent="0.3">
      <c r="A105" s="34" t="s">
        <v>639</v>
      </c>
      <c r="B105" s="35">
        <v>4</v>
      </c>
      <c r="C105" s="35">
        <v>7</v>
      </c>
      <c r="D105" s="42">
        <v>290</v>
      </c>
      <c r="E105" s="43">
        <v>390</v>
      </c>
      <c r="F105" s="43">
        <v>365</v>
      </c>
      <c r="G105" s="43">
        <v>465</v>
      </c>
      <c r="H105" s="43">
        <v>3150</v>
      </c>
      <c r="I105" s="43">
        <v>4350</v>
      </c>
      <c r="J105" s="43">
        <v>1700</v>
      </c>
      <c r="K105" s="43">
        <v>1900</v>
      </c>
      <c r="M105">
        <f t="shared" si="30"/>
        <v>340</v>
      </c>
      <c r="N105">
        <f t="shared" si="26"/>
        <v>415</v>
      </c>
      <c r="O105">
        <f t="shared" si="27"/>
        <v>3750</v>
      </c>
      <c r="P105">
        <f t="shared" si="28"/>
        <v>1800</v>
      </c>
      <c r="Q105">
        <f t="shared" si="29"/>
        <v>6305</v>
      </c>
    </row>
    <row r="106" spans="1:17" x14ac:dyDescent="0.3">
      <c r="A106" s="36" t="s">
        <v>640</v>
      </c>
      <c r="B106" s="37">
        <v>4</v>
      </c>
      <c r="C106" s="37">
        <v>8</v>
      </c>
      <c r="D106" s="45">
        <v>295</v>
      </c>
      <c r="E106" s="49">
        <v>395</v>
      </c>
      <c r="F106" s="37">
        <v>370</v>
      </c>
      <c r="G106" s="37">
        <v>470</v>
      </c>
      <c r="H106" s="37">
        <v>3200</v>
      </c>
      <c r="I106" s="37">
        <v>4425</v>
      </c>
      <c r="J106" s="37">
        <v>1725</v>
      </c>
      <c r="K106" s="37">
        <v>1925</v>
      </c>
      <c r="M106">
        <f t="shared" si="30"/>
        <v>345</v>
      </c>
      <c r="N106">
        <f t="shared" si="26"/>
        <v>420</v>
      </c>
      <c r="O106">
        <f t="shared" si="27"/>
        <v>3812.5</v>
      </c>
      <c r="P106">
        <f t="shared" si="28"/>
        <v>1825</v>
      </c>
      <c r="Q106">
        <f t="shared" si="29"/>
        <v>6402.5</v>
      </c>
    </row>
    <row r="107" spans="1:17" x14ac:dyDescent="0.3">
      <c r="A107" s="38" t="s">
        <v>641</v>
      </c>
      <c r="B107" s="39">
        <v>5</v>
      </c>
      <c r="C107" s="39">
        <v>1</v>
      </c>
      <c r="D107" s="48">
        <v>300</v>
      </c>
      <c r="E107" s="39">
        <v>400</v>
      </c>
      <c r="F107" s="39">
        <v>375</v>
      </c>
      <c r="G107" s="39">
        <v>475</v>
      </c>
      <c r="H107" s="39">
        <v>3250</v>
      </c>
      <c r="I107" s="39">
        <v>4500</v>
      </c>
      <c r="J107" s="39">
        <v>1750</v>
      </c>
      <c r="K107" s="39">
        <v>1950</v>
      </c>
      <c r="M107">
        <f t="shared" si="30"/>
        <v>350</v>
      </c>
      <c r="N107">
        <f t="shared" si="26"/>
        <v>425</v>
      </c>
      <c r="O107">
        <f t="shared" si="27"/>
        <v>3875</v>
      </c>
      <c r="P107">
        <f t="shared" si="28"/>
        <v>1850</v>
      </c>
      <c r="Q107">
        <f t="shared" si="29"/>
        <v>6500</v>
      </c>
    </row>
    <row r="108" spans="1:17" x14ac:dyDescent="0.3">
      <c r="A108" s="34" t="s">
        <v>642</v>
      </c>
      <c r="B108" s="35">
        <v>5</v>
      </c>
      <c r="C108" s="35">
        <v>2</v>
      </c>
      <c r="D108" s="44">
        <v>305</v>
      </c>
      <c r="E108" s="43">
        <v>405</v>
      </c>
      <c r="F108" s="35">
        <v>380</v>
      </c>
      <c r="G108" s="35">
        <v>480</v>
      </c>
      <c r="H108" s="35">
        <v>3300</v>
      </c>
      <c r="I108" s="35">
        <v>4575</v>
      </c>
      <c r="J108" s="35">
        <v>1775</v>
      </c>
      <c r="K108" s="35">
        <v>1975</v>
      </c>
      <c r="M108">
        <f t="shared" si="30"/>
        <v>355</v>
      </c>
      <c r="N108">
        <f t="shared" si="26"/>
        <v>430</v>
      </c>
      <c r="O108">
        <f t="shared" si="27"/>
        <v>3937.5</v>
      </c>
      <c r="P108">
        <f t="shared" si="28"/>
        <v>1875</v>
      </c>
      <c r="Q108">
        <f t="shared" si="29"/>
        <v>6597.5</v>
      </c>
    </row>
    <row r="109" spans="1:17" x14ac:dyDescent="0.3">
      <c r="A109" s="34" t="s">
        <v>643</v>
      </c>
      <c r="B109" s="35">
        <v>5</v>
      </c>
      <c r="C109" s="35">
        <v>3</v>
      </c>
      <c r="D109" s="42">
        <v>310</v>
      </c>
      <c r="E109" s="43">
        <v>410</v>
      </c>
      <c r="F109" s="43">
        <v>385</v>
      </c>
      <c r="G109" s="43">
        <v>485</v>
      </c>
      <c r="H109" s="43">
        <v>3350</v>
      </c>
      <c r="I109" s="43">
        <v>4650</v>
      </c>
      <c r="J109" s="43">
        <v>1800</v>
      </c>
      <c r="K109" s="43">
        <v>2000</v>
      </c>
      <c r="M109">
        <f t="shared" si="30"/>
        <v>360</v>
      </c>
      <c r="N109">
        <f t="shared" si="26"/>
        <v>435</v>
      </c>
      <c r="O109">
        <f t="shared" si="27"/>
        <v>4000</v>
      </c>
      <c r="P109">
        <f t="shared" si="28"/>
        <v>1900</v>
      </c>
      <c r="Q109">
        <f t="shared" si="29"/>
        <v>6695</v>
      </c>
    </row>
    <row r="110" spans="1:17" x14ac:dyDescent="0.3">
      <c r="A110" s="34" t="s">
        <v>644</v>
      </c>
      <c r="B110" s="35">
        <v>5</v>
      </c>
      <c r="C110" s="35">
        <v>4</v>
      </c>
      <c r="D110" s="44">
        <v>315</v>
      </c>
      <c r="E110" s="43">
        <v>415</v>
      </c>
      <c r="F110" s="35">
        <v>390</v>
      </c>
      <c r="G110" s="35">
        <v>490</v>
      </c>
      <c r="H110" s="35">
        <v>3400</v>
      </c>
      <c r="I110" s="35">
        <v>4725</v>
      </c>
      <c r="J110" s="35">
        <v>1825</v>
      </c>
      <c r="K110" s="35">
        <v>2025</v>
      </c>
      <c r="M110">
        <f t="shared" si="30"/>
        <v>365</v>
      </c>
      <c r="N110">
        <f t="shared" si="26"/>
        <v>440</v>
      </c>
      <c r="O110">
        <f t="shared" si="27"/>
        <v>4062.5</v>
      </c>
      <c r="P110">
        <f t="shared" si="28"/>
        <v>1925</v>
      </c>
      <c r="Q110">
        <f t="shared" si="29"/>
        <v>6792.5</v>
      </c>
    </row>
    <row r="111" spans="1:17" x14ac:dyDescent="0.3">
      <c r="A111" s="34" t="s">
        <v>645</v>
      </c>
      <c r="B111" s="35">
        <v>5</v>
      </c>
      <c r="C111" s="35">
        <v>5</v>
      </c>
      <c r="D111" s="42">
        <v>320</v>
      </c>
      <c r="E111" s="43">
        <v>420</v>
      </c>
      <c r="F111" s="43">
        <v>395</v>
      </c>
      <c r="G111" s="43">
        <v>495</v>
      </c>
      <c r="H111" s="43">
        <v>3450</v>
      </c>
      <c r="I111" s="43">
        <v>4800</v>
      </c>
      <c r="J111" s="43">
        <v>1850</v>
      </c>
      <c r="K111" s="43">
        <v>2050</v>
      </c>
      <c r="M111">
        <f t="shared" si="30"/>
        <v>370</v>
      </c>
      <c r="N111">
        <f t="shared" si="26"/>
        <v>445</v>
      </c>
      <c r="O111">
        <f t="shared" si="27"/>
        <v>4125</v>
      </c>
      <c r="P111">
        <f t="shared" si="28"/>
        <v>1950</v>
      </c>
      <c r="Q111">
        <f t="shared" si="29"/>
        <v>6890</v>
      </c>
    </row>
    <row r="112" spans="1:17" x14ac:dyDescent="0.3">
      <c r="A112" s="34" t="s">
        <v>646</v>
      </c>
      <c r="B112" s="35">
        <v>5</v>
      </c>
      <c r="C112" s="35">
        <v>6</v>
      </c>
      <c r="D112" s="44">
        <v>325</v>
      </c>
      <c r="E112" s="43">
        <v>425</v>
      </c>
      <c r="F112" s="35">
        <v>400</v>
      </c>
      <c r="G112" s="35">
        <v>500</v>
      </c>
      <c r="H112" s="35">
        <v>3500</v>
      </c>
      <c r="I112" s="35">
        <v>4875</v>
      </c>
      <c r="J112" s="35">
        <v>1875</v>
      </c>
      <c r="K112" s="35">
        <v>2075</v>
      </c>
      <c r="M112">
        <f t="shared" si="30"/>
        <v>375</v>
      </c>
      <c r="N112">
        <f t="shared" si="26"/>
        <v>450</v>
      </c>
      <c r="O112">
        <f t="shared" si="27"/>
        <v>4187.5</v>
      </c>
      <c r="P112">
        <f t="shared" si="28"/>
        <v>1975</v>
      </c>
      <c r="Q112">
        <f t="shared" si="29"/>
        <v>6987.5</v>
      </c>
    </row>
    <row r="113" spans="1:17" x14ac:dyDescent="0.3">
      <c r="A113" s="34" t="s">
        <v>647</v>
      </c>
      <c r="B113" s="35">
        <v>5</v>
      </c>
      <c r="C113" s="35">
        <v>7</v>
      </c>
      <c r="D113" s="42">
        <v>330</v>
      </c>
      <c r="E113" s="43">
        <v>430</v>
      </c>
      <c r="F113" s="43">
        <v>405</v>
      </c>
      <c r="G113" s="43">
        <v>505</v>
      </c>
      <c r="H113" s="43">
        <v>3550</v>
      </c>
      <c r="I113" s="43">
        <v>4950</v>
      </c>
      <c r="J113" s="43">
        <v>1900</v>
      </c>
      <c r="K113" s="43">
        <v>2100</v>
      </c>
      <c r="M113">
        <f t="shared" si="30"/>
        <v>380</v>
      </c>
      <c r="N113">
        <f t="shared" si="26"/>
        <v>455</v>
      </c>
      <c r="O113">
        <f t="shared" si="27"/>
        <v>4250</v>
      </c>
      <c r="P113">
        <f t="shared" si="28"/>
        <v>2000</v>
      </c>
      <c r="Q113">
        <f t="shared" si="29"/>
        <v>7085</v>
      </c>
    </row>
    <row r="114" spans="1:17" x14ac:dyDescent="0.3">
      <c r="A114" s="36" t="s">
        <v>648</v>
      </c>
      <c r="B114" s="37">
        <v>5</v>
      </c>
      <c r="C114" s="37">
        <v>8</v>
      </c>
      <c r="D114" s="45">
        <v>335</v>
      </c>
      <c r="E114" s="37">
        <v>435</v>
      </c>
      <c r="F114" s="37">
        <v>410</v>
      </c>
      <c r="G114" s="37">
        <v>510</v>
      </c>
      <c r="H114" s="37">
        <v>3600</v>
      </c>
      <c r="I114" s="37">
        <v>5025</v>
      </c>
      <c r="J114" s="37">
        <v>1925</v>
      </c>
      <c r="K114" s="37">
        <v>2125</v>
      </c>
      <c r="M114">
        <f t="shared" si="30"/>
        <v>385</v>
      </c>
      <c r="N114">
        <f t="shared" si="26"/>
        <v>460</v>
      </c>
      <c r="O114">
        <f t="shared" si="27"/>
        <v>4312.5</v>
      </c>
      <c r="P114">
        <f t="shared" si="28"/>
        <v>2025</v>
      </c>
      <c r="Q114">
        <f t="shared" si="29"/>
        <v>7182.5</v>
      </c>
    </row>
    <row r="115" spans="1:17" x14ac:dyDescent="0.3">
      <c r="A115" s="38" t="s">
        <v>649</v>
      </c>
      <c r="B115" s="39">
        <v>6</v>
      </c>
      <c r="C115" s="39">
        <v>1</v>
      </c>
      <c r="D115" s="48">
        <v>340</v>
      </c>
      <c r="E115" s="39">
        <v>440</v>
      </c>
      <c r="F115" s="39">
        <v>415</v>
      </c>
      <c r="G115" s="39">
        <v>515</v>
      </c>
      <c r="H115" s="39">
        <v>3650</v>
      </c>
      <c r="I115" s="39">
        <v>5100</v>
      </c>
      <c r="J115" s="39">
        <v>1950</v>
      </c>
      <c r="K115" s="39">
        <v>2150</v>
      </c>
      <c r="M115">
        <f t="shared" si="30"/>
        <v>390</v>
      </c>
      <c r="N115">
        <f t="shared" si="26"/>
        <v>465</v>
      </c>
      <c r="O115">
        <f t="shared" si="27"/>
        <v>4375</v>
      </c>
      <c r="P115">
        <f t="shared" si="28"/>
        <v>2050</v>
      </c>
      <c r="Q115">
        <f t="shared" si="29"/>
        <v>7280</v>
      </c>
    </row>
    <row r="116" spans="1:17" x14ac:dyDescent="0.3">
      <c r="A116" s="50" t="s">
        <v>650</v>
      </c>
      <c r="B116" s="43">
        <v>6</v>
      </c>
      <c r="C116" s="35">
        <v>2</v>
      </c>
      <c r="D116" s="44">
        <v>345</v>
      </c>
      <c r="E116" s="43">
        <v>445</v>
      </c>
      <c r="F116" s="35">
        <v>420</v>
      </c>
      <c r="G116" s="35">
        <v>520</v>
      </c>
      <c r="H116" s="35">
        <v>3700</v>
      </c>
      <c r="I116" s="35">
        <v>5175</v>
      </c>
      <c r="J116" s="35">
        <v>1975</v>
      </c>
      <c r="K116" s="35">
        <v>2175</v>
      </c>
      <c r="M116">
        <f t="shared" si="30"/>
        <v>395</v>
      </c>
      <c r="N116">
        <f t="shared" si="26"/>
        <v>470</v>
      </c>
      <c r="O116">
        <f t="shared" si="27"/>
        <v>4437.5</v>
      </c>
      <c r="P116">
        <f t="shared" si="28"/>
        <v>2075</v>
      </c>
      <c r="Q116">
        <f t="shared" si="29"/>
        <v>7377.5</v>
      </c>
    </row>
    <row r="117" spans="1:17" x14ac:dyDescent="0.3">
      <c r="A117" s="50" t="s">
        <v>651</v>
      </c>
      <c r="B117" s="43">
        <v>6</v>
      </c>
      <c r="C117" s="35">
        <v>3</v>
      </c>
      <c r="D117" s="42">
        <v>350</v>
      </c>
      <c r="E117" s="43">
        <v>450</v>
      </c>
      <c r="F117" s="43">
        <v>425</v>
      </c>
      <c r="G117" s="43">
        <v>525</v>
      </c>
      <c r="H117" s="43">
        <v>3750</v>
      </c>
      <c r="I117" s="43">
        <v>5250</v>
      </c>
      <c r="J117" s="43">
        <v>2000</v>
      </c>
      <c r="K117" s="43">
        <v>2200</v>
      </c>
      <c r="M117">
        <f t="shared" si="30"/>
        <v>400</v>
      </c>
      <c r="N117">
        <f t="shared" si="26"/>
        <v>475</v>
      </c>
      <c r="O117">
        <f t="shared" si="27"/>
        <v>4500</v>
      </c>
      <c r="P117">
        <f t="shared" si="28"/>
        <v>2100</v>
      </c>
      <c r="Q117">
        <f t="shared" si="29"/>
        <v>7475</v>
      </c>
    </row>
    <row r="118" spans="1:17" x14ac:dyDescent="0.3">
      <c r="A118" s="50" t="s">
        <v>652</v>
      </c>
      <c r="B118" s="43">
        <v>6</v>
      </c>
      <c r="C118" s="35">
        <v>4</v>
      </c>
      <c r="D118" s="44">
        <v>355</v>
      </c>
      <c r="E118" s="43">
        <v>455</v>
      </c>
      <c r="F118" s="35">
        <v>430</v>
      </c>
      <c r="G118" s="35">
        <v>530</v>
      </c>
      <c r="H118" s="35">
        <v>3800</v>
      </c>
      <c r="I118" s="35">
        <v>5325</v>
      </c>
      <c r="J118" s="35">
        <v>2025</v>
      </c>
      <c r="K118" s="35">
        <v>2225</v>
      </c>
      <c r="M118">
        <f t="shared" si="30"/>
        <v>405</v>
      </c>
      <c r="N118">
        <f t="shared" si="26"/>
        <v>480</v>
      </c>
      <c r="O118">
        <f t="shared" si="27"/>
        <v>4562.5</v>
      </c>
      <c r="P118">
        <f t="shared" si="28"/>
        <v>2125</v>
      </c>
      <c r="Q118">
        <f t="shared" si="29"/>
        <v>7572.5</v>
      </c>
    </row>
    <row r="119" spans="1:17" x14ac:dyDescent="0.3">
      <c r="A119" s="50" t="s">
        <v>653</v>
      </c>
      <c r="B119" s="43">
        <v>6</v>
      </c>
      <c r="C119" s="35">
        <v>5</v>
      </c>
      <c r="D119" s="42">
        <v>360</v>
      </c>
      <c r="E119" s="43">
        <v>460</v>
      </c>
      <c r="F119" s="43">
        <v>435</v>
      </c>
      <c r="G119" s="43">
        <v>535</v>
      </c>
      <c r="H119" s="43">
        <v>3850</v>
      </c>
      <c r="I119" s="43">
        <v>5400</v>
      </c>
      <c r="J119" s="43">
        <v>2050</v>
      </c>
      <c r="K119" s="43">
        <v>2250</v>
      </c>
      <c r="M119">
        <f t="shared" si="30"/>
        <v>410</v>
      </c>
      <c r="N119">
        <f t="shared" si="26"/>
        <v>485</v>
      </c>
      <c r="O119">
        <f t="shared" si="27"/>
        <v>4625</v>
      </c>
      <c r="P119">
        <f t="shared" si="28"/>
        <v>2150</v>
      </c>
      <c r="Q119">
        <f t="shared" si="29"/>
        <v>7670</v>
      </c>
    </row>
    <row r="120" spans="1:17" x14ac:dyDescent="0.3">
      <c r="A120" s="50" t="s">
        <v>654</v>
      </c>
      <c r="B120" s="43">
        <v>6</v>
      </c>
      <c r="C120" s="35">
        <v>6</v>
      </c>
      <c r="D120" s="44">
        <v>365</v>
      </c>
      <c r="E120" s="43">
        <v>465</v>
      </c>
      <c r="F120" s="35">
        <v>440</v>
      </c>
      <c r="G120" s="35">
        <v>540</v>
      </c>
      <c r="H120" s="35">
        <v>3900</v>
      </c>
      <c r="I120" s="35">
        <v>5475</v>
      </c>
      <c r="J120" s="35">
        <v>2075</v>
      </c>
      <c r="K120" s="35">
        <v>2275</v>
      </c>
      <c r="M120">
        <f t="shared" si="30"/>
        <v>415</v>
      </c>
      <c r="N120">
        <f t="shared" si="26"/>
        <v>490</v>
      </c>
      <c r="O120">
        <f t="shared" si="27"/>
        <v>4687.5</v>
      </c>
      <c r="P120">
        <f t="shared" si="28"/>
        <v>2175</v>
      </c>
      <c r="Q120">
        <f t="shared" si="29"/>
        <v>7767.5</v>
      </c>
    </row>
    <row r="121" spans="1:17" x14ac:dyDescent="0.3">
      <c r="A121" s="50" t="s">
        <v>655</v>
      </c>
      <c r="B121" s="43">
        <v>6</v>
      </c>
      <c r="C121" s="35">
        <v>7</v>
      </c>
      <c r="D121" s="42">
        <v>370</v>
      </c>
      <c r="E121" s="43">
        <v>470</v>
      </c>
      <c r="F121" s="43">
        <v>445</v>
      </c>
      <c r="G121" s="43">
        <v>545</v>
      </c>
      <c r="H121" s="43">
        <v>3950</v>
      </c>
      <c r="I121" s="43">
        <v>5550</v>
      </c>
      <c r="J121" s="43">
        <v>2100</v>
      </c>
      <c r="K121" s="43">
        <v>2300</v>
      </c>
      <c r="M121">
        <f t="shared" si="30"/>
        <v>420</v>
      </c>
      <c r="N121">
        <f t="shared" si="26"/>
        <v>495</v>
      </c>
      <c r="O121">
        <f t="shared" si="27"/>
        <v>4750</v>
      </c>
      <c r="P121">
        <f t="shared" si="28"/>
        <v>2200</v>
      </c>
      <c r="Q121">
        <f t="shared" si="29"/>
        <v>7865</v>
      </c>
    </row>
    <row r="122" spans="1:17" x14ac:dyDescent="0.3">
      <c r="A122" s="36" t="s">
        <v>656</v>
      </c>
      <c r="B122" s="37">
        <v>6</v>
      </c>
      <c r="C122" s="37">
        <v>8</v>
      </c>
      <c r="D122" s="45">
        <v>375</v>
      </c>
      <c r="E122" s="37">
        <v>475</v>
      </c>
      <c r="F122" s="37">
        <v>450</v>
      </c>
      <c r="G122" s="37">
        <v>550</v>
      </c>
      <c r="H122" s="37">
        <v>4000</v>
      </c>
      <c r="I122" s="37">
        <v>5625</v>
      </c>
      <c r="J122" s="37">
        <v>2125</v>
      </c>
      <c r="K122" s="37">
        <v>2325</v>
      </c>
      <c r="M122">
        <f t="shared" si="30"/>
        <v>425</v>
      </c>
      <c r="N122">
        <f t="shared" si="26"/>
        <v>500</v>
      </c>
      <c r="O122">
        <f t="shared" si="27"/>
        <v>4812.5</v>
      </c>
      <c r="P122">
        <f t="shared" si="28"/>
        <v>2225</v>
      </c>
      <c r="Q122">
        <f t="shared" si="29"/>
        <v>7962.5</v>
      </c>
    </row>
    <row r="123" spans="1:17" x14ac:dyDescent="0.3">
      <c r="A123" s="38" t="s">
        <v>657</v>
      </c>
      <c r="B123" s="39">
        <v>7</v>
      </c>
      <c r="C123" s="39">
        <v>1</v>
      </c>
      <c r="D123" s="48">
        <v>380</v>
      </c>
      <c r="E123" s="39">
        <v>480</v>
      </c>
      <c r="F123" s="39">
        <v>455</v>
      </c>
      <c r="G123" s="39">
        <v>555</v>
      </c>
      <c r="H123" s="39">
        <v>4050</v>
      </c>
      <c r="I123" s="39">
        <v>5700</v>
      </c>
      <c r="J123" s="39">
        <v>2150</v>
      </c>
      <c r="K123" s="39">
        <v>2350</v>
      </c>
      <c r="M123">
        <f t="shared" si="30"/>
        <v>430</v>
      </c>
      <c r="N123">
        <f t="shared" si="26"/>
        <v>505</v>
      </c>
      <c r="O123">
        <f t="shared" si="27"/>
        <v>4875</v>
      </c>
      <c r="P123">
        <f t="shared" si="28"/>
        <v>2250</v>
      </c>
      <c r="Q123">
        <f t="shared" si="29"/>
        <v>8060</v>
      </c>
    </row>
    <row r="124" spans="1:17" x14ac:dyDescent="0.3">
      <c r="A124" s="50" t="s">
        <v>658</v>
      </c>
      <c r="B124" s="43">
        <v>7</v>
      </c>
      <c r="C124" s="35">
        <v>2</v>
      </c>
      <c r="D124" s="44">
        <v>385</v>
      </c>
      <c r="E124" s="43">
        <v>485</v>
      </c>
      <c r="F124" s="35">
        <v>460</v>
      </c>
      <c r="G124" s="35">
        <v>560</v>
      </c>
      <c r="H124" s="35">
        <v>4100</v>
      </c>
      <c r="I124" s="35">
        <v>5775</v>
      </c>
      <c r="J124" s="35">
        <v>2175</v>
      </c>
      <c r="K124" s="35">
        <v>2375</v>
      </c>
      <c r="M124">
        <f t="shared" si="30"/>
        <v>435</v>
      </c>
      <c r="N124">
        <f t="shared" si="26"/>
        <v>510</v>
      </c>
      <c r="O124">
        <f t="shared" si="27"/>
        <v>4937.5</v>
      </c>
      <c r="P124">
        <f t="shared" si="28"/>
        <v>2275</v>
      </c>
      <c r="Q124">
        <f t="shared" si="29"/>
        <v>8157.5</v>
      </c>
    </row>
    <row r="125" spans="1:17" x14ac:dyDescent="0.3">
      <c r="A125" s="50" t="s">
        <v>659</v>
      </c>
      <c r="B125" s="43">
        <v>7</v>
      </c>
      <c r="C125" s="35">
        <v>3</v>
      </c>
      <c r="D125" s="42">
        <v>390</v>
      </c>
      <c r="E125" s="43">
        <v>490</v>
      </c>
      <c r="F125" s="43">
        <v>465</v>
      </c>
      <c r="G125" s="43">
        <v>565</v>
      </c>
      <c r="H125" s="43">
        <v>4150</v>
      </c>
      <c r="I125" s="43">
        <v>5850</v>
      </c>
      <c r="J125" s="43">
        <v>2200</v>
      </c>
      <c r="K125" s="43">
        <v>2400</v>
      </c>
      <c r="M125">
        <f t="shared" si="30"/>
        <v>440</v>
      </c>
      <c r="N125">
        <f t="shared" si="26"/>
        <v>515</v>
      </c>
      <c r="O125">
        <f t="shared" si="27"/>
        <v>5000</v>
      </c>
      <c r="P125">
        <f t="shared" si="28"/>
        <v>2300</v>
      </c>
      <c r="Q125">
        <f t="shared" si="29"/>
        <v>8255</v>
      </c>
    </row>
    <row r="126" spans="1:17" x14ac:dyDescent="0.3">
      <c r="A126" s="50" t="s">
        <v>660</v>
      </c>
      <c r="B126" s="43">
        <v>7</v>
      </c>
      <c r="C126" s="35">
        <v>4</v>
      </c>
      <c r="D126" s="44">
        <v>395</v>
      </c>
      <c r="E126" s="43">
        <v>495</v>
      </c>
      <c r="F126" s="35">
        <v>470</v>
      </c>
      <c r="G126" s="35">
        <v>570</v>
      </c>
      <c r="H126" s="35">
        <v>4200</v>
      </c>
      <c r="I126" s="35">
        <v>5925</v>
      </c>
      <c r="J126" s="35">
        <v>2225</v>
      </c>
      <c r="K126" s="35">
        <v>2425</v>
      </c>
      <c r="M126">
        <f t="shared" si="30"/>
        <v>445</v>
      </c>
      <c r="N126">
        <f t="shared" si="26"/>
        <v>520</v>
      </c>
      <c r="O126">
        <f t="shared" si="27"/>
        <v>5062.5</v>
      </c>
      <c r="P126">
        <f t="shared" si="28"/>
        <v>2325</v>
      </c>
      <c r="Q126">
        <f t="shared" si="29"/>
        <v>8352.5</v>
      </c>
    </row>
    <row r="127" spans="1:17" x14ac:dyDescent="0.3">
      <c r="A127" s="50" t="s">
        <v>661</v>
      </c>
      <c r="B127" s="43">
        <v>7</v>
      </c>
      <c r="C127" s="35">
        <v>5</v>
      </c>
      <c r="D127" s="42">
        <v>400</v>
      </c>
      <c r="E127" s="43">
        <v>500</v>
      </c>
      <c r="F127" s="43">
        <v>475</v>
      </c>
      <c r="G127" s="43">
        <v>575</v>
      </c>
      <c r="H127" s="43">
        <v>4250</v>
      </c>
      <c r="I127" s="43">
        <v>6000</v>
      </c>
      <c r="J127" s="43">
        <v>2250</v>
      </c>
      <c r="K127" s="43">
        <v>2450</v>
      </c>
      <c r="M127">
        <f t="shared" si="30"/>
        <v>450</v>
      </c>
      <c r="N127">
        <f t="shared" si="26"/>
        <v>525</v>
      </c>
      <c r="O127">
        <f t="shared" si="27"/>
        <v>5125</v>
      </c>
      <c r="P127">
        <f t="shared" si="28"/>
        <v>2350</v>
      </c>
      <c r="Q127">
        <f t="shared" si="29"/>
        <v>8450</v>
      </c>
    </row>
    <row r="128" spans="1:17" x14ac:dyDescent="0.3">
      <c r="A128" s="50" t="s">
        <v>662</v>
      </c>
      <c r="B128" s="43">
        <v>7</v>
      </c>
      <c r="C128" s="35">
        <v>6</v>
      </c>
      <c r="D128" s="44">
        <v>405</v>
      </c>
      <c r="E128" s="43">
        <v>505</v>
      </c>
      <c r="F128" s="35">
        <v>480</v>
      </c>
      <c r="G128" s="35">
        <v>580</v>
      </c>
      <c r="H128" s="35">
        <v>4300</v>
      </c>
      <c r="I128" s="35">
        <v>6075</v>
      </c>
      <c r="J128" s="35">
        <v>2275</v>
      </c>
      <c r="K128" s="35">
        <v>2475</v>
      </c>
      <c r="M128">
        <f t="shared" si="30"/>
        <v>455</v>
      </c>
      <c r="N128">
        <f t="shared" si="26"/>
        <v>530</v>
      </c>
      <c r="O128">
        <f t="shared" si="27"/>
        <v>5187.5</v>
      </c>
      <c r="P128">
        <f t="shared" si="28"/>
        <v>2375</v>
      </c>
      <c r="Q128">
        <f t="shared" si="29"/>
        <v>8547.5</v>
      </c>
    </row>
    <row r="129" spans="1:17" x14ac:dyDescent="0.3">
      <c r="A129" s="50" t="s">
        <v>663</v>
      </c>
      <c r="B129" s="43">
        <v>7</v>
      </c>
      <c r="C129" s="35">
        <v>7</v>
      </c>
      <c r="D129" s="42">
        <v>410</v>
      </c>
      <c r="E129" s="43">
        <v>510</v>
      </c>
      <c r="F129" s="43">
        <v>485</v>
      </c>
      <c r="G129" s="43">
        <v>585</v>
      </c>
      <c r="H129" s="43">
        <v>4350</v>
      </c>
      <c r="I129" s="43">
        <v>6150</v>
      </c>
      <c r="J129" s="43">
        <v>2300</v>
      </c>
      <c r="K129" s="43">
        <v>2500</v>
      </c>
      <c r="M129">
        <f t="shared" si="30"/>
        <v>460</v>
      </c>
      <c r="N129">
        <f t="shared" si="26"/>
        <v>535</v>
      </c>
      <c r="O129">
        <f t="shared" si="27"/>
        <v>5250</v>
      </c>
      <c r="P129">
        <f t="shared" si="28"/>
        <v>2400</v>
      </c>
      <c r="Q129">
        <f t="shared" si="29"/>
        <v>8645</v>
      </c>
    </row>
    <row r="130" spans="1:17" x14ac:dyDescent="0.3">
      <c r="A130" s="36" t="s">
        <v>664</v>
      </c>
      <c r="B130" s="37">
        <v>7</v>
      </c>
      <c r="C130" s="37">
        <v>8</v>
      </c>
      <c r="D130" s="45">
        <v>415</v>
      </c>
      <c r="E130" s="49">
        <v>515</v>
      </c>
      <c r="F130" s="37">
        <v>490</v>
      </c>
      <c r="G130" s="37">
        <v>590</v>
      </c>
      <c r="H130" s="37">
        <v>4400</v>
      </c>
      <c r="I130" s="37">
        <v>6225</v>
      </c>
      <c r="J130" s="37">
        <v>2325</v>
      </c>
      <c r="K130" s="37">
        <v>2525</v>
      </c>
      <c r="M130">
        <f t="shared" si="30"/>
        <v>465</v>
      </c>
      <c r="N130">
        <f t="shared" si="26"/>
        <v>540</v>
      </c>
      <c r="O130">
        <f t="shared" si="27"/>
        <v>5312.5</v>
      </c>
      <c r="P130">
        <f t="shared" si="28"/>
        <v>2425</v>
      </c>
      <c r="Q130">
        <f t="shared" si="29"/>
        <v>8742.5</v>
      </c>
    </row>
    <row r="131" spans="1:17" x14ac:dyDescent="0.3">
      <c r="A131" s="32" t="s">
        <v>525</v>
      </c>
      <c r="B131" s="33" t="s">
        <v>526</v>
      </c>
      <c r="C131" s="33" t="s">
        <v>527</v>
      </c>
      <c r="D131" s="46" t="s">
        <v>592</v>
      </c>
      <c r="E131" s="47" t="s">
        <v>593</v>
      </c>
      <c r="F131" s="47" t="s">
        <v>594</v>
      </c>
      <c r="G131" s="47" t="s">
        <v>595</v>
      </c>
      <c r="H131" s="47" t="s">
        <v>596</v>
      </c>
      <c r="I131" s="47" t="s">
        <v>597</v>
      </c>
      <c r="J131" s="47" t="s">
        <v>598</v>
      </c>
      <c r="K131" s="47" t="s">
        <v>599</v>
      </c>
    </row>
    <row r="132" spans="1:17" x14ac:dyDescent="0.3">
      <c r="A132" s="34" t="s">
        <v>665</v>
      </c>
      <c r="B132" s="35">
        <v>0</v>
      </c>
      <c r="C132" s="35">
        <v>1</v>
      </c>
      <c r="D132" s="42">
        <v>150</v>
      </c>
      <c r="E132" s="43">
        <v>250</v>
      </c>
      <c r="F132" s="43">
        <v>175</v>
      </c>
      <c r="G132" s="43">
        <v>275</v>
      </c>
      <c r="H132" s="43">
        <v>1500</v>
      </c>
      <c r="I132" s="43">
        <v>1700</v>
      </c>
      <c r="J132" s="43">
        <v>500</v>
      </c>
      <c r="K132" s="43">
        <v>700</v>
      </c>
      <c r="M132">
        <f t="shared" ref="M132:M195" si="32">AVERAGE(D132:E132)</f>
        <v>200</v>
      </c>
      <c r="N132">
        <f t="shared" ref="N132:N194" si="33">AVERAGE(F132:G132)</f>
        <v>225</v>
      </c>
      <c r="O132">
        <f t="shared" ref="O132:O194" si="34">AVERAGE(H132:I132)</f>
        <v>1600</v>
      </c>
      <c r="P132">
        <f t="shared" ref="P132:P194" si="35">AVERAGE(J132:K132)</f>
        <v>600</v>
      </c>
      <c r="Q132">
        <f t="shared" ref="Q132:Q194" si="36">SUM(M132:P132)</f>
        <v>2625</v>
      </c>
    </row>
    <row r="133" spans="1:17" x14ac:dyDescent="0.3">
      <c r="A133" s="34" t="s">
        <v>666</v>
      </c>
      <c r="B133" s="35">
        <v>0</v>
      </c>
      <c r="C133" s="35">
        <v>2</v>
      </c>
      <c r="D133" s="44">
        <v>155</v>
      </c>
      <c r="E133" s="35">
        <v>255</v>
      </c>
      <c r="F133" s="35">
        <v>180</v>
      </c>
      <c r="G133" s="35">
        <v>280</v>
      </c>
      <c r="H133" s="35">
        <v>1550</v>
      </c>
      <c r="I133" s="35">
        <v>1800</v>
      </c>
      <c r="J133" s="35">
        <v>525</v>
      </c>
      <c r="K133" s="35">
        <v>725</v>
      </c>
      <c r="M133">
        <f t="shared" si="32"/>
        <v>205</v>
      </c>
      <c r="N133">
        <f t="shared" si="33"/>
        <v>230</v>
      </c>
      <c r="O133">
        <f t="shared" si="34"/>
        <v>1675</v>
      </c>
      <c r="P133">
        <f t="shared" si="35"/>
        <v>625</v>
      </c>
      <c r="Q133">
        <f t="shared" si="36"/>
        <v>2735</v>
      </c>
    </row>
    <row r="134" spans="1:17" x14ac:dyDescent="0.3">
      <c r="A134" s="34" t="s">
        <v>667</v>
      </c>
      <c r="B134" s="35">
        <v>0</v>
      </c>
      <c r="C134" s="35">
        <v>3</v>
      </c>
      <c r="D134" s="42">
        <v>160</v>
      </c>
      <c r="E134" s="43">
        <v>260</v>
      </c>
      <c r="F134" s="43">
        <v>185</v>
      </c>
      <c r="G134" s="43">
        <v>285</v>
      </c>
      <c r="H134" s="43">
        <v>1600</v>
      </c>
      <c r="I134" s="43">
        <v>1900</v>
      </c>
      <c r="J134" s="43">
        <v>550</v>
      </c>
      <c r="K134" s="43">
        <v>750</v>
      </c>
      <c r="M134">
        <f t="shared" si="32"/>
        <v>210</v>
      </c>
      <c r="N134">
        <f t="shared" si="33"/>
        <v>235</v>
      </c>
      <c r="O134">
        <f t="shared" si="34"/>
        <v>1750</v>
      </c>
      <c r="P134">
        <f t="shared" si="35"/>
        <v>650</v>
      </c>
      <c r="Q134">
        <f t="shared" si="36"/>
        <v>2845</v>
      </c>
    </row>
    <row r="135" spans="1:17" x14ac:dyDescent="0.3">
      <c r="A135" s="34" t="s">
        <v>668</v>
      </c>
      <c r="B135" s="35">
        <v>0</v>
      </c>
      <c r="C135" s="35">
        <v>4</v>
      </c>
      <c r="D135" s="44">
        <v>165</v>
      </c>
      <c r="E135" s="35">
        <v>265</v>
      </c>
      <c r="F135" s="35">
        <v>190</v>
      </c>
      <c r="G135" s="35">
        <v>290</v>
      </c>
      <c r="H135" s="35">
        <v>1650</v>
      </c>
      <c r="I135" s="35">
        <v>2000</v>
      </c>
      <c r="J135" s="35">
        <v>575</v>
      </c>
      <c r="K135" s="35">
        <v>775</v>
      </c>
      <c r="M135">
        <f t="shared" si="32"/>
        <v>215</v>
      </c>
      <c r="N135">
        <f t="shared" si="33"/>
        <v>240</v>
      </c>
      <c r="O135">
        <f t="shared" si="34"/>
        <v>1825</v>
      </c>
      <c r="P135">
        <f t="shared" si="35"/>
        <v>675</v>
      </c>
      <c r="Q135">
        <f t="shared" si="36"/>
        <v>2955</v>
      </c>
    </row>
    <row r="136" spans="1:17" x14ac:dyDescent="0.3">
      <c r="A136" s="34" t="s">
        <v>669</v>
      </c>
      <c r="B136" s="35">
        <v>0</v>
      </c>
      <c r="C136" s="35">
        <v>5</v>
      </c>
      <c r="D136" s="42">
        <v>170</v>
      </c>
      <c r="E136" s="43">
        <v>270</v>
      </c>
      <c r="F136" s="43">
        <v>195</v>
      </c>
      <c r="G136" s="43">
        <v>295</v>
      </c>
      <c r="H136" s="43">
        <v>1700</v>
      </c>
      <c r="I136" s="43">
        <v>2100</v>
      </c>
      <c r="J136" s="43">
        <v>600</v>
      </c>
      <c r="K136" s="43">
        <v>800</v>
      </c>
      <c r="M136">
        <f t="shared" si="32"/>
        <v>220</v>
      </c>
      <c r="N136">
        <f t="shared" si="33"/>
        <v>245</v>
      </c>
      <c r="O136">
        <f t="shared" si="34"/>
        <v>1900</v>
      </c>
      <c r="P136">
        <f t="shared" si="35"/>
        <v>700</v>
      </c>
      <c r="Q136">
        <f t="shared" si="36"/>
        <v>3065</v>
      </c>
    </row>
    <row r="137" spans="1:17" x14ac:dyDescent="0.3">
      <c r="A137" s="34" t="s">
        <v>670</v>
      </c>
      <c r="B137" s="35">
        <v>0</v>
      </c>
      <c r="C137" s="35">
        <v>6</v>
      </c>
      <c r="D137" s="44">
        <v>175</v>
      </c>
      <c r="E137" s="35">
        <v>275</v>
      </c>
      <c r="F137" s="35">
        <v>200</v>
      </c>
      <c r="G137" s="35">
        <v>300</v>
      </c>
      <c r="H137" s="35">
        <v>1750</v>
      </c>
      <c r="I137" s="35">
        <v>2200</v>
      </c>
      <c r="J137" s="35">
        <v>625</v>
      </c>
      <c r="K137" s="35">
        <v>825</v>
      </c>
      <c r="M137">
        <f t="shared" si="32"/>
        <v>225</v>
      </c>
      <c r="N137">
        <f t="shared" si="33"/>
        <v>250</v>
      </c>
      <c r="O137">
        <f t="shared" si="34"/>
        <v>1975</v>
      </c>
      <c r="P137">
        <f t="shared" si="35"/>
        <v>725</v>
      </c>
      <c r="Q137">
        <f t="shared" si="36"/>
        <v>3175</v>
      </c>
    </row>
    <row r="138" spans="1:17" x14ac:dyDescent="0.3">
      <c r="A138" s="34" t="s">
        <v>671</v>
      </c>
      <c r="B138" s="35">
        <v>0</v>
      </c>
      <c r="C138" s="35">
        <v>7</v>
      </c>
      <c r="D138" s="42">
        <v>180</v>
      </c>
      <c r="E138" s="43">
        <v>280</v>
      </c>
      <c r="F138" s="43">
        <v>205</v>
      </c>
      <c r="G138" s="43">
        <v>305</v>
      </c>
      <c r="H138" s="43">
        <v>1800</v>
      </c>
      <c r="I138" s="43">
        <v>2300</v>
      </c>
      <c r="J138" s="43">
        <v>650</v>
      </c>
      <c r="K138" s="43">
        <v>850</v>
      </c>
      <c r="M138">
        <f t="shared" si="32"/>
        <v>230</v>
      </c>
      <c r="N138">
        <f t="shared" si="33"/>
        <v>255</v>
      </c>
      <c r="O138">
        <f t="shared" si="34"/>
        <v>2050</v>
      </c>
      <c r="P138">
        <f t="shared" si="35"/>
        <v>750</v>
      </c>
      <c r="Q138">
        <f t="shared" si="36"/>
        <v>3285</v>
      </c>
    </row>
    <row r="139" spans="1:17" x14ac:dyDescent="0.3">
      <c r="A139" s="36" t="s">
        <v>672</v>
      </c>
      <c r="B139" s="37">
        <v>0</v>
      </c>
      <c r="C139" s="37">
        <v>8</v>
      </c>
      <c r="D139" s="45">
        <v>185</v>
      </c>
      <c r="E139" s="37">
        <v>285</v>
      </c>
      <c r="F139" s="37">
        <v>210</v>
      </c>
      <c r="G139" s="37">
        <v>310</v>
      </c>
      <c r="H139" s="37">
        <v>1850</v>
      </c>
      <c r="I139" s="37">
        <v>2400</v>
      </c>
      <c r="J139" s="37">
        <v>675</v>
      </c>
      <c r="K139" s="37">
        <v>875</v>
      </c>
      <c r="M139">
        <f t="shared" si="32"/>
        <v>235</v>
      </c>
      <c r="N139">
        <f t="shared" si="33"/>
        <v>260</v>
      </c>
      <c r="O139">
        <f t="shared" si="34"/>
        <v>2125</v>
      </c>
      <c r="P139">
        <f t="shared" si="35"/>
        <v>775</v>
      </c>
      <c r="Q139">
        <f t="shared" si="36"/>
        <v>3395</v>
      </c>
    </row>
    <row r="140" spans="1:17" x14ac:dyDescent="0.3">
      <c r="A140" s="50" t="s">
        <v>673</v>
      </c>
      <c r="B140" s="43">
        <v>1</v>
      </c>
      <c r="C140" s="43">
        <v>1</v>
      </c>
      <c r="D140" s="42">
        <v>190</v>
      </c>
      <c r="E140" s="43">
        <v>290</v>
      </c>
      <c r="F140" s="43">
        <v>215</v>
      </c>
      <c r="G140" s="43">
        <v>315</v>
      </c>
      <c r="H140" s="43">
        <v>1900</v>
      </c>
      <c r="I140" s="43">
        <v>2500</v>
      </c>
      <c r="J140" s="43">
        <v>700</v>
      </c>
      <c r="K140" s="43">
        <v>900</v>
      </c>
      <c r="M140">
        <f t="shared" si="32"/>
        <v>240</v>
      </c>
      <c r="N140">
        <f t="shared" si="33"/>
        <v>265</v>
      </c>
      <c r="O140">
        <f t="shared" si="34"/>
        <v>2200</v>
      </c>
      <c r="P140">
        <f t="shared" si="35"/>
        <v>800</v>
      </c>
      <c r="Q140">
        <f t="shared" si="36"/>
        <v>3505</v>
      </c>
    </row>
    <row r="141" spans="1:17" x14ac:dyDescent="0.3">
      <c r="A141" s="34" t="s">
        <v>674</v>
      </c>
      <c r="B141" s="35">
        <v>1</v>
      </c>
      <c r="C141" s="35">
        <v>2</v>
      </c>
      <c r="D141" s="44">
        <v>195</v>
      </c>
      <c r="E141" s="35">
        <v>295</v>
      </c>
      <c r="F141" s="35">
        <v>220</v>
      </c>
      <c r="G141" s="35">
        <v>320</v>
      </c>
      <c r="H141" s="35">
        <v>1950</v>
      </c>
      <c r="I141" s="35">
        <v>2600</v>
      </c>
      <c r="J141" s="35">
        <v>725</v>
      </c>
      <c r="K141" s="35">
        <v>925</v>
      </c>
      <c r="M141">
        <f t="shared" si="32"/>
        <v>245</v>
      </c>
      <c r="N141">
        <f t="shared" si="33"/>
        <v>270</v>
      </c>
      <c r="O141">
        <f t="shared" si="34"/>
        <v>2275</v>
      </c>
      <c r="P141">
        <f t="shared" si="35"/>
        <v>825</v>
      </c>
      <c r="Q141">
        <f t="shared" si="36"/>
        <v>3615</v>
      </c>
    </row>
    <row r="142" spans="1:17" x14ac:dyDescent="0.3">
      <c r="A142" s="34" t="s">
        <v>675</v>
      </c>
      <c r="B142" s="35">
        <v>1</v>
      </c>
      <c r="C142" s="35">
        <v>3</v>
      </c>
      <c r="D142" s="42">
        <v>200</v>
      </c>
      <c r="E142" s="43">
        <v>300</v>
      </c>
      <c r="F142" s="43">
        <v>225</v>
      </c>
      <c r="G142" s="43">
        <v>325</v>
      </c>
      <c r="H142" s="43">
        <v>2000</v>
      </c>
      <c r="I142" s="43">
        <v>2700</v>
      </c>
      <c r="J142" s="43">
        <v>750</v>
      </c>
      <c r="K142" s="43">
        <v>950</v>
      </c>
      <c r="M142">
        <f t="shared" si="32"/>
        <v>250</v>
      </c>
      <c r="N142">
        <f t="shared" si="33"/>
        <v>275</v>
      </c>
      <c r="O142">
        <f t="shared" si="34"/>
        <v>2350</v>
      </c>
      <c r="P142">
        <f t="shared" si="35"/>
        <v>850</v>
      </c>
      <c r="Q142">
        <f t="shared" si="36"/>
        <v>3725</v>
      </c>
    </row>
    <row r="143" spans="1:17" x14ac:dyDescent="0.3">
      <c r="A143" s="34" t="s">
        <v>676</v>
      </c>
      <c r="B143" s="35">
        <v>1</v>
      </c>
      <c r="C143" s="35">
        <v>4</v>
      </c>
      <c r="D143" s="44">
        <v>205</v>
      </c>
      <c r="E143" s="35">
        <v>305</v>
      </c>
      <c r="F143" s="35">
        <v>230</v>
      </c>
      <c r="G143" s="35">
        <v>330</v>
      </c>
      <c r="H143" s="35">
        <v>2050</v>
      </c>
      <c r="I143" s="35">
        <v>2800</v>
      </c>
      <c r="J143" s="35">
        <v>775</v>
      </c>
      <c r="K143" s="35">
        <v>975</v>
      </c>
      <c r="M143">
        <f t="shared" si="32"/>
        <v>255</v>
      </c>
      <c r="N143">
        <f t="shared" si="33"/>
        <v>280</v>
      </c>
      <c r="O143">
        <f t="shared" si="34"/>
        <v>2425</v>
      </c>
      <c r="P143">
        <f t="shared" si="35"/>
        <v>875</v>
      </c>
      <c r="Q143">
        <f t="shared" si="36"/>
        <v>3835</v>
      </c>
    </row>
    <row r="144" spans="1:17" x14ac:dyDescent="0.3">
      <c r="A144" s="34" t="s">
        <v>677</v>
      </c>
      <c r="B144" s="35">
        <v>1</v>
      </c>
      <c r="C144" s="35">
        <v>5</v>
      </c>
      <c r="D144" s="42">
        <v>210</v>
      </c>
      <c r="E144" s="43">
        <v>310</v>
      </c>
      <c r="F144" s="43">
        <v>235</v>
      </c>
      <c r="G144" s="43">
        <v>335</v>
      </c>
      <c r="H144" s="43">
        <v>2100</v>
      </c>
      <c r="I144" s="43">
        <v>2900</v>
      </c>
      <c r="J144" s="43">
        <v>800</v>
      </c>
      <c r="K144" s="43">
        <v>1000</v>
      </c>
      <c r="M144">
        <f t="shared" si="32"/>
        <v>260</v>
      </c>
      <c r="N144">
        <f t="shared" si="33"/>
        <v>285</v>
      </c>
      <c r="O144">
        <f t="shared" si="34"/>
        <v>2500</v>
      </c>
      <c r="P144">
        <f t="shared" si="35"/>
        <v>900</v>
      </c>
      <c r="Q144">
        <f t="shared" si="36"/>
        <v>3945</v>
      </c>
    </row>
    <row r="145" spans="1:17" x14ac:dyDescent="0.3">
      <c r="A145" s="34" t="s">
        <v>678</v>
      </c>
      <c r="B145" s="35">
        <v>1</v>
      </c>
      <c r="C145" s="35">
        <v>6</v>
      </c>
      <c r="D145" s="44">
        <v>215</v>
      </c>
      <c r="E145" s="35">
        <v>315</v>
      </c>
      <c r="F145" s="35">
        <v>240</v>
      </c>
      <c r="G145" s="35">
        <v>340</v>
      </c>
      <c r="H145" s="35">
        <v>2150</v>
      </c>
      <c r="I145" s="35">
        <v>3000</v>
      </c>
      <c r="J145" s="35">
        <v>825</v>
      </c>
      <c r="K145" s="35">
        <v>1025</v>
      </c>
      <c r="M145">
        <f t="shared" si="32"/>
        <v>265</v>
      </c>
      <c r="N145">
        <f t="shared" si="33"/>
        <v>290</v>
      </c>
      <c r="O145">
        <f t="shared" si="34"/>
        <v>2575</v>
      </c>
      <c r="P145">
        <f t="shared" si="35"/>
        <v>925</v>
      </c>
      <c r="Q145">
        <f t="shared" si="36"/>
        <v>4055</v>
      </c>
    </row>
    <row r="146" spans="1:17" x14ac:dyDescent="0.3">
      <c r="A146" s="34" t="s">
        <v>679</v>
      </c>
      <c r="B146" s="35">
        <v>1</v>
      </c>
      <c r="C146" s="35">
        <v>7</v>
      </c>
      <c r="D146" s="42">
        <v>220</v>
      </c>
      <c r="E146" s="43">
        <v>320</v>
      </c>
      <c r="F146" s="43">
        <v>245</v>
      </c>
      <c r="G146" s="43">
        <v>345</v>
      </c>
      <c r="H146" s="43">
        <v>2200</v>
      </c>
      <c r="I146" s="43">
        <v>3100</v>
      </c>
      <c r="J146" s="43">
        <v>850</v>
      </c>
      <c r="K146" s="43">
        <v>1050</v>
      </c>
      <c r="M146">
        <f t="shared" si="32"/>
        <v>270</v>
      </c>
      <c r="N146">
        <f t="shared" si="33"/>
        <v>295</v>
      </c>
      <c r="O146">
        <f t="shared" si="34"/>
        <v>2650</v>
      </c>
      <c r="P146">
        <f t="shared" si="35"/>
        <v>950</v>
      </c>
      <c r="Q146">
        <f t="shared" si="36"/>
        <v>4165</v>
      </c>
    </row>
    <row r="147" spans="1:17" x14ac:dyDescent="0.3">
      <c r="A147" s="36" t="s">
        <v>680</v>
      </c>
      <c r="B147" s="37">
        <v>1</v>
      </c>
      <c r="C147" s="37">
        <v>8</v>
      </c>
      <c r="D147" s="45">
        <v>225</v>
      </c>
      <c r="E147" s="37">
        <v>325</v>
      </c>
      <c r="F147" s="37">
        <v>250</v>
      </c>
      <c r="G147" s="37">
        <v>350</v>
      </c>
      <c r="H147" s="37">
        <v>2250</v>
      </c>
      <c r="I147" s="37">
        <v>3200</v>
      </c>
      <c r="J147" s="37">
        <v>875</v>
      </c>
      <c r="K147" s="37">
        <v>1075</v>
      </c>
      <c r="M147">
        <f t="shared" si="32"/>
        <v>275</v>
      </c>
      <c r="N147">
        <f t="shared" si="33"/>
        <v>300</v>
      </c>
      <c r="O147">
        <f t="shared" si="34"/>
        <v>2725</v>
      </c>
      <c r="P147">
        <f t="shared" si="35"/>
        <v>975</v>
      </c>
      <c r="Q147">
        <f t="shared" si="36"/>
        <v>4275</v>
      </c>
    </row>
    <row r="148" spans="1:17" x14ac:dyDescent="0.3">
      <c r="A148" s="50" t="s">
        <v>681</v>
      </c>
      <c r="B148" s="43">
        <v>2</v>
      </c>
      <c r="C148" s="43">
        <v>1</v>
      </c>
      <c r="D148" s="42">
        <v>230</v>
      </c>
      <c r="E148" s="43">
        <v>330</v>
      </c>
      <c r="F148" s="43">
        <v>255</v>
      </c>
      <c r="G148" s="43">
        <v>355</v>
      </c>
      <c r="H148" s="43">
        <v>2300</v>
      </c>
      <c r="I148" s="43">
        <v>3300</v>
      </c>
      <c r="J148" s="43">
        <v>900</v>
      </c>
      <c r="K148" s="43">
        <v>1100</v>
      </c>
      <c r="M148">
        <f t="shared" si="32"/>
        <v>280</v>
      </c>
      <c r="N148">
        <f t="shared" si="33"/>
        <v>305</v>
      </c>
      <c r="O148">
        <f t="shared" si="34"/>
        <v>2800</v>
      </c>
      <c r="P148">
        <f t="shared" si="35"/>
        <v>1000</v>
      </c>
      <c r="Q148">
        <f t="shared" si="36"/>
        <v>4385</v>
      </c>
    </row>
    <row r="149" spans="1:17" x14ac:dyDescent="0.3">
      <c r="A149" s="34" t="s">
        <v>682</v>
      </c>
      <c r="B149" s="35">
        <v>2</v>
      </c>
      <c r="C149" s="35">
        <v>2</v>
      </c>
      <c r="D149" s="44">
        <v>235</v>
      </c>
      <c r="E149" s="35">
        <v>335</v>
      </c>
      <c r="F149" s="35">
        <v>260</v>
      </c>
      <c r="G149" s="35">
        <v>360</v>
      </c>
      <c r="H149" s="35">
        <v>2350</v>
      </c>
      <c r="I149" s="35">
        <v>3400</v>
      </c>
      <c r="J149" s="35">
        <v>925</v>
      </c>
      <c r="K149" s="35">
        <v>1125</v>
      </c>
      <c r="M149">
        <f t="shared" si="32"/>
        <v>285</v>
      </c>
      <c r="N149">
        <f t="shared" si="33"/>
        <v>310</v>
      </c>
      <c r="O149">
        <f t="shared" si="34"/>
        <v>2875</v>
      </c>
      <c r="P149">
        <f t="shared" si="35"/>
        <v>1025</v>
      </c>
      <c r="Q149">
        <f t="shared" si="36"/>
        <v>4495</v>
      </c>
    </row>
    <row r="150" spans="1:17" x14ac:dyDescent="0.3">
      <c r="A150" s="34" t="s">
        <v>683</v>
      </c>
      <c r="B150" s="35">
        <v>2</v>
      </c>
      <c r="C150" s="35">
        <v>3</v>
      </c>
      <c r="D150" s="42">
        <v>240</v>
      </c>
      <c r="E150" s="43">
        <v>340</v>
      </c>
      <c r="F150" s="43">
        <v>265</v>
      </c>
      <c r="G150" s="43">
        <v>365</v>
      </c>
      <c r="H150" s="43">
        <v>2400</v>
      </c>
      <c r="I150" s="43">
        <v>3500</v>
      </c>
      <c r="J150" s="43">
        <v>950</v>
      </c>
      <c r="K150" s="43">
        <v>1150</v>
      </c>
      <c r="M150">
        <f t="shared" si="32"/>
        <v>290</v>
      </c>
      <c r="N150">
        <f t="shared" si="33"/>
        <v>315</v>
      </c>
      <c r="O150">
        <f t="shared" si="34"/>
        <v>2950</v>
      </c>
      <c r="P150">
        <f t="shared" si="35"/>
        <v>1050</v>
      </c>
      <c r="Q150">
        <f t="shared" si="36"/>
        <v>4605</v>
      </c>
    </row>
    <row r="151" spans="1:17" x14ac:dyDescent="0.3">
      <c r="A151" s="34" t="s">
        <v>684</v>
      </c>
      <c r="B151" s="35">
        <v>2</v>
      </c>
      <c r="C151" s="35">
        <v>4</v>
      </c>
      <c r="D151" s="44">
        <v>245</v>
      </c>
      <c r="E151" s="35">
        <v>345</v>
      </c>
      <c r="F151" s="35">
        <v>270</v>
      </c>
      <c r="G151" s="35">
        <v>370</v>
      </c>
      <c r="H151" s="35">
        <v>2450</v>
      </c>
      <c r="I151" s="35">
        <v>3600</v>
      </c>
      <c r="J151" s="35">
        <v>975</v>
      </c>
      <c r="K151" s="35">
        <v>1175</v>
      </c>
      <c r="M151">
        <f t="shared" si="32"/>
        <v>295</v>
      </c>
      <c r="N151">
        <f t="shared" si="33"/>
        <v>320</v>
      </c>
      <c r="O151">
        <f t="shared" si="34"/>
        <v>3025</v>
      </c>
      <c r="P151">
        <f t="shared" si="35"/>
        <v>1075</v>
      </c>
      <c r="Q151">
        <f t="shared" si="36"/>
        <v>4715</v>
      </c>
    </row>
    <row r="152" spans="1:17" x14ac:dyDescent="0.3">
      <c r="A152" s="34" t="s">
        <v>685</v>
      </c>
      <c r="B152" s="35">
        <v>2</v>
      </c>
      <c r="C152" s="35">
        <v>5</v>
      </c>
      <c r="D152" s="42">
        <v>250</v>
      </c>
      <c r="E152" s="43">
        <v>350</v>
      </c>
      <c r="F152" s="43">
        <v>275</v>
      </c>
      <c r="G152" s="43">
        <v>375</v>
      </c>
      <c r="H152" s="43">
        <v>2500</v>
      </c>
      <c r="I152" s="43">
        <v>3700</v>
      </c>
      <c r="J152" s="43">
        <v>1000</v>
      </c>
      <c r="K152" s="43">
        <v>1200</v>
      </c>
      <c r="M152">
        <f t="shared" si="32"/>
        <v>300</v>
      </c>
      <c r="N152">
        <f t="shared" si="33"/>
        <v>325</v>
      </c>
      <c r="O152">
        <f t="shared" si="34"/>
        <v>3100</v>
      </c>
      <c r="P152">
        <f t="shared" si="35"/>
        <v>1100</v>
      </c>
      <c r="Q152">
        <f t="shared" si="36"/>
        <v>4825</v>
      </c>
    </row>
    <row r="153" spans="1:17" x14ac:dyDescent="0.3">
      <c r="A153" s="34" t="s">
        <v>686</v>
      </c>
      <c r="B153" s="35">
        <v>2</v>
      </c>
      <c r="C153" s="35">
        <v>6</v>
      </c>
      <c r="D153" s="44">
        <v>255</v>
      </c>
      <c r="E153" s="35">
        <v>355</v>
      </c>
      <c r="F153" s="35">
        <v>280</v>
      </c>
      <c r="G153" s="35">
        <v>380</v>
      </c>
      <c r="H153" s="35">
        <v>2550</v>
      </c>
      <c r="I153" s="35">
        <v>3800</v>
      </c>
      <c r="J153" s="35">
        <v>1025</v>
      </c>
      <c r="K153" s="35">
        <v>1225</v>
      </c>
      <c r="M153">
        <f t="shared" si="32"/>
        <v>305</v>
      </c>
      <c r="N153">
        <f t="shared" si="33"/>
        <v>330</v>
      </c>
      <c r="O153">
        <f t="shared" si="34"/>
        <v>3175</v>
      </c>
      <c r="P153">
        <f t="shared" si="35"/>
        <v>1125</v>
      </c>
      <c r="Q153">
        <f t="shared" si="36"/>
        <v>4935</v>
      </c>
    </row>
    <row r="154" spans="1:17" x14ac:dyDescent="0.3">
      <c r="A154" s="34" t="s">
        <v>687</v>
      </c>
      <c r="B154" s="35">
        <v>2</v>
      </c>
      <c r="C154" s="35">
        <v>7</v>
      </c>
      <c r="D154" s="42">
        <v>260</v>
      </c>
      <c r="E154" s="43">
        <v>360</v>
      </c>
      <c r="F154" s="43">
        <v>285</v>
      </c>
      <c r="G154" s="43">
        <v>385</v>
      </c>
      <c r="H154" s="43">
        <v>2600</v>
      </c>
      <c r="I154" s="43">
        <v>3900</v>
      </c>
      <c r="J154" s="43">
        <v>1050</v>
      </c>
      <c r="K154" s="43">
        <v>1250</v>
      </c>
      <c r="M154">
        <f t="shared" si="32"/>
        <v>310</v>
      </c>
      <c r="N154">
        <f t="shared" si="33"/>
        <v>335</v>
      </c>
      <c r="O154">
        <f t="shared" si="34"/>
        <v>3250</v>
      </c>
      <c r="P154">
        <f t="shared" si="35"/>
        <v>1150</v>
      </c>
      <c r="Q154">
        <f t="shared" si="36"/>
        <v>5045</v>
      </c>
    </row>
    <row r="155" spans="1:17" x14ac:dyDescent="0.3">
      <c r="A155" s="36" t="s">
        <v>688</v>
      </c>
      <c r="B155" s="37">
        <v>2</v>
      </c>
      <c r="C155" s="37">
        <v>8</v>
      </c>
      <c r="D155" s="45">
        <v>265</v>
      </c>
      <c r="E155" s="37">
        <v>365</v>
      </c>
      <c r="F155" s="37">
        <v>290</v>
      </c>
      <c r="G155" s="37">
        <v>390</v>
      </c>
      <c r="H155" s="37">
        <v>2650</v>
      </c>
      <c r="I155" s="37">
        <v>4000</v>
      </c>
      <c r="J155" s="37">
        <v>1075</v>
      </c>
      <c r="K155" s="37">
        <v>1275</v>
      </c>
      <c r="M155">
        <f t="shared" si="32"/>
        <v>315</v>
      </c>
      <c r="N155">
        <f t="shared" si="33"/>
        <v>340</v>
      </c>
      <c r="O155">
        <f t="shared" si="34"/>
        <v>3325</v>
      </c>
      <c r="P155">
        <f t="shared" si="35"/>
        <v>1175</v>
      </c>
      <c r="Q155">
        <f t="shared" si="36"/>
        <v>5155</v>
      </c>
    </row>
    <row r="156" spans="1:17" x14ac:dyDescent="0.3">
      <c r="A156" s="50" t="s">
        <v>689</v>
      </c>
      <c r="B156" s="43">
        <v>3</v>
      </c>
      <c r="C156" s="43">
        <v>1</v>
      </c>
      <c r="D156" s="42">
        <v>270</v>
      </c>
      <c r="E156" s="43">
        <v>370</v>
      </c>
      <c r="F156" s="43">
        <v>295</v>
      </c>
      <c r="G156" s="43">
        <v>395</v>
      </c>
      <c r="H156" s="43">
        <v>2700</v>
      </c>
      <c r="I156" s="43">
        <v>4100</v>
      </c>
      <c r="J156" s="43">
        <v>1100</v>
      </c>
      <c r="K156" s="43">
        <v>1300</v>
      </c>
      <c r="M156">
        <f t="shared" si="32"/>
        <v>320</v>
      </c>
      <c r="N156">
        <f t="shared" si="33"/>
        <v>345</v>
      </c>
      <c r="O156">
        <f t="shared" si="34"/>
        <v>3400</v>
      </c>
      <c r="P156">
        <f t="shared" si="35"/>
        <v>1200</v>
      </c>
      <c r="Q156">
        <f t="shared" si="36"/>
        <v>5265</v>
      </c>
    </row>
    <row r="157" spans="1:17" x14ac:dyDescent="0.3">
      <c r="A157" s="34" t="s">
        <v>690</v>
      </c>
      <c r="B157" s="35">
        <v>3</v>
      </c>
      <c r="C157" s="35">
        <v>2</v>
      </c>
      <c r="D157" s="44">
        <v>275</v>
      </c>
      <c r="E157" s="35">
        <v>375</v>
      </c>
      <c r="F157" s="35">
        <v>300</v>
      </c>
      <c r="G157" s="35">
        <v>400</v>
      </c>
      <c r="H157" s="35">
        <v>2750</v>
      </c>
      <c r="I157" s="35">
        <v>4200</v>
      </c>
      <c r="J157" s="35">
        <v>1125</v>
      </c>
      <c r="K157" s="35">
        <v>1325</v>
      </c>
      <c r="M157">
        <f t="shared" si="32"/>
        <v>325</v>
      </c>
      <c r="N157">
        <f t="shared" si="33"/>
        <v>350</v>
      </c>
      <c r="O157">
        <f t="shared" si="34"/>
        <v>3475</v>
      </c>
      <c r="P157">
        <f t="shared" si="35"/>
        <v>1225</v>
      </c>
      <c r="Q157">
        <f t="shared" si="36"/>
        <v>5375</v>
      </c>
    </row>
    <row r="158" spans="1:17" x14ac:dyDescent="0.3">
      <c r="A158" s="34" t="s">
        <v>691</v>
      </c>
      <c r="B158" s="35">
        <v>3</v>
      </c>
      <c r="C158" s="35">
        <v>3</v>
      </c>
      <c r="D158" s="42">
        <v>280</v>
      </c>
      <c r="E158" s="43">
        <v>380</v>
      </c>
      <c r="F158" s="43">
        <v>305</v>
      </c>
      <c r="G158" s="43">
        <v>405</v>
      </c>
      <c r="H158" s="43">
        <v>2800</v>
      </c>
      <c r="I158" s="43">
        <v>4300</v>
      </c>
      <c r="J158" s="43">
        <v>1150</v>
      </c>
      <c r="K158" s="43">
        <v>1350</v>
      </c>
      <c r="M158">
        <f t="shared" si="32"/>
        <v>330</v>
      </c>
      <c r="N158">
        <f t="shared" si="33"/>
        <v>355</v>
      </c>
      <c r="O158">
        <f t="shared" si="34"/>
        <v>3550</v>
      </c>
      <c r="P158">
        <f t="shared" si="35"/>
        <v>1250</v>
      </c>
      <c r="Q158">
        <f t="shared" si="36"/>
        <v>5485</v>
      </c>
    </row>
    <row r="159" spans="1:17" x14ac:dyDescent="0.3">
      <c r="A159" s="34" t="s">
        <v>692</v>
      </c>
      <c r="B159" s="35">
        <v>3</v>
      </c>
      <c r="C159" s="35">
        <v>4</v>
      </c>
      <c r="D159" s="44">
        <v>285</v>
      </c>
      <c r="E159" s="35">
        <v>385</v>
      </c>
      <c r="F159" s="35">
        <v>310</v>
      </c>
      <c r="G159" s="35">
        <v>410</v>
      </c>
      <c r="H159" s="35">
        <v>2850</v>
      </c>
      <c r="I159" s="35">
        <v>4400</v>
      </c>
      <c r="J159" s="35">
        <v>1175</v>
      </c>
      <c r="K159" s="35">
        <v>1375</v>
      </c>
      <c r="M159">
        <f t="shared" si="32"/>
        <v>335</v>
      </c>
      <c r="N159">
        <f t="shared" si="33"/>
        <v>360</v>
      </c>
      <c r="O159">
        <f t="shared" si="34"/>
        <v>3625</v>
      </c>
      <c r="P159">
        <f t="shared" si="35"/>
        <v>1275</v>
      </c>
      <c r="Q159">
        <f t="shared" si="36"/>
        <v>5595</v>
      </c>
    </row>
    <row r="160" spans="1:17" x14ac:dyDescent="0.3">
      <c r="A160" s="34" t="s">
        <v>693</v>
      </c>
      <c r="B160" s="35">
        <v>3</v>
      </c>
      <c r="C160" s="35">
        <v>5</v>
      </c>
      <c r="D160" s="42">
        <v>290</v>
      </c>
      <c r="E160" s="43">
        <v>390</v>
      </c>
      <c r="F160" s="43">
        <v>315</v>
      </c>
      <c r="G160" s="43">
        <v>415</v>
      </c>
      <c r="H160" s="43">
        <v>2900</v>
      </c>
      <c r="I160" s="43">
        <v>4500</v>
      </c>
      <c r="J160" s="43">
        <v>1200</v>
      </c>
      <c r="K160" s="43">
        <v>1400</v>
      </c>
      <c r="M160">
        <f t="shared" si="32"/>
        <v>340</v>
      </c>
      <c r="N160">
        <f t="shared" si="33"/>
        <v>365</v>
      </c>
      <c r="O160">
        <f t="shared" si="34"/>
        <v>3700</v>
      </c>
      <c r="P160">
        <f t="shared" si="35"/>
        <v>1300</v>
      </c>
      <c r="Q160">
        <f t="shared" si="36"/>
        <v>5705</v>
      </c>
    </row>
    <row r="161" spans="1:17" x14ac:dyDescent="0.3">
      <c r="A161" s="34" t="s">
        <v>694</v>
      </c>
      <c r="B161" s="35">
        <v>3</v>
      </c>
      <c r="C161" s="35">
        <v>6</v>
      </c>
      <c r="D161" s="44">
        <v>295</v>
      </c>
      <c r="E161" s="35">
        <v>395</v>
      </c>
      <c r="F161" s="35">
        <v>320</v>
      </c>
      <c r="G161" s="35">
        <v>420</v>
      </c>
      <c r="H161" s="35">
        <v>2950</v>
      </c>
      <c r="I161" s="35">
        <v>4600</v>
      </c>
      <c r="J161" s="35">
        <v>1225</v>
      </c>
      <c r="K161" s="35">
        <v>1425</v>
      </c>
      <c r="M161">
        <f t="shared" si="32"/>
        <v>345</v>
      </c>
      <c r="N161">
        <f t="shared" si="33"/>
        <v>370</v>
      </c>
      <c r="O161">
        <f t="shared" si="34"/>
        <v>3775</v>
      </c>
      <c r="P161">
        <f t="shared" si="35"/>
        <v>1325</v>
      </c>
      <c r="Q161">
        <f t="shared" si="36"/>
        <v>5815</v>
      </c>
    </row>
    <row r="162" spans="1:17" x14ac:dyDescent="0.3">
      <c r="A162" s="34" t="s">
        <v>695</v>
      </c>
      <c r="B162" s="35">
        <v>3</v>
      </c>
      <c r="C162" s="35">
        <v>7</v>
      </c>
      <c r="D162" s="42">
        <v>300</v>
      </c>
      <c r="E162" s="43">
        <v>400</v>
      </c>
      <c r="F162" s="43">
        <v>325</v>
      </c>
      <c r="G162" s="43">
        <v>425</v>
      </c>
      <c r="H162" s="43">
        <v>3000</v>
      </c>
      <c r="I162" s="43">
        <v>4700</v>
      </c>
      <c r="J162" s="43">
        <v>1250</v>
      </c>
      <c r="K162" s="43">
        <v>1450</v>
      </c>
      <c r="M162">
        <f t="shared" si="32"/>
        <v>350</v>
      </c>
      <c r="N162">
        <f t="shared" si="33"/>
        <v>375</v>
      </c>
      <c r="O162">
        <f t="shared" si="34"/>
        <v>3850</v>
      </c>
      <c r="P162">
        <f t="shared" si="35"/>
        <v>1350</v>
      </c>
      <c r="Q162">
        <f t="shared" si="36"/>
        <v>5925</v>
      </c>
    </row>
    <row r="163" spans="1:17" x14ac:dyDescent="0.3">
      <c r="A163" s="36" t="s">
        <v>696</v>
      </c>
      <c r="B163" s="37">
        <v>3</v>
      </c>
      <c r="C163" s="37">
        <v>8</v>
      </c>
      <c r="D163" s="45">
        <v>305</v>
      </c>
      <c r="E163" s="37">
        <v>405</v>
      </c>
      <c r="F163" s="37">
        <v>330</v>
      </c>
      <c r="G163" s="37">
        <v>430</v>
      </c>
      <c r="H163" s="37">
        <v>3050</v>
      </c>
      <c r="I163" s="37">
        <v>4800</v>
      </c>
      <c r="J163" s="37">
        <v>1275</v>
      </c>
      <c r="K163" s="37">
        <v>1475</v>
      </c>
      <c r="M163">
        <f t="shared" si="32"/>
        <v>355</v>
      </c>
      <c r="N163">
        <f t="shared" si="33"/>
        <v>380</v>
      </c>
      <c r="O163">
        <f t="shared" si="34"/>
        <v>3925</v>
      </c>
      <c r="P163">
        <f t="shared" si="35"/>
        <v>1375</v>
      </c>
      <c r="Q163">
        <f t="shared" si="36"/>
        <v>6035</v>
      </c>
    </row>
    <row r="164" spans="1:17" x14ac:dyDescent="0.3">
      <c r="A164" s="50" t="s">
        <v>697</v>
      </c>
      <c r="B164" s="43">
        <v>4</v>
      </c>
      <c r="C164" s="43">
        <v>1</v>
      </c>
      <c r="D164" s="42">
        <v>310</v>
      </c>
      <c r="E164" s="43">
        <v>410</v>
      </c>
      <c r="F164" s="43">
        <v>335</v>
      </c>
      <c r="G164" s="43">
        <v>435</v>
      </c>
      <c r="H164" s="43">
        <v>3100</v>
      </c>
      <c r="I164" s="43">
        <v>4900</v>
      </c>
      <c r="J164" s="43">
        <v>1300</v>
      </c>
      <c r="K164" s="43">
        <v>1500</v>
      </c>
      <c r="M164">
        <f t="shared" si="32"/>
        <v>360</v>
      </c>
      <c r="N164">
        <f t="shared" si="33"/>
        <v>385</v>
      </c>
      <c r="O164">
        <f t="shared" si="34"/>
        <v>4000</v>
      </c>
      <c r="P164">
        <f t="shared" si="35"/>
        <v>1400</v>
      </c>
      <c r="Q164">
        <f t="shared" si="36"/>
        <v>6145</v>
      </c>
    </row>
    <row r="165" spans="1:17" x14ac:dyDescent="0.3">
      <c r="A165" s="34" t="s">
        <v>698</v>
      </c>
      <c r="B165" s="35">
        <v>4</v>
      </c>
      <c r="C165" s="35">
        <v>2</v>
      </c>
      <c r="D165" s="44">
        <v>315</v>
      </c>
      <c r="E165" s="35">
        <v>415</v>
      </c>
      <c r="F165" s="35">
        <v>340</v>
      </c>
      <c r="G165" s="35">
        <v>440</v>
      </c>
      <c r="H165" s="35">
        <v>3150</v>
      </c>
      <c r="I165" s="35">
        <v>5000</v>
      </c>
      <c r="J165" s="35">
        <v>1325</v>
      </c>
      <c r="K165" s="35">
        <v>1525</v>
      </c>
      <c r="M165">
        <f t="shared" si="32"/>
        <v>365</v>
      </c>
      <c r="N165">
        <f t="shared" si="33"/>
        <v>390</v>
      </c>
      <c r="O165">
        <f t="shared" si="34"/>
        <v>4075</v>
      </c>
      <c r="P165">
        <f t="shared" si="35"/>
        <v>1425</v>
      </c>
      <c r="Q165">
        <f t="shared" si="36"/>
        <v>6255</v>
      </c>
    </row>
    <row r="166" spans="1:17" x14ac:dyDescent="0.3">
      <c r="A166" s="34" t="s">
        <v>699</v>
      </c>
      <c r="B166" s="35">
        <v>4</v>
      </c>
      <c r="C166" s="35">
        <v>3</v>
      </c>
      <c r="D166" s="42">
        <v>320</v>
      </c>
      <c r="E166" s="43">
        <v>420</v>
      </c>
      <c r="F166" s="43">
        <v>345</v>
      </c>
      <c r="G166" s="43">
        <v>445</v>
      </c>
      <c r="H166" s="43">
        <v>3200</v>
      </c>
      <c r="I166" s="43">
        <v>5100</v>
      </c>
      <c r="J166" s="43">
        <v>1350</v>
      </c>
      <c r="K166" s="43">
        <v>1550</v>
      </c>
      <c r="M166">
        <f t="shared" si="32"/>
        <v>370</v>
      </c>
      <c r="N166">
        <f t="shared" si="33"/>
        <v>395</v>
      </c>
      <c r="O166">
        <f t="shared" si="34"/>
        <v>4150</v>
      </c>
      <c r="P166">
        <f t="shared" si="35"/>
        <v>1450</v>
      </c>
      <c r="Q166">
        <f t="shared" si="36"/>
        <v>6365</v>
      </c>
    </row>
    <row r="167" spans="1:17" x14ac:dyDescent="0.3">
      <c r="A167" s="34" t="s">
        <v>700</v>
      </c>
      <c r="B167" s="35">
        <v>4</v>
      </c>
      <c r="C167" s="35">
        <v>4</v>
      </c>
      <c r="D167" s="44">
        <v>325</v>
      </c>
      <c r="E167" s="35">
        <v>425</v>
      </c>
      <c r="F167" s="35">
        <v>350</v>
      </c>
      <c r="G167" s="35">
        <v>450</v>
      </c>
      <c r="H167" s="35">
        <v>3250</v>
      </c>
      <c r="I167" s="35">
        <v>5200</v>
      </c>
      <c r="J167" s="35">
        <v>1375</v>
      </c>
      <c r="K167" s="35">
        <v>1575</v>
      </c>
      <c r="M167">
        <f t="shared" si="32"/>
        <v>375</v>
      </c>
      <c r="N167">
        <f t="shared" si="33"/>
        <v>400</v>
      </c>
      <c r="O167">
        <f t="shared" si="34"/>
        <v>4225</v>
      </c>
      <c r="P167">
        <f t="shared" si="35"/>
        <v>1475</v>
      </c>
      <c r="Q167">
        <f t="shared" si="36"/>
        <v>6475</v>
      </c>
    </row>
    <row r="168" spans="1:17" x14ac:dyDescent="0.3">
      <c r="A168" s="34" t="s">
        <v>701</v>
      </c>
      <c r="B168" s="35">
        <v>4</v>
      </c>
      <c r="C168" s="35">
        <v>5</v>
      </c>
      <c r="D168" s="42">
        <v>330</v>
      </c>
      <c r="E168" s="43">
        <v>430</v>
      </c>
      <c r="F168" s="43">
        <v>355</v>
      </c>
      <c r="G168" s="43">
        <v>455</v>
      </c>
      <c r="H168" s="43">
        <v>3300</v>
      </c>
      <c r="I168" s="43">
        <v>5300</v>
      </c>
      <c r="J168" s="43">
        <v>1400</v>
      </c>
      <c r="K168" s="43">
        <v>1600</v>
      </c>
      <c r="M168">
        <f t="shared" si="32"/>
        <v>380</v>
      </c>
      <c r="N168">
        <f t="shared" si="33"/>
        <v>405</v>
      </c>
      <c r="O168">
        <f t="shared" si="34"/>
        <v>4300</v>
      </c>
      <c r="P168">
        <f t="shared" si="35"/>
        <v>1500</v>
      </c>
      <c r="Q168">
        <f t="shared" si="36"/>
        <v>6585</v>
      </c>
    </row>
    <row r="169" spans="1:17" x14ac:dyDescent="0.3">
      <c r="A169" s="34" t="s">
        <v>702</v>
      </c>
      <c r="B169" s="35">
        <v>4</v>
      </c>
      <c r="C169" s="35">
        <v>6</v>
      </c>
      <c r="D169" s="44">
        <v>335</v>
      </c>
      <c r="E169" s="35">
        <v>435</v>
      </c>
      <c r="F169" s="35">
        <v>360</v>
      </c>
      <c r="G169" s="35">
        <v>460</v>
      </c>
      <c r="H169" s="35">
        <v>3350</v>
      </c>
      <c r="I169" s="35">
        <v>5400</v>
      </c>
      <c r="J169" s="35">
        <v>1425</v>
      </c>
      <c r="K169" s="35">
        <v>1625</v>
      </c>
      <c r="M169">
        <f t="shared" si="32"/>
        <v>385</v>
      </c>
      <c r="N169">
        <f t="shared" si="33"/>
        <v>410</v>
      </c>
      <c r="O169">
        <f t="shared" si="34"/>
        <v>4375</v>
      </c>
      <c r="P169">
        <f t="shared" si="35"/>
        <v>1525</v>
      </c>
      <c r="Q169">
        <f t="shared" si="36"/>
        <v>6695</v>
      </c>
    </row>
    <row r="170" spans="1:17" x14ac:dyDescent="0.3">
      <c r="A170" s="34" t="s">
        <v>703</v>
      </c>
      <c r="B170" s="35">
        <v>4</v>
      </c>
      <c r="C170" s="35">
        <v>7</v>
      </c>
      <c r="D170" s="42">
        <v>340</v>
      </c>
      <c r="E170" s="43">
        <v>440</v>
      </c>
      <c r="F170" s="43">
        <v>365</v>
      </c>
      <c r="G170" s="43">
        <v>465</v>
      </c>
      <c r="H170" s="43">
        <v>3400</v>
      </c>
      <c r="I170" s="43">
        <v>5500</v>
      </c>
      <c r="J170" s="43">
        <v>1450</v>
      </c>
      <c r="K170" s="43">
        <v>1650</v>
      </c>
      <c r="M170">
        <f t="shared" si="32"/>
        <v>390</v>
      </c>
      <c r="N170">
        <f t="shared" si="33"/>
        <v>415</v>
      </c>
      <c r="O170">
        <f t="shared" si="34"/>
        <v>4450</v>
      </c>
      <c r="P170">
        <f t="shared" si="35"/>
        <v>1550</v>
      </c>
      <c r="Q170">
        <f t="shared" si="36"/>
        <v>6805</v>
      </c>
    </row>
    <row r="171" spans="1:17" x14ac:dyDescent="0.3">
      <c r="A171" s="36" t="s">
        <v>704</v>
      </c>
      <c r="B171" s="37">
        <v>4</v>
      </c>
      <c r="C171" s="37">
        <v>8</v>
      </c>
      <c r="D171" s="45">
        <v>345</v>
      </c>
      <c r="E171" s="37">
        <v>445</v>
      </c>
      <c r="F171" s="37">
        <v>370</v>
      </c>
      <c r="G171" s="37">
        <v>470</v>
      </c>
      <c r="H171" s="37">
        <v>3450</v>
      </c>
      <c r="I171" s="37">
        <v>5600</v>
      </c>
      <c r="J171" s="37">
        <v>1475</v>
      </c>
      <c r="K171" s="37">
        <v>1675</v>
      </c>
      <c r="M171">
        <f t="shared" si="32"/>
        <v>395</v>
      </c>
      <c r="N171">
        <f t="shared" si="33"/>
        <v>420</v>
      </c>
      <c r="O171">
        <f t="shared" si="34"/>
        <v>4525</v>
      </c>
      <c r="P171">
        <f t="shared" si="35"/>
        <v>1575</v>
      </c>
      <c r="Q171">
        <f t="shared" si="36"/>
        <v>6915</v>
      </c>
    </row>
    <row r="172" spans="1:17" x14ac:dyDescent="0.3">
      <c r="A172" s="50" t="s">
        <v>705</v>
      </c>
      <c r="B172" s="43">
        <v>5</v>
      </c>
      <c r="C172" s="43">
        <v>1</v>
      </c>
      <c r="D172" s="42">
        <v>350</v>
      </c>
      <c r="E172" s="43">
        <v>450</v>
      </c>
      <c r="F172" s="43">
        <v>375</v>
      </c>
      <c r="G172" s="43">
        <v>475</v>
      </c>
      <c r="H172" s="43">
        <v>3500</v>
      </c>
      <c r="I172" s="43">
        <v>5700</v>
      </c>
      <c r="J172" s="43">
        <v>1500</v>
      </c>
      <c r="K172" s="43">
        <v>1700</v>
      </c>
      <c r="M172">
        <f t="shared" si="32"/>
        <v>400</v>
      </c>
      <c r="N172">
        <f t="shared" si="33"/>
        <v>425</v>
      </c>
      <c r="O172">
        <f t="shared" si="34"/>
        <v>4600</v>
      </c>
      <c r="P172">
        <f t="shared" si="35"/>
        <v>1600</v>
      </c>
      <c r="Q172">
        <f t="shared" si="36"/>
        <v>7025</v>
      </c>
    </row>
    <row r="173" spans="1:17" x14ac:dyDescent="0.3">
      <c r="A173" s="34" t="s">
        <v>706</v>
      </c>
      <c r="B173" s="35">
        <v>5</v>
      </c>
      <c r="C173" s="35">
        <v>2</v>
      </c>
      <c r="D173" s="44">
        <v>355</v>
      </c>
      <c r="E173" s="35">
        <v>455</v>
      </c>
      <c r="F173" s="35">
        <v>380</v>
      </c>
      <c r="G173" s="35">
        <v>480</v>
      </c>
      <c r="H173" s="35">
        <v>3550</v>
      </c>
      <c r="I173" s="35">
        <v>5800</v>
      </c>
      <c r="J173" s="35">
        <v>1525</v>
      </c>
      <c r="K173" s="35">
        <v>1725</v>
      </c>
      <c r="M173">
        <f t="shared" si="32"/>
        <v>405</v>
      </c>
      <c r="N173">
        <f t="shared" si="33"/>
        <v>430</v>
      </c>
      <c r="O173">
        <f t="shared" si="34"/>
        <v>4675</v>
      </c>
      <c r="P173">
        <f t="shared" si="35"/>
        <v>1625</v>
      </c>
      <c r="Q173">
        <f t="shared" si="36"/>
        <v>7135</v>
      </c>
    </row>
    <row r="174" spans="1:17" x14ac:dyDescent="0.3">
      <c r="A174" s="34" t="s">
        <v>707</v>
      </c>
      <c r="B174" s="35">
        <v>5</v>
      </c>
      <c r="C174" s="35">
        <v>3</v>
      </c>
      <c r="D174" s="42">
        <v>360</v>
      </c>
      <c r="E174" s="43">
        <v>460</v>
      </c>
      <c r="F174" s="43">
        <v>385</v>
      </c>
      <c r="G174" s="43">
        <v>485</v>
      </c>
      <c r="H174" s="43">
        <v>3600</v>
      </c>
      <c r="I174" s="43">
        <v>5900</v>
      </c>
      <c r="J174" s="43">
        <v>1550</v>
      </c>
      <c r="K174" s="43">
        <v>1750</v>
      </c>
      <c r="M174">
        <f t="shared" si="32"/>
        <v>410</v>
      </c>
      <c r="N174">
        <f t="shared" si="33"/>
        <v>435</v>
      </c>
      <c r="O174">
        <f t="shared" si="34"/>
        <v>4750</v>
      </c>
      <c r="P174">
        <f t="shared" si="35"/>
        <v>1650</v>
      </c>
      <c r="Q174">
        <f t="shared" si="36"/>
        <v>7245</v>
      </c>
    </row>
    <row r="175" spans="1:17" x14ac:dyDescent="0.3">
      <c r="A175" s="34" t="s">
        <v>708</v>
      </c>
      <c r="B175" s="35">
        <v>5</v>
      </c>
      <c r="C175" s="35">
        <v>4</v>
      </c>
      <c r="D175" s="44">
        <v>365</v>
      </c>
      <c r="E175" s="35">
        <v>465</v>
      </c>
      <c r="F175" s="35">
        <v>390</v>
      </c>
      <c r="G175" s="35">
        <v>490</v>
      </c>
      <c r="H175" s="35">
        <v>3650</v>
      </c>
      <c r="I175" s="35">
        <v>6000</v>
      </c>
      <c r="J175" s="35">
        <v>1575</v>
      </c>
      <c r="K175" s="35">
        <v>1775</v>
      </c>
      <c r="M175">
        <f t="shared" si="32"/>
        <v>415</v>
      </c>
      <c r="N175">
        <f t="shared" si="33"/>
        <v>440</v>
      </c>
      <c r="O175">
        <f t="shared" si="34"/>
        <v>4825</v>
      </c>
      <c r="P175">
        <f t="shared" si="35"/>
        <v>1675</v>
      </c>
      <c r="Q175">
        <f t="shared" si="36"/>
        <v>7355</v>
      </c>
    </row>
    <row r="176" spans="1:17" x14ac:dyDescent="0.3">
      <c r="A176" s="34" t="s">
        <v>709</v>
      </c>
      <c r="B176" s="35">
        <v>5</v>
      </c>
      <c r="C176" s="35">
        <v>5</v>
      </c>
      <c r="D176" s="42">
        <v>370</v>
      </c>
      <c r="E176" s="43">
        <v>470</v>
      </c>
      <c r="F176" s="43">
        <v>395</v>
      </c>
      <c r="G176" s="43">
        <v>495</v>
      </c>
      <c r="H176" s="43">
        <v>3700</v>
      </c>
      <c r="I176" s="43">
        <v>6100</v>
      </c>
      <c r="J176" s="43">
        <v>1600</v>
      </c>
      <c r="K176" s="43">
        <v>1800</v>
      </c>
      <c r="M176">
        <f t="shared" si="32"/>
        <v>420</v>
      </c>
      <c r="N176">
        <f t="shared" si="33"/>
        <v>445</v>
      </c>
      <c r="O176">
        <f t="shared" si="34"/>
        <v>4900</v>
      </c>
      <c r="P176">
        <f t="shared" si="35"/>
        <v>1700</v>
      </c>
      <c r="Q176">
        <f t="shared" si="36"/>
        <v>7465</v>
      </c>
    </row>
    <row r="177" spans="1:17" x14ac:dyDescent="0.3">
      <c r="A177" s="34" t="s">
        <v>710</v>
      </c>
      <c r="B177" s="35">
        <v>5</v>
      </c>
      <c r="C177" s="35">
        <v>6</v>
      </c>
      <c r="D177" s="44">
        <v>375</v>
      </c>
      <c r="E177" s="35">
        <v>475</v>
      </c>
      <c r="F177" s="35">
        <v>400</v>
      </c>
      <c r="G177" s="35">
        <v>500</v>
      </c>
      <c r="H177" s="35">
        <v>3750</v>
      </c>
      <c r="I177" s="35">
        <v>6200</v>
      </c>
      <c r="J177" s="35">
        <v>1625</v>
      </c>
      <c r="K177" s="35">
        <v>1825</v>
      </c>
      <c r="M177">
        <f t="shared" si="32"/>
        <v>425</v>
      </c>
      <c r="N177">
        <f t="shared" si="33"/>
        <v>450</v>
      </c>
      <c r="O177">
        <f t="shared" si="34"/>
        <v>4975</v>
      </c>
      <c r="P177">
        <f t="shared" si="35"/>
        <v>1725</v>
      </c>
      <c r="Q177">
        <f t="shared" si="36"/>
        <v>7575</v>
      </c>
    </row>
    <row r="178" spans="1:17" x14ac:dyDescent="0.3">
      <c r="A178" s="34" t="s">
        <v>711</v>
      </c>
      <c r="B178" s="35">
        <v>5</v>
      </c>
      <c r="C178" s="35">
        <v>7</v>
      </c>
      <c r="D178" s="42">
        <v>380</v>
      </c>
      <c r="E178" s="43">
        <v>480</v>
      </c>
      <c r="F178" s="43">
        <v>405</v>
      </c>
      <c r="G178" s="43">
        <v>505</v>
      </c>
      <c r="H178" s="43">
        <v>3800</v>
      </c>
      <c r="I178" s="43">
        <v>6300</v>
      </c>
      <c r="J178" s="43">
        <v>1650</v>
      </c>
      <c r="K178" s="43">
        <v>1850</v>
      </c>
      <c r="M178">
        <f t="shared" si="32"/>
        <v>430</v>
      </c>
      <c r="N178">
        <f t="shared" si="33"/>
        <v>455</v>
      </c>
      <c r="O178">
        <f t="shared" si="34"/>
        <v>5050</v>
      </c>
      <c r="P178">
        <f t="shared" si="35"/>
        <v>1750</v>
      </c>
      <c r="Q178">
        <f t="shared" si="36"/>
        <v>7685</v>
      </c>
    </row>
    <row r="179" spans="1:17" x14ac:dyDescent="0.3">
      <c r="A179" s="36" t="s">
        <v>712</v>
      </c>
      <c r="B179" s="37">
        <v>5</v>
      </c>
      <c r="C179" s="37">
        <v>8</v>
      </c>
      <c r="D179" s="45">
        <v>385</v>
      </c>
      <c r="E179" s="37">
        <v>485</v>
      </c>
      <c r="F179" s="37">
        <v>410</v>
      </c>
      <c r="G179" s="37">
        <v>510</v>
      </c>
      <c r="H179" s="37">
        <v>3850</v>
      </c>
      <c r="I179" s="37">
        <v>6400</v>
      </c>
      <c r="J179" s="37">
        <v>1675</v>
      </c>
      <c r="K179" s="37">
        <v>1875</v>
      </c>
      <c r="M179">
        <f t="shared" si="32"/>
        <v>435</v>
      </c>
      <c r="N179">
        <f t="shared" si="33"/>
        <v>460</v>
      </c>
      <c r="O179">
        <f t="shared" si="34"/>
        <v>5125</v>
      </c>
      <c r="P179">
        <f t="shared" si="35"/>
        <v>1775</v>
      </c>
      <c r="Q179">
        <f t="shared" si="36"/>
        <v>7795</v>
      </c>
    </row>
    <row r="180" spans="1:17" x14ac:dyDescent="0.3">
      <c r="A180" s="50" t="s">
        <v>713</v>
      </c>
      <c r="B180" s="43">
        <v>6</v>
      </c>
      <c r="C180" s="43">
        <v>1</v>
      </c>
      <c r="D180" s="42">
        <v>390</v>
      </c>
      <c r="E180" s="43">
        <v>490</v>
      </c>
      <c r="F180" s="43">
        <v>415</v>
      </c>
      <c r="G180" s="43">
        <v>515</v>
      </c>
      <c r="H180" s="43">
        <v>3900</v>
      </c>
      <c r="I180" s="43">
        <v>6500</v>
      </c>
      <c r="J180" s="43">
        <v>1700</v>
      </c>
      <c r="K180" s="43">
        <v>1900</v>
      </c>
      <c r="M180">
        <f t="shared" si="32"/>
        <v>440</v>
      </c>
      <c r="N180">
        <f t="shared" si="33"/>
        <v>465</v>
      </c>
      <c r="O180">
        <f t="shared" si="34"/>
        <v>5200</v>
      </c>
      <c r="P180">
        <f t="shared" si="35"/>
        <v>1800</v>
      </c>
      <c r="Q180">
        <f t="shared" si="36"/>
        <v>7905</v>
      </c>
    </row>
    <row r="181" spans="1:17" x14ac:dyDescent="0.3">
      <c r="A181" s="50" t="s">
        <v>714</v>
      </c>
      <c r="B181" s="43">
        <v>6</v>
      </c>
      <c r="C181" s="35">
        <v>2</v>
      </c>
      <c r="D181" s="44">
        <v>395</v>
      </c>
      <c r="E181" s="35">
        <v>495</v>
      </c>
      <c r="F181" s="35">
        <v>420</v>
      </c>
      <c r="G181" s="35">
        <v>520</v>
      </c>
      <c r="H181" s="35">
        <v>3950</v>
      </c>
      <c r="I181" s="35">
        <v>6600</v>
      </c>
      <c r="J181" s="35">
        <v>1725</v>
      </c>
      <c r="K181" s="35">
        <v>1925</v>
      </c>
      <c r="M181">
        <f t="shared" si="32"/>
        <v>445</v>
      </c>
      <c r="N181">
        <f t="shared" si="33"/>
        <v>470</v>
      </c>
      <c r="O181">
        <f t="shared" si="34"/>
        <v>5275</v>
      </c>
      <c r="P181">
        <f t="shared" si="35"/>
        <v>1825</v>
      </c>
      <c r="Q181">
        <f t="shared" si="36"/>
        <v>8015</v>
      </c>
    </row>
    <row r="182" spans="1:17" x14ac:dyDescent="0.3">
      <c r="A182" s="50" t="s">
        <v>715</v>
      </c>
      <c r="B182" s="43">
        <v>6</v>
      </c>
      <c r="C182" s="35">
        <v>3</v>
      </c>
      <c r="D182" s="42">
        <v>400</v>
      </c>
      <c r="E182" s="43">
        <v>500</v>
      </c>
      <c r="F182" s="43">
        <v>425</v>
      </c>
      <c r="G182" s="43">
        <v>525</v>
      </c>
      <c r="H182" s="43">
        <v>4000</v>
      </c>
      <c r="I182" s="43">
        <v>6700</v>
      </c>
      <c r="J182" s="43">
        <v>1750</v>
      </c>
      <c r="K182" s="43">
        <v>1950</v>
      </c>
      <c r="M182">
        <f t="shared" si="32"/>
        <v>450</v>
      </c>
      <c r="N182">
        <f t="shared" si="33"/>
        <v>475</v>
      </c>
      <c r="O182">
        <f t="shared" si="34"/>
        <v>5350</v>
      </c>
      <c r="P182">
        <f t="shared" si="35"/>
        <v>1850</v>
      </c>
      <c r="Q182">
        <f t="shared" si="36"/>
        <v>8125</v>
      </c>
    </row>
    <row r="183" spans="1:17" x14ac:dyDescent="0.3">
      <c r="A183" s="50" t="s">
        <v>716</v>
      </c>
      <c r="B183" s="43">
        <v>6</v>
      </c>
      <c r="C183" s="35">
        <v>4</v>
      </c>
      <c r="D183" s="44">
        <v>405</v>
      </c>
      <c r="E183" s="35">
        <v>505</v>
      </c>
      <c r="F183" s="35">
        <v>430</v>
      </c>
      <c r="G183" s="35">
        <v>530</v>
      </c>
      <c r="H183" s="35">
        <v>4050</v>
      </c>
      <c r="I183" s="35">
        <v>6800</v>
      </c>
      <c r="J183" s="35">
        <v>1775</v>
      </c>
      <c r="K183" s="35">
        <v>1975</v>
      </c>
      <c r="M183">
        <f t="shared" si="32"/>
        <v>455</v>
      </c>
      <c r="N183">
        <f t="shared" si="33"/>
        <v>480</v>
      </c>
      <c r="O183">
        <f t="shared" si="34"/>
        <v>5425</v>
      </c>
      <c r="P183">
        <f t="shared" si="35"/>
        <v>1875</v>
      </c>
      <c r="Q183">
        <f t="shared" si="36"/>
        <v>8235</v>
      </c>
    </row>
    <row r="184" spans="1:17" x14ac:dyDescent="0.3">
      <c r="A184" s="50" t="s">
        <v>717</v>
      </c>
      <c r="B184" s="43">
        <v>6</v>
      </c>
      <c r="C184" s="35">
        <v>5</v>
      </c>
      <c r="D184" s="42">
        <v>410</v>
      </c>
      <c r="E184" s="43">
        <v>510</v>
      </c>
      <c r="F184" s="43">
        <v>435</v>
      </c>
      <c r="G184" s="43">
        <v>535</v>
      </c>
      <c r="H184" s="43">
        <v>4100</v>
      </c>
      <c r="I184" s="43">
        <v>6900</v>
      </c>
      <c r="J184" s="43">
        <v>1800</v>
      </c>
      <c r="K184" s="43">
        <v>2000</v>
      </c>
      <c r="M184">
        <f t="shared" si="32"/>
        <v>460</v>
      </c>
      <c r="N184">
        <f t="shared" si="33"/>
        <v>485</v>
      </c>
      <c r="O184">
        <f t="shared" si="34"/>
        <v>5500</v>
      </c>
      <c r="P184">
        <f t="shared" si="35"/>
        <v>1900</v>
      </c>
      <c r="Q184">
        <f t="shared" si="36"/>
        <v>8345</v>
      </c>
    </row>
    <row r="185" spans="1:17" x14ac:dyDescent="0.3">
      <c r="A185" s="50" t="s">
        <v>718</v>
      </c>
      <c r="B185" s="43">
        <v>6</v>
      </c>
      <c r="C185" s="35">
        <v>6</v>
      </c>
      <c r="D185" s="44">
        <v>415</v>
      </c>
      <c r="E185" s="35">
        <v>515</v>
      </c>
      <c r="F185" s="35">
        <v>440</v>
      </c>
      <c r="G185" s="35">
        <v>540</v>
      </c>
      <c r="H185" s="35">
        <v>4150</v>
      </c>
      <c r="I185" s="35">
        <v>7000</v>
      </c>
      <c r="J185" s="35">
        <v>1825</v>
      </c>
      <c r="K185" s="35">
        <v>2025</v>
      </c>
      <c r="M185">
        <f t="shared" si="32"/>
        <v>465</v>
      </c>
      <c r="N185">
        <f t="shared" si="33"/>
        <v>490</v>
      </c>
      <c r="O185">
        <f t="shared" si="34"/>
        <v>5575</v>
      </c>
      <c r="P185">
        <f t="shared" si="35"/>
        <v>1925</v>
      </c>
      <c r="Q185">
        <f t="shared" si="36"/>
        <v>8455</v>
      </c>
    </row>
    <row r="186" spans="1:17" x14ac:dyDescent="0.3">
      <c r="A186" s="50" t="s">
        <v>719</v>
      </c>
      <c r="B186" s="43">
        <v>6</v>
      </c>
      <c r="C186" s="35">
        <v>7</v>
      </c>
      <c r="D186" s="42">
        <v>420</v>
      </c>
      <c r="E186" s="43">
        <v>520</v>
      </c>
      <c r="F186" s="43">
        <v>445</v>
      </c>
      <c r="G186" s="43">
        <v>545</v>
      </c>
      <c r="H186" s="43">
        <v>4200</v>
      </c>
      <c r="I186" s="43">
        <v>7100</v>
      </c>
      <c r="J186" s="43">
        <v>1850</v>
      </c>
      <c r="K186" s="43">
        <v>2050</v>
      </c>
      <c r="M186">
        <f t="shared" si="32"/>
        <v>470</v>
      </c>
      <c r="N186">
        <f t="shared" si="33"/>
        <v>495</v>
      </c>
      <c r="O186">
        <f t="shared" si="34"/>
        <v>5650</v>
      </c>
      <c r="P186">
        <f t="shared" si="35"/>
        <v>1950</v>
      </c>
      <c r="Q186">
        <f t="shared" si="36"/>
        <v>8565</v>
      </c>
    </row>
    <row r="187" spans="1:17" x14ac:dyDescent="0.3">
      <c r="A187" s="36" t="s">
        <v>720</v>
      </c>
      <c r="B187" s="37">
        <v>6</v>
      </c>
      <c r="C187" s="37">
        <v>8</v>
      </c>
      <c r="D187" s="45">
        <v>425</v>
      </c>
      <c r="E187" s="37">
        <v>525</v>
      </c>
      <c r="F187" s="37">
        <v>450</v>
      </c>
      <c r="G187" s="37">
        <v>550</v>
      </c>
      <c r="H187" s="37">
        <v>4250</v>
      </c>
      <c r="I187" s="37">
        <v>7200</v>
      </c>
      <c r="J187" s="37">
        <v>1875</v>
      </c>
      <c r="K187" s="37">
        <v>2075</v>
      </c>
      <c r="M187">
        <f t="shared" si="32"/>
        <v>475</v>
      </c>
      <c r="N187">
        <f t="shared" si="33"/>
        <v>500</v>
      </c>
      <c r="O187">
        <f t="shared" si="34"/>
        <v>5725</v>
      </c>
      <c r="P187">
        <f t="shared" si="35"/>
        <v>1975</v>
      </c>
      <c r="Q187">
        <f t="shared" si="36"/>
        <v>8675</v>
      </c>
    </row>
    <row r="188" spans="1:17" x14ac:dyDescent="0.3">
      <c r="A188" s="50" t="s">
        <v>721</v>
      </c>
      <c r="B188" s="43">
        <v>7</v>
      </c>
      <c r="C188" s="43">
        <v>1</v>
      </c>
      <c r="D188" s="42">
        <v>430</v>
      </c>
      <c r="E188" s="43">
        <v>530</v>
      </c>
      <c r="F188" s="43">
        <v>455</v>
      </c>
      <c r="G188" s="43">
        <v>555</v>
      </c>
      <c r="H188" s="43">
        <v>4300</v>
      </c>
      <c r="I188" s="43">
        <v>7300</v>
      </c>
      <c r="J188" s="43">
        <v>1900</v>
      </c>
      <c r="K188" s="43">
        <v>2100</v>
      </c>
      <c r="M188">
        <f t="shared" si="32"/>
        <v>480</v>
      </c>
      <c r="N188">
        <f t="shared" si="33"/>
        <v>505</v>
      </c>
      <c r="O188">
        <f t="shared" si="34"/>
        <v>5800</v>
      </c>
      <c r="P188">
        <f t="shared" si="35"/>
        <v>2000</v>
      </c>
      <c r="Q188">
        <f t="shared" si="36"/>
        <v>8785</v>
      </c>
    </row>
    <row r="189" spans="1:17" x14ac:dyDescent="0.3">
      <c r="A189" s="50" t="s">
        <v>722</v>
      </c>
      <c r="B189" s="43">
        <v>7</v>
      </c>
      <c r="C189" s="35">
        <v>2</v>
      </c>
      <c r="D189" s="44">
        <v>435</v>
      </c>
      <c r="E189" s="35">
        <v>535</v>
      </c>
      <c r="F189" s="35">
        <v>460</v>
      </c>
      <c r="G189" s="35">
        <v>560</v>
      </c>
      <c r="H189" s="35">
        <v>4350</v>
      </c>
      <c r="I189" s="35">
        <v>7400</v>
      </c>
      <c r="J189" s="35">
        <v>1925</v>
      </c>
      <c r="K189" s="35">
        <v>2125</v>
      </c>
      <c r="M189">
        <f t="shared" si="32"/>
        <v>485</v>
      </c>
      <c r="N189">
        <f t="shared" si="33"/>
        <v>510</v>
      </c>
      <c r="O189">
        <f t="shared" si="34"/>
        <v>5875</v>
      </c>
      <c r="P189">
        <f t="shared" si="35"/>
        <v>2025</v>
      </c>
      <c r="Q189">
        <f t="shared" si="36"/>
        <v>8895</v>
      </c>
    </row>
    <row r="190" spans="1:17" x14ac:dyDescent="0.3">
      <c r="A190" s="50" t="s">
        <v>723</v>
      </c>
      <c r="B190" s="43">
        <v>7</v>
      </c>
      <c r="C190" s="35">
        <v>3</v>
      </c>
      <c r="D190" s="42">
        <v>440</v>
      </c>
      <c r="E190" s="43">
        <v>540</v>
      </c>
      <c r="F190" s="43">
        <v>465</v>
      </c>
      <c r="G190" s="43">
        <v>565</v>
      </c>
      <c r="H190" s="43">
        <v>4400</v>
      </c>
      <c r="I190" s="43">
        <v>7500</v>
      </c>
      <c r="J190" s="43">
        <v>1950</v>
      </c>
      <c r="K190" s="43">
        <v>2150</v>
      </c>
      <c r="M190">
        <f t="shared" si="32"/>
        <v>490</v>
      </c>
      <c r="N190">
        <f t="shared" si="33"/>
        <v>515</v>
      </c>
      <c r="O190">
        <f t="shared" si="34"/>
        <v>5950</v>
      </c>
      <c r="P190">
        <f t="shared" si="35"/>
        <v>2050</v>
      </c>
      <c r="Q190">
        <f t="shared" si="36"/>
        <v>9005</v>
      </c>
    </row>
    <row r="191" spans="1:17" x14ac:dyDescent="0.3">
      <c r="A191" s="50" t="s">
        <v>724</v>
      </c>
      <c r="B191" s="43">
        <v>7</v>
      </c>
      <c r="C191" s="35">
        <v>4</v>
      </c>
      <c r="D191" s="44">
        <v>445</v>
      </c>
      <c r="E191" s="35">
        <v>545</v>
      </c>
      <c r="F191" s="35">
        <v>470</v>
      </c>
      <c r="G191" s="35">
        <v>570</v>
      </c>
      <c r="H191" s="35">
        <v>4450</v>
      </c>
      <c r="I191" s="35">
        <v>7600</v>
      </c>
      <c r="J191" s="35">
        <v>1975</v>
      </c>
      <c r="K191" s="35">
        <v>2175</v>
      </c>
      <c r="M191">
        <f t="shared" si="32"/>
        <v>495</v>
      </c>
      <c r="N191">
        <f t="shared" si="33"/>
        <v>520</v>
      </c>
      <c r="O191">
        <f t="shared" si="34"/>
        <v>6025</v>
      </c>
      <c r="P191">
        <f t="shared" si="35"/>
        <v>2075</v>
      </c>
      <c r="Q191">
        <f t="shared" si="36"/>
        <v>9115</v>
      </c>
    </row>
    <row r="192" spans="1:17" x14ac:dyDescent="0.3">
      <c r="A192" s="50" t="s">
        <v>725</v>
      </c>
      <c r="B192" s="43">
        <v>7</v>
      </c>
      <c r="C192" s="35">
        <v>5</v>
      </c>
      <c r="D192" s="42">
        <v>450</v>
      </c>
      <c r="E192" s="43">
        <v>550</v>
      </c>
      <c r="F192" s="43">
        <v>475</v>
      </c>
      <c r="G192" s="43">
        <v>575</v>
      </c>
      <c r="H192" s="43">
        <v>4500</v>
      </c>
      <c r="I192" s="43">
        <v>7700</v>
      </c>
      <c r="J192" s="43">
        <v>2000</v>
      </c>
      <c r="K192" s="43">
        <v>2200</v>
      </c>
      <c r="M192">
        <f t="shared" si="32"/>
        <v>500</v>
      </c>
      <c r="N192">
        <f t="shared" si="33"/>
        <v>525</v>
      </c>
      <c r="O192">
        <f t="shared" si="34"/>
        <v>6100</v>
      </c>
      <c r="P192">
        <f t="shared" si="35"/>
        <v>2100</v>
      </c>
      <c r="Q192">
        <f t="shared" si="36"/>
        <v>9225</v>
      </c>
    </row>
    <row r="193" spans="1:17" x14ac:dyDescent="0.3">
      <c r="A193" s="50" t="s">
        <v>726</v>
      </c>
      <c r="B193" s="43">
        <v>7</v>
      </c>
      <c r="C193" s="35">
        <v>6</v>
      </c>
      <c r="D193" s="44">
        <v>455</v>
      </c>
      <c r="E193" s="35">
        <v>555</v>
      </c>
      <c r="F193" s="35">
        <v>480</v>
      </c>
      <c r="G193" s="35">
        <v>580</v>
      </c>
      <c r="H193" s="35">
        <v>4550</v>
      </c>
      <c r="I193" s="35">
        <v>7800</v>
      </c>
      <c r="J193" s="35">
        <v>2025</v>
      </c>
      <c r="K193" s="35">
        <v>2225</v>
      </c>
      <c r="M193">
        <f t="shared" si="32"/>
        <v>505</v>
      </c>
      <c r="N193">
        <f t="shared" si="33"/>
        <v>530</v>
      </c>
      <c r="O193">
        <f t="shared" si="34"/>
        <v>6175</v>
      </c>
      <c r="P193">
        <f t="shared" si="35"/>
        <v>2125</v>
      </c>
      <c r="Q193">
        <f t="shared" si="36"/>
        <v>9335</v>
      </c>
    </row>
    <row r="194" spans="1:17" x14ac:dyDescent="0.3">
      <c r="A194" s="50" t="s">
        <v>727</v>
      </c>
      <c r="B194" s="43">
        <v>7</v>
      </c>
      <c r="C194" s="35">
        <v>7</v>
      </c>
      <c r="D194" s="42">
        <v>460</v>
      </c>
      <c r="E194" s="43">
        <v>560</v>
      </c>
      <c r="F194" s="43">
        <v>485</v>
      </c>
      <c r="G194" s="43">
        <v>585</v>
      </c>
      <c r="H194" s="43">
        <v>4600</v>
      </c>
      <c r="I194" s="43">
        <v>7900</v>
      </c>
      <c r="J194" s="43">
        <v>2050</v>
      </c>
      <c r="K194" s="43">
        <v>2250</v>
      </c>
      <c r="M194">
        <f t="shared" si="32"/>
        <v>510</v>
      </c>
      <c r="N194">
        <f t="shared" si="33"/>
        <v>535</v>
      </c>
      <c r="O194">
        <f t="shared" si="34"/>
        <v>6250</v>
      </c>
      <c r="P194">
        <f t="shared" si="35"/>
        <v>2150</v>
      </c>
      <c r="Q194">
        <f t="shared" si="36"/>
        <v>9445</v>
      </c>
    </row>
    <row r="195" spans="1:17" x14ac:dyDescent="0.3">
      <c r="A195" s="36" t="s">
        <v>728</v>
      </c>
      <c r="B195" s="37">
        <v>7</v>
      </c>
      <c r="C195" s="37">
        <v>8</v>
      </c>
      <c r="D195" s="45">
        <v>465</v>
      </c>
      <c r="E195" s="37">
        <v>565</v>
      </c>
      <c r="F195" s="37">
        <v>490</v>
      </c>
      <c r="G195" s="37">
        <v>590</v>
      </c>
      <c r="H195" s="37">
        <v>4650</v>
      </c>
      <c r="I195" s="37">
        <v>8000</v>
      </c>
      <c r="J195" s="37">
        <v>2075</v>
      </c>
      <c r="K195" s="37">
        <v>2275</v>
      </c>
      <c r="M195">
        <f t="shared" si="32"/>
        <v>515</v>
      </c>
      <c r="N195">
        <f t="shared" ref="N195" si="37">AVERAGE(F195:G195)</f>
        <v>540</v>
      </c>
      <c r="O195">
        <f t="shared" ref="O195" si="38">AVERAGE(H195:I195)</f>
        <v>6325</v>
      </c>
      <c r="P195">
        <f t="shared" ref="P195" si="39">AVERAGE(J195:K195)</f>
        <v>2175</v>
      </c>
      <c r="Q195">
        <f t="shared" ref="Q195" si="40">SUM(M195:P195)</f>
        <v>9555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topLeftCell="W5" zoomScale="55" zoomScaleNormal="55" workbookViewId="0">
      <selection activeCell="AN36" sqref="AN36"/>
    </sheetView>
  </sheetViews>
  <sheetFormatPr defaultRowHeight="16.5" x14ac:dyDescent="0.3"/>
  <cols>
    <col min="1" max="1" width="15.625" customWidth="1"/>
    <col min="4" max="4" width="15.625" customWidth="1"/>
    <col min="7" max="7" width="15.625" customWidth="1"/>
    <col min="10" max="10" width="15.625" customWidth="1"/>
    <col min="14" max="14" width="22.625" customWidth="1"/>
    <col min="17" max="17" width="22.625" customWidth="1"/>
    <col min="22" max="22" width="20.625" customWidth="1"/>
    <col min="25" max="25" width="20.625" customWidth="1"/>
    <col min="28" max="28" width="20.625" customWidth="1"/>
    <col min="31" max="31" width="20.625" customWidth="1"/>
    <col min="35" max="35" width="20.625" customWidth="1"/>
    <col min="37" max="37" width="20.625" customWidth="1"/>
    <col min="40" max="40" width="20.625" customWidth="1"/>
    <col min="46" max="46" width="20.625" customWidth="1"/>
    <col min="49" max="49" width="20.625" customWidth="1"/>
    <col min="52" max="52" width="20.625" customWidth="1"/>
    <col min="56" max="56" width="20.625" customWidth="1"/>
    <col min="59" max="59" width="20.625" customWidth="1"/>
    <col min="62" max="62" width="20.625" customWidth="1"/>
  </cols>
  <sheetData>
    <row r="1" spans="1:64" x14ac:dyDescent="0.3">
      <c r="A1" s="111" t="s">
        <v>1551</v>
      </c>
      <c r="B1" s="112" t="s">
        <v>1552</v>
      </c>
      <c r="C1" s="112" t="s">
        <v>1553</v>
      </c>
      <c r="D1" s="112" t="s">
        <v>1554</v>
      </c>
      <c r="E1" s="112" t="s">
        <v>1555</v>
      </c>
      <c r="F1" s="112" t="s">
        <v>1556</v>
      </c>
      <c r="G1" s="112" t="s">
        <v>1557</v>
      </c>
      <c r="H1" s="112" t="s">
        <v>1558</v>
      </c>
      <c r="I1" s="112" t="s">
        <v>1559</v>
      </c>
      <c r="J1" s="112" t="s">
        <v>1560</v>
      </c>
      <c r="K1" s="112" t="s">
        <v>1561</v>
      </c>
      <c r="L1" s="112" t="s">
        <v>1562</v>
      </c>
      <c r="M1" s="113"/>
      <c r="N1" s="112" t="s">
        <v>1563</v>
      </c>
      <c r="O1" s="112" t="s">
        <v>1564</v>
      </c>
      <c r="P1" s="112" t="s">
        <v>1565</v>
      </c>
      <c r="Q1" s="112" t="s">
        <v>1566</v>
      </c>
      <c r="R1" s="112" t="s">
        <v>1567</v>
      </c>
      <c r="S1" s="114" t="s">
        <v>1568</v>
      </c>
      <c r="V1" s="111" t="s">
        <v>1575</v>
      </c>
      <c r="W1" s="112" t="s">
        <v>1576</v>
      </c>
      <c r="X1" s="112" t="s">
        <v>1577</v>
      </c>
      <c r="Y1" s="112" t="s">
        <v>1554</v>
      </c>
      <c r="Z1" s="112" t="s">
        <v>1555</v>
      </c>
      <c r="AA1" s="112" t="s">
        <v>1556</v>
      </c>
      <c r="AB1" s="112" t="s">
        <v>1557</v>
      </c>
      <c r="AC1" s="112" t="s">
        <v>1558</v>
      </c>
      <c r="AD1" s="112" t="s">
        <v>1559</v>
      </c>
      <c r="AE1" s="112" t="s">
        <v>1560</v>
      </c>
      <c r="AF1" s="112" t="s">
        <v>1561</v>
      </c>
      <c r="AG1" s="112" t="s">
        <v>1562</v>
      </c>
      <c r="AH1" s="113"/>
      <c r="AI1" s="131" t="s">
        <v>1619</v>
      </c>
      <c r="AJ1" s="132" t="s">
        <v>1620</v>
      </c>
      <c r="AK1" s="112" t="s">
        <v>1563</v>
      </c>
      <c r="AL1" s="112" t="s">
        <v>1621</v>
      </c>
      <c r="AM1" s="112" t="s">
        <v>1622</v>
      </c>
      <c r="AN1" s="112" t="s">
        <v>1623</v>
      </c>
      <c r="AO1" s="112" t="s">
        <v>1624</v>
      </c>
      <c r="AP1" s="114" t="s">
        <v>1625</v>
      </c>
      <c r="AT1" s="111" t="s">
        <v>1551</v>
      </c>
      <c r="AU1" s="112" t="s">
        <v>1627</v>
      </c>
      <c r="AV1" s="112" t="s">
        <v>1628</v>
      </c>
      <c r="AW1" s="112" t="s">
        <v>1554</v>
      </c>
      <c r="AX1" s="112" t="s">
        <v>1555</v>
      </c>
      <c r="AY1" s="112" t="s">
        <v>1556</v>
      </c>
      <c r="AZ1" s="112" t="s">
        <v>1557</v>
      </c>
      <c r="BA1" s="112" t="s">
        <v>1558</v>
      </c>
      <c r="BB1" s="112" t="s">
        <v>1559</v>
      </c>
      <c r="BC1" s="113"/>
      <c r="BD1" s="112" t="s">
        <v>1672</v>
      </c>
      <c r="BE1" s="112" t="s">
        <v>1673</v>
      </c>
      <c r="BF1" s="112" t="s">
        <v>1674</v>
      </c>
      <c r="BG1" s="112" t="s">
        <v>1675</v>
      </c>
      <c r="BH1" s="112" t="s">
        <v>1676</v>
      </c>
      <c r="BI1" s="112" t="s">
        <v>1677</v>
      </c>
      <c r="BJ1" s="112" t="s">
        <v>1678</v>
      </c>
      <c r="BK1" s="112" t="s">
        <v>1679</v>
      </c>
      <c r="BL1" s="114" t="s">
        <v>1680</v>
      </c>
    </row>
    <row r="2" spans="1:64" x14ac:dyDescent="0.3">
      <c r="A2" s="115" t="s">
        <v>1547</v>
      </c>
      <c r="B2" s="35">
        <v>1</v>
      </c>
      <c r="C2" s="35">
        <v>200000</v>
      </c>
      <c r="D2" s="85" t="s">
        <v>1547</v>
      </c>
      <c r="E2" s="35">
        <v>1</v>
      </c>
      <c r="F2" s="35">
        <v>200000</v>
      </c>
      <c r="G2" s="85" t="s">
        <v>1548</v>
      </c>
      <c r="H2" s="35">
        <v>1</v>
      </c>
      <c r="I2" s="35">
        <v>50000</v>
      </c>
      <c r="J2" s="85"/>
      <c r="K2" s="35"/>
      <c r="L2" s="35"/>
      <c r="M2" s="110"/>
      <c r="N2" s="85" t="s">
        <v>1569</v>
      </c>
      <c r="O2" s="35">
        <v>1</v>
      </c>
      <c r="P2" s="35">
        <v>1000000</v>
      </c>
      <c r="Q2" s="93" t="s">
        <v>1570</v>
      </c>
      <c r="R2" s="35">
        <v>1</v>
      </c>
      <c r="S2" s="116">
        <v>1000000</v>
      </c>
      <c r="V2" s="115" t="s">
        <v>1578</v>
      </c>
      <c r="W2" s="35">
        <v>1</v>
      </c>
      <c r="X2" s="35">
        <v>500000</v>
      </c>
      <c r="Y2" s="35" t="s">
        <v>1579</v>
      </c>
      <c r="Z2" s="35">
        <v>1</v>
      </c>
      <c r="AA2" s="35">
        <v>100000</v>
      </c>
      <c r="AB2" s="35" t="s">
        <v>1580</v>
      </c>
      <c r="AC2" s="35">
        <v>1</v>
      </c>
      <c r="AD2" s="35">
        <v>100000</v>
      </c>
      <c r="AE2" s="35"/>
      <c r="AF2" s="35"/>
      <c r="AG2" s="35"/>
      <c r="AH2" s="110"/>
      <c r="AI2" s="43" t="s">
        <v>1626</v>
      </c>
      <c r="AJ2" s="127">
        <v>150000</v>
      </c>
      <c r="AK2" s="85" t="s">
        <v>1547</v>
      </c>
      <c r="AL2" s="35">
        <v>1</v>
      </c>
      <c r="AM2" s="35">
        <v>1000000</v>
      </c>
      <c r="AN2" s="85" t="s">
        <v>1548</v>
      </c>
      <c r="AO2" s="35">
        <v>1</v>
      </c>
      <c r="AP2" s="116">
        <v>1000000</v>
      </c>
      <c r="AT2" s="120" t="s">
        <v>1629</v>
      </c>
      <c r="AU2" s="35">
        <v>1</v>
      </c>
      <c r="AV2" s="43">
        <v>1000000</v>
      </c>
      <c r="AW2" s="35" t="s">
        <v>1630</v>
      </c>
      <c r="AX2" s="35">
        <v>1</v>
      </c>
      <c r="AY2" s="43">
        <v>500000</v>
      </c>
      <c r="AZ2" s="35"/>
      <c r="BA2" s="35"/>
      <c r="BB2" s="35"/>
      <c r="BC2" s="110"/>
      <c r="BD2" s="35" t="s">
        <v>1629</v>
      </c>
      <c r="BE2" s="35">
        <v>1</v>
      </c>
      <c r="BF2" s="43">
        <v>1000000</v>
      </c>
      <c r="BG2" s="35" t="s">
        <v>1630</v>
      </c>
      <c r="BH2" s="35">
        <v>1</v>
      </c>
      <c r="BI2" s="43">
        <v>800000</v>
      </c>
      <c r="BJ2" s="35"/>
      <c r="BK2" s="35"/>
      <c r="BL2" s="116"/>
    </row>
    <row r="3" spans="1:64" x14ac:dyDescent="0.3">
      <c r="A3" s="115" t="s">
        <v>1547</v>
      </c>
      <c r="B3" s="35">
        <v>1</v>
      </c>
      <c r="C3" s="35">
        <v>200000</v>
      </c>
      <c r="D3" s="85" t="s">
        <v>1547</v>
      </c>
      <c r="E3" s="35">
        <v>1</v>
      </c>
      <c r="F3" s="35">
        <v>200000</v>
      </c>
      <c r="G3" s="85" t="s">
        <v>1548</v>
      </c>
      <c r="H3" s="35">
        <v>1</v>
      </c>
      <c r="I3" s="35">
        <v>50000</v>
      </c>
      <c r="J3" s="85"/>
      <c r="K3" s="35"/>
      <c r="L3" s="35"/>
      <c r="M3" s="110"/>
      <c r="N3" s="85" t="s">
        <v>1571</v>
      </c>
      <c r="O3" s="35">
        <v>1</v>
      </c>
      <c r="P3" s="35">
        <v>1000000</v>
      </c>
      <c r="Q3" s="85" t="s">
        <v>1572</v>
      </c>
      <c r="R3" s="35">
        <v>1</v>
      </c>
      <c r="S3" s="116">
        <v>1000000</v>
      </c>
      <c r="V3" s="115" t="s">
        <v>1581</v>
      </c>
      <c r="W3" s="35">
        <v>1</v>
      </c>
      <c r="X3" s="35">
        <v>500000</v>
      </c>
      <c r="Y3" s="35" t="s">
        <v>1582</v>
      </c>
      <c r="Z3" s="35">
        <v>1</v>
      </c>
      <c r="AA3" s="35">
        <v>100000</v>
      </c>
      <c r="AB3" s="35" t="s">
        <v>1583</v>
      </c>
      <c r="AC3" s="35">
        <v>1</v>
      </c>
      <c r="AD3" s="35">
        <v>100000</v>
      </c>
      <c r="AE3" s="35"/>
      <c r="AF3" s="35"/>
      <c r="AG3" s="35"/>
      <c r="AH3" s="110"/>
      <c r="AI3" s="43" t="s">
        <v>1626</v>
      </c>
      <c r="AJ3" s="128">
        <v>180000</v>
      </c>
      <c r="AK3" s="85" t="s">
        <v>1547</v>
      </c>
      <c r="AL3" s="35">
        <v>1</v>
      </c>
      <c r="AM3" s="35">
        <v>1000000</v>
      </c>
      <c r="AN3" s="85" t="s">
        <v>1548</v>
      </c>
      <c r="AO3" s="35">
        <v>1</v>
      </c>
      <c r="AP3" s="116">
        <v>1000000</v>
      </c>
      <c r="AT3" s="120" t="s">
        <v>1630</v>
      </c>
      <c r="AU3" s="35">
        <v>1</v>
      </c>
      <c r="AV3" s="35">
        <v>1000000</v>
      </c>
      <c r="AW3" s="35" t="s">
        <v>1631</v>
      </c>
      <c r="AX3" s="35">
        <v>1</v>
      </c>
      <c r="AY3" s="43">
        <v>500000</v>
      </c>
      <c r="AZ3" s="35"/>
      <c r="BA3" s="35"/>
      <c r="BB3" s="35"/>
      <c r="BC3" s="110"/>
      <c r="BD3" s="35" t="s">
        <v>1630</v>
      </c>
      <c r="BE3" s="35">
        <v>1</v>
      </c>
      <c r="BF3" s="35">
        <v>1000000</v>
      </c>
      <c r="BG3" s="35" t="s">
        <v>1681</v>
      </c>
      <c r="BH3" s="35">
        <v>1</v>
      </c>
      <c r="BI3" s="43">
        <v>800000</v>
      </c>
      <c r="BJ3" s="35"/>
      <c r="BK3" s="35"/>
      <c r="BL3" s="116"/>
    </row>
    <row r="4" spans="1:64" x14ac:dyDescent="0.3">
      <c r="A4" s="115" t="s">
        <v>1547</v>
      </c>
      <c r="B4" s="35">
        <v>1</v>
      </c>
      <c r="C4" s="35">
        <v>200000</v>
      </c>
      <c r="D4" s="85" t="s">
        <v>1547</v>
      </c>
      <c r="E4" s="35">
        <v>1</v>
      </c>
      <c r="F4" s="35">
        <v>200000</v>
      </c>
      <c r="G4" s="85" t="s">
        <v>1548</v>
      </c>
      <c r="H4" s="35">
        <v>1</v>
      </c>
      <c r="I4" s="35">
        <v>50000</v>
      </c>
      <c r="J4" s="85"/>
      <c r="K4" s="35"/>
      <c r="L4" s="35"/>
      <c r="M4" s="110"/>
      <c r="N4" s="85" t="s">
        <v>1573</v>
      </c>
      <c r="O4" s="35">
        <v>1</v>
      </c>
      <c r="P4" s="35">
        <v>1000000</v>
      </c>
      <c r="Q4" s="85" t="s">
        <v>1574</v>
      </c>
      <c r="R4" s="35">
        <v>1</v>
      </c>
      <c r="S4" s="116">
        <v>1000000</v>
      </c>
      <c r="V4" s="115" t="s">
        <v>1584</v>
      </c>
      <c r="W4" s="35">
        <v>1</v>
      </c>
      <c r="X4" s="35">
        <v>500000</v>
      </c>
      <c r="Y4" s="35" t="s">
        <v>1585</v>
      </c>
      <c r="Z4" s="35">
        <v>1</v>
      </c>
      <c r="AA4" s="35">
        <v>100000</v>
      </c>
      <c r="AB4" s="35" t="s">
        <v>1586</v>
      </c>
      <c r="AC4" s="35">
        <v>1</v>
      </c>
      <c r="AD4" s="35">
        <v>100000</v>
      </c>
      <c r="AE4" s="35"/>
      <c r="AF4" s="35"/>
      <c r="AG4" s="35"/>
      <c r="AH4" s="110"/>
      <c r="AI4" s="43" t="s">
        <v>1573</v>
      </c>
      <c r="AJ4" s="127">
        <v>210000</v>
      </c>
      <c r="AK4" s="85" t="s">
        <v>1547</v>
      </c>
      <c r="AL4" s="35">
        <v>1</v>
      </c>
      <c r="AM4" s="35">
        <v>1000000</v>
      </c>
      <c r="AN4" s="85" t="s">
        <v>1548</v>
      </c>
      <c r="AO4" s="35">
        <v>1</v>
      </c>
      <c r="AP4" s="116">
        <v>1000000</v>
      </c>
      <c r="AT4" s="120" t="s">
        <v>1632</v>
      </c>
      <c r="AU4" s="35">
        <v>1</v>
      </c>
      <c r="AV4" s="35">
        <v>1000000</v>
      </c>
      <c r="AW4" s="35" t="s">
        <v>1633</v>
      </c>
      <c r="AX4" s="35">
        <v>1</v>
      </c>
      <c r="AY4" s="35">
        <v>500000</v>
      </c>
      <c r="AZ4" s="35"/>
      <c r="BA4" s="35"/>
      <c r="BB4" s="35"/>
      <c r="BC4" s="110"/>
      <c r="BD4" s="35" t="s">
        <v>1681</v>
      </c>
      <c r="BE4" s="35">
        <v>1</v>
      </c>
      <c r="BF4" s="35">
        <v>1000000</v>
      </c>
      <c r="BG4" s="35" t="s">
        <v>1682</v>
      </c>
      <c r="BH4" s="35">
        <v>1</v>
      </c>
      <c r="BI4" s="35">
        <v>800000</v>
      </c>
      <c r="BJ4" s="35"/>
      <c r="BK4" s="35"/>
      <c r="BL4" s="116"/>
    </row>
    <row r="5" spans="1:64" x14ac:dyDescent="0.3">
      <c r="A5" s="115" t="s">
        <v>1547</v>
      </c>
      <c r="B5" s="35">
        <v>1</v>
      </c>
      <c r="C5" s="35">
        <v>200000</v>
      </c>
      <c r="D5" s="85" t="s">
        <v>1547</v>
      </c>
      <c r="E5" s="35">
        <v>1</v>
      </c>
      <c r="F5" s="35">
        <v>200000</v>
      </c>
      <c r="G5" s="85" t="s">
        <v>1548</v>
      </c>
      <c r="H5" s="35">
        <v>1</v>
      </c>
      <c r="I5" s="35">
        <v>50000</v>
      </c>
      <c r="J5" s="85"/>
      <c r="K5" s="35"/>
      <c r="L5" s="35"/>
      <c r="M5" s="110"/>
      <c r="N5" s="85" t="s">
        <v>1547</v>
      </c>
      <c r="O5" s="35">
        <v>1</v>
      </c>
      <c r="P5" s="35">
        <v>1000000</v>
      </c>
      <c r="Q5" s="85" t="s">
        <v>1548</v>
      </c>
      <c r="R5" s="35">
        <v>1</v>
      </c>
      <c r="S5" s="116">
        <v>1000000</v>
      </c>
      <c r="V5" s="115" t="s">
        <v>1587</v>
      </c>
      <c r="W5" s="35">
        <v>1</v>
      </c>
      <c r="X5" s="35">
        <v>500000</v>
      </c>
      <c r="Y5" s="35" t="s">
        <v>1588</v>
      </c>
      <c r="Z5" s="35">
        <v>1</v>
      </c>
      <c r="AA5" s="35">
        <v>100000</v>
      </c>
      <c r="AB5" s="35" t="s">
        <v>1589</v>
      </c>
      <c r="AC5" s="35">
        <v>1</v>
      </c>
      <c r="AD5" s="35">
        <v>100000</v>
      </c>
      <c r="AE5" s="35"/>
      <c r="AF5" s="35"/>
      <c r="AG5" s="35"/>
      <c r="AH5" s="110"/>
      <c r="AI5" s="43" t="s">
        <v>1573</v>
      </c>
      <c r="AJ5" s="128">
        <v>240000</v>
      </c>
      <c r="AK5" s="85" t="s">
        <v>1547</v>
      </c>
      <c r="AL5" s="35">
        <v>1</v>
      </c>
      <c r="AM5" s="35">
        <v>1000000</v>
      </c>
      <c r="AN5" s="85" t="s">
        <v>1548</v>
      </c>
      <c r="AO5" s="35">
        <v>1</v>
      </c>
      <c r="AP5" s="116">
        <v>1000000</v>
      </c>
      <c r="AT5" s="120" t="s">
        <v>1633</v>
      </c>
      <c r="AU5" s="35">
        <v>1</v>
      </c>
      <c r="AV5" s="35">
        <v>1000000</v>
      </c>
      <c r="AW5" s="35" t="s">
        <v>1634</v>
      </c>
      <c r="AX5" s="35">
        <v>1</v>
      </c>
      <c r="AY5" s="35">
        <v>500000</v>
      </c>
      <c r="AZ5" s="35" t="s">
        <v>1635</v>
      </c>
      <c r="BA5" s="35">
        <v>1</v>
      </c>
      <c r="BB5" s="35">
        <v>100000</v>
      </c>
      <c r="BC5" s="110"/>
      <c r="BD5" s="35" t="s">
        <v>1682</v>
      </c>
      <c r="BE5" s="35">
        <v>1</v>
      </c>
      <c r="BF5" s="35">
        <v>1000000</v>
      </c>
      <c r="BG5" s="35" t="s">
        <v>1683</v>
      </c>
      <c r="BH5" s="35">
        <v>1</v>
      </c>
      <c r="BI5" s="35">
        <v>800000</v>
      </c>
      <c r="BJ5" s="35" t="s">
        <v>1635</v>
      </c>
      <c r="BK5" s="35">
        <v>1</v>
      </c>
      <c r="BL5" s="116">
        <v>200000</v>
      </c>
    </row>
    <row r="6" spans="1:64" x14ac:dyDescent="0.3">
      <c r="A6" s="115" t="s">
        <v>1547</v>
      </c>
      <c r="B6" s="35">
        <v>1</v>
      </c>
      <c r="C6" s="35">
        <v>200000</v>
      </c>
      <c r="D6" s="85" t="s">
        <v>1549</v>
      </c>
      <c r="E6" s="35">
        <v>1</v>
      </c>
      <c r="F6" s="35">
        <v>200000</v>
      </c>
      <c r="G6" s="85" t="s">
        <v>1548</v>
      </c>
      <c r="H6" s="35">
        <v>1</v>
      </c>
      <c r="I6" s="35">
        <v>50000</v>
      </c>
      <c r="J6" s="85"/>
      <c r="K6" s="35"/>
      <c r="L6" s="35"/>
      <c r="M6" s="110"/>
      <c r="N6" s="85" t="s">
        <v>1547</v>
      </c>
      <c r="O6" s="35">
        <v>1</v>
      </c>
      <c r="P6" s="35">
        <v>1000000</v>
      </c>
      <c r="Q6" s="85" t="s">
        <v>1548</v>
      </c>
      <c r="R6" s="35">
        <v>1</v>
      </c>
      <c r="S6" s="116">
        <v>1000000</v>
      </c>
      <c r="V6" s="115" t="s">
        <v>1590</v>
      </c>
      <c r="W6" s="35">
        <v>1</v>
      </c>
      <c r="X6" s="35">
        <v>500000</v>
      </c>
      <c r="Y6" s="35" t="s">
        <v>1591</v>
      </c>
      <c r="Z6" s="35">
        <v>1</v>
      </c>
      <c r="AA6" s="35">
        <v>100000</v>
      </c>
      <c r="AB6" s="35" t="s">
        <v>1592</v>
      </c>
      <c r="AC6" s="35">
        <v>1</v>
      </c>
      <c r="AD6" s="35">
        <v>100000</v>
      </c>
      <c r="AE6" s="35"/>
      <c r="AF6" s="35"/>
      <c r="AG6" s="35"/>
      <c r="AH6" s="110"/>
      <c r="AI6" s="43" t="s">
        <v>1626</v>
      </c>
      <c r="AJ6" s="127">
        <v>270000</v>
      </c>
      <c r="AK6" s="85" t="s">
        <v>1547</v>
      </c>
      <c r="AL6" s="35">
        <v>1</v>
      </c>
      <c r="AM6" s="35">
        <v>1000000</v>
      </c>
      <c r="AN6" s="85" t="s">
        <v>1548</v>
      </c>
      <c r="AO6" s="35">
        <v>1</v>
      </c>
      <c r="AP6" s="116">
        <v>1000000</v>
      </c>
      <c r="AT6" s="120" t="s">
        <v>1634</v>
      </c>
      <c r="AU6" s="35">
        <v>1</v>
      </c>
      <c r="AV6" s="35">
        <v>1000000</v>
      </c>
      <c r="AW6" s="35" t="s">
        <v>1629</v>
      </c>
      <c r="AX6" s="35">
        <v>1</v>
      </c>
      <c r="AY6" s="35">
        <v>500000</v>
      </c>
      <c r="AZ6" s="35"/>
      <c r="BA6" s="35"/>
      <c r="BB6" s="35"/>
      <c r="BC6" s="110"/>
      <c r="BD6" s="35" t="s">
        <v>1683</v>
      </c>
      <c r="BE6" s="35">
        <v>1</v>
      </c>
      <c r="BF6" s="35">
        <v>1000000</v>
      </c>
      <c r="BG6" s="35" t="s">
        <v>1629</v>
      </c>
      <c r="BH6" s="35">
        <v>1</v>
      </c>
      <c r="BI6" s="35">
        <v>800000</v>
      </c>
      <c r="BJ6" s="35"/>
      <c r="BK6" s="35"/>
      <c r="BL6" s="116"/>
    </row>
    <row r="7" spans="1:64" x14ac:dyDescent="0.3">
      <c r="A7" s="115" t="s">
        <v>1547</v>
      </c>
      <c r="B7" s="35">
        <v>1</v>
      </c>
      <c r="C7" s="35">
        <v>200000</v>
      </c>
      <c r="D7" s="85" t="s">
        <v>1547</v>
      </c>
      <c r="E7" s="35">
        <v>1</v>
      </c>
      <c r="F7" s="35">
        <v>200000</v>
      </c>
      <c r="G7" s="85" t="s">
        <v>1548</v>
      </c>
      <c r="H7" s="35">
        <v>1</v>
      </c>
      <c r="I7" s="35">
        <v>50000</v>
      </c>
      <c r="J7" s="85"/>
      <c r="K7" s="35"/>
      <c r="L7" s="35"/>
      <c r="M7" s="110"/>
      <c r="N7" s="85" t="s">
        <v>1547</v>
      </c>
      <c r="O7" s="35">
        <v>1</v>
      </c>
      <c r="P7" s="35">
        <v>1000000</v>
      </c>
      <c r="Q7" s="85" t="s">
        <v>1548</v>
      </c>
      <c r="R7" s="35">
        <v>1</v>
      </c>
      <c r="S7" s="116">
        <v>1000000</v>
      </c>
      <c r="V7" s="115" t="s">
        <v>1578</v>
      </c>
      <c r="W7" s="35">
        <v>1</v>
      </c>
      <c r="X7" s="35">
        <v>500000</v>
      </c>
      <c r="Y7" s="35" t="s">
        <v>1579</v>
      </c>
      <c r="Z7" s="35">
        <v>1</v>
      </c>
      <c r="AA7" s="35">
        <v>100000</v>
      </c>
      <c r="AB7" s="35" t="s">
        <v>1580</v>
      </c>
      <c r="AC7" s="35">
        <v>1</v>
      </c>
      <c r="AD7" s="35">
        <v>100000</v>
      </c>
      <c r="AE7" s="35"/>
      <c r="AF7" s="35"/>
      <c r="AG7" s="35"/>
      <c r="AH7" s="110"/>
      <c r="AI7" s="43" t="s">
        <v>1626</v>
      </c>
      <c r="AJ7" s="128">
        <v>300000</v>
      </c>
      <c r="AK7" s="85" t="s">
        <v>1547</v>
      </c>
      <c r="AL7" s="35">
        <v>1</v>
      </c>
      <c r="AM7" s="35">
        <v>1000000</v>
      </c>
      <c r="AN7" s="85" t="s">
        <v>1548</v>
      </c>
      <c r="AO7" s="35">
        <v>1</v>
      </c>
      <c r="AP7" s="116">
        <v>1000000</v>
      </c>
      <c r="AT7" s="120" t="s">
        <v>1629</v>
      </c>
      <c r="AU7" s="35">
        <v>1</v>
      </c>
      <c r="AV7" s="35">
        <v>1000000</v>
      </c>
      <c r="AW7" s="35" t="s">
        <v>1630</v>
      </c>
      <c r="AX7" s="35">
        <v>1</v>
      </c>
      <c r="AY7" s="35">
        <v>500000</v>
      </c>
      <c r="AZ7" s="35" t="s">
        <v>1636</v>
      </c>
      <c r="BA7" s="35">
        <v>1</v>
      </c>
      <c r="BB7" s="35">
        <v>100000</v>
      </c>
      <c r="BC7" s="110"/>
      <c r="BD7" s="35" t="s">
        <v>1629</v>
      </c>
      <c r="BE7" s="35">
        <v>1</v>
      </c>
      <c r="BF7" s="35">
        <v>1000000</v>
      </c>
      <c r="BG7" s="35" t="s">
        <v>1630</v>
      </c>
      <c r="BH7" s="35">
        <v>1</v>
      </c>
      <c r="BI7" s="35">
        <v>800000</v>
      </c>
      <c r="BJ7" s="35" t="s">
        <v>1636</v>
      </c>
      <c r="BK7" s="35">
        <v>1</v>
      </c>
      <c r="BL7" s="116">
        <v>200000</v>
      </c>
    </row>
    <row r="8" spans="1:64" x14ac:dyDescent="0.3">
      <c r="A8" s="115" t="s">
        <v>1547</v>
      </c>
      <c r="B8" s="35">
        <v>1</v>
      </c>
      <c r="C8" s="35">
        <v>200000</v>
      </c>
      <c r="D8" s="85" t="s">
        <v>1547</v>
      </c>
      <c r="E8" s="35">
        <v>1</v>
      </c>
      <c r="F8" s="35">
        <v>200000</v>
      </c>
      <c r="G8" s="85" t="s">
        <v>1548</v>
      </c>
      <c r="H8" s="35">
        <v>1</v>
      </c>
      <c r="I8" s="35">
        <v>50000</v>
      </c>
      <c r="J8" s="85"/>
      <c r="K8" s="35"/>
      <c r="L8" s="35"/>
      <c r="M8" s="110"/>
      <c r="N8" s="85" t="s">
        <v>1547</v>
      </c>
      <c r="O8" s="35">
        <v>1</v>
      </c>
      <c r="P8" s="35">
        <v>1000000</v>
      </c>
      <c r="Q8" s="85" t="s">
        <v>1548</v>
      </c>
      <c r="R8" s="35">
        <v>1</v>
      </c>
      <c r="S8" s="116">
        <v>1000000</v>
      </c>
      <c r="V8" s="115" t="s">
        <v>1581</v>
      </c>
      <c r="W8" s="35">
        <v>1</v>
      </c>
      <c r="X8" s="35">
        <v>500000</v>
      </c>
      <c r="Y8" s="35" t="s">
        <v>1582</v>
      </c>
      <c r="Z8" s="35">
        <v>1</v>
      </c>
      <c r="AA8" s="35">
        <v>100000</v>
      </c>
      <c r="AB8" s="35" t="s">
        <v>1583</v>
      </c>
      <c r="AC8" s="35">
        <v>1</v>
      </c>
      <c r="AD8" s="35">
        <v>100000</v>
      </c>
      <c r="AE8" s="35"/>
      <c r="AF8" s="35"/>
      <c r="AG8" s="35"/>
      <c r="AH8" s="110"/>
      <c r="AI8" s="43" t="s">
        <v>1573</v>
      </c>
      <c r="AJ8" s="127">
        <v>330000</v>
      </c>
      <c r="AK8" s="85" t="s">
        <v>1547</v>
      </c>
      <c r="AL8" s="35">
        <v>1</v>
      </c>
      <c r="AM8" s="35">
        <v>1000000</v>
      </c>
      <c r="AN8" s="85" t="s">
        <v>1548</v>
      </c>
      <c r="AO8" s="35">
        <v>1</v>
      </c>
      <c r="AP8" s="116">
        <v>1000000</v>
      </c>
      <c r="AT8" s="120" t="s">
        <v>1630</v>
      </c>
      <c r="AU8" s="35">
        <v>1</v>
      </c>
      <c r="AV8" s="35">
        <v>1000000</v>
      </c>
      <c r="AW8" s="35" t="s">
        <v>1632</v>
      </c>
      <c r="AX8" s="35">
        <v>1</v>
      </c>
      <c r="AY8" s="35">
        <v>500000</v>
      </c>
      <c r="AZ8" s="35"/>
      <c r="BA8" s="35"/>
      <c r="BB8" s="35"/>
      <c r="BC8" s="110"/>
      <c r="BD8" s="35" t="s">
        <v>1630</v>
      </c>
      <c r="BE8" s="35">
        <v>1</v>
      </c>
      <c r="BF8" s="35">
        <v>1000000</v>
      </c>
      <c r="BG8" s="35" t="s">
        <v>1681</v>
      </c>
      <c r="BH8" s="35">
        <v>1</v>
      </c>
      <c r="BI8" s="35">
        <v>800000</v>
      </c>
      <c r="BJ8" s="35"/>
      <c r="BK8" s="35"/>
      <c r="BL8" s="116"/>
    </row>
    <row r="9" spans="1:64" x14ac:dyDescent="0.3">
      <c r="A9" s="115" t="s">
        <v>1547</v>
      </c>
      <c r="B9" s="35">
        <v>1</v>
      </c>
      <c r="C9" s="37">
        <v>200000</v>
      </c>
      <c r="D9" s="85" t="s">
        <v>1547</v>
      </c>
      <c r="E9" s="35">
        <v>1</v>
      </c>
      <c r="F9" s="37">
        <v>200000</v>
      </c>
      <c r="G9" s="85" t="s">
        <v>1548</v>
      </c>
      <c r="H9" s="35">
        <v>1</v>
      </c>
      <c r="I9" s="35">
        <v>50000</v>
      </c>
      <c r="J9" s="85"/>
      <c r="K9" s="35"/>
      <c r="L9" s="35"/>
      <c r="M9" s="110"/>
      <c r="N9" s="85" t="s">
        <v>1547</v>
      </c>
      <c r="O9" s="35">
        <v>1</v>
      </c>
      <c r="P9" s="109">
        <v>1000000</v>
      </c>
      <c r="Q9" s="85" t="s">
        <v>1548</v>
      </c>
      <c r="R9" s="35">
        <v>1</v>
      </c>
      <c r="S9" s="117">
        <v>1000000</v>
      </c>
      <c r="V9" s="133" t="s">
        <v>1584</v>
      </c>
      <c r="W9" s="37">
        <v>1</v>
      </c>
      <c r="X9" s="35">
        <v>500000</v>
      </c>
      <c r="Y9" s="37" t="s">
        <v>1585</v>
      </c>
      <c r="Z9" s="37">
        <v>1</v>
      </c>
      <c r="AA9" s="37">
        <v>100000</v>
      </c>
      <c r="AB9" s="37" t="s">
        <v>1586</v>
      </c>
      <c r="AC9" s="37">
        <v>1</v>
      </c>
      <c r="AD9" s="35">
        <v>100000</v>
      </c>
      <c r="AE9" s="37"/>
      <c r="AF9" s="37"/>
      <c r="AG9" s="37"/>
      <c r="AH9" s="110"/>
      <c r="AI9" s="37" t="s">
        <v>1573</v>
      </c>
      <c r="AJ9" s="129">
        <v>360000</v>
      </c>
      <c r="AK9" s="88" t="s">
        <v>1547</v>
      </c>
      <c r="AL9" s="37">
        <v>1</v>
      </c>
      <c r="AM9" s="37">
        <v>1000000</v>
      </c>
      <c r="AN9" s="88" t="s">
        <v>1548</v>
      </c>
      <c r="AO9" s="37">
        <v>1</v>
      </c>
      <c r="AP9" s="134">
        <v>1000000</v>
      </c>
      <c r="AT9" s="121" t="s">
        <v>1632</v>
      </c>
      <c r="AU9" s="37">
        <v>1</v>
      </c>
      <c r="AV9" s="37">
        <v>1000000</v>
      </c>
      <c r="AW9" s="37" t="s">
        <v>1633</v>
      </c>
      <c r="AX9" s="37">
        <v>1</v>
      </c>
      <c r="AY9" s="37">
        <v>500000</v>
      </c>
      <c r="AZ9" s="37" t="s">
        <v>1637</v>
      </c>
      <c r="BA9" s="37">
        <v>1</v>
      </c>
      <c r="BB9" s="37">
        <v>10000</v>
      </c>
      <c r="BC9" s="110"/>
      <c r="BD9" s="37" t="s">
        <v>1681</v>
      </c>
      <c r="BE9" s="37">
        <v>1</v>
      </c>
      <c r="BF9" s="37">
        <v>1000000</v>
      </c>
      <c r="BG9" s="37" t="s">
        <v>1682</v>
      </c>
      <c r="BH9" s="37">
        <v>1</v>
      </c>
      <c r="BI9" s="37">
        <v>800000</v>
      </c>
      <c r="BJ9" s="37" t="s">
        <v>1637</v>
      </c>
      <c r="BK9" s="37">
        <v>1</v>
      </c>
      <c r="BL9" s="134">
        <v>20000</v>
      </c>
    </row>
    <row r="10" spans="1:64" x14ac:dyDescent="0.3">
      <c r="A10" s="118" t="s">
        <v>1547</v>
      </c>
      <c r="B10" s="39">
        <v>1</v>
      </c>
      <c r="C10" s="43">
        <v>300000</v>
      </c>
      <c r="D10" s="94" t="s">
        <v>1547</v>
      </c>
      <c r="E10" s="39">
        <v>1</v>
      </c>
      <c r="F10" s="43">
        <v>300000</v>
      </c>
      <c r="G10" s="94" t="s">
        <v>1548</v>
      </c>
      <c r="H10" s="39">
        <v>1</v>
      </c>
      <c r="I10" s="39">
        <v>100000</v>
      </c>
      <c r="J10" s="39"/>
      <c r="K10" s="39"/>
      <c r="L10" s="39"/>
      <c r="M10" s="110"/>
      <c r="N10" s="94" t="s">
        <v>1547</v>
      </c>
      <c r="O10" s="39">
        <v>1</v>
      </c>
      <c r="P10" s="39">
        <v>1000000</v>
      </c>
      <c r="Q10" s="94" t="s">
        <v>1548</v>
      </c>
      <c r="R10" s="39">
        <v>1</v>
      </c>
      <c r="S10" s="119">
        <v>1000000</v>
      </c>
      <c r="V10" s="118" t="s">
        <v>1587</v>
      </c>
      <c r="W10" s="39">
        <v>1</v>
      </c>
      <c r="X10" s="39">
        <v>750000</v>
      </c>
      <c r="Y10" s="39" t="s">
        <v>1588</v>
      </c>
      <c r="Z10" s="39">
        <v>1</v>
      </c>
      <c r="AA10" s="39">
        <v>300000</v>
      </c>
      <c r="AB10" s="39" t="s">
        <v>1593</v>
      </c>
      <c r="AC10" s="39">
        <v>1</v>
      </c>
      <c r="AD10" s="39">
        <v>150000</v>
      </c>
      <c r="AE10" s="39"/>
      <c r="AF10" s="39"/>
      <c r="AG10" s="39"/>
      <c r="AH10" s="110"/>
      <c r="AI10" s="39" t="s">
        <v>1626</v>
      </c>
      <c r="AJ10" s="130">
        <v>390000</v>
      </c>
      <c r="AK10" s="94" t="s">
        <v>1547</v>
      </c>
      <c r="AL10" s="39">
        <v>1</v>
      </c>
      <c r="AM10" s="39">
        <v>1000000</v>
      </c>
      <c r="AN10" s="94" t="s">
        <v>1548</v>
      </c>
      <c r="AO10" s="39">
        <v>1</v>
      </c>
      <c r="AP10" s="119">
        <v>1000000</v>
      </c>
      <c r="AT10" s="136" t="s">
        <v>1633</v>
      </c>
      <c r="AU10" s="39">
        <v>1</v>
      </c>
      <c r="AV10" s="43">
        <v>1000000</v>
      </c>
      <c r="AW10" s="39" t="s">
        <v>1634</v>
      </c>
      <c r="AX10" s="39">
        <v>1</v>
      </c>
      <c r="AY10" s="39">
        <v>500000</v>
      </c>
      <c r="AZ10" s="39"/>
      <c r="BA10" s="39"/>
      <c r="BB10" s="39"/>
      <c r="BC10" s="110"/>
      <c r="BD10" s="39" t="s">
        <v>1682</v>
      </c>
      <c r="BE10" s="39">
        <v>1</v>
      </c>
      <c r="BF10" s="43">
        <v>1000000</v>
      </c>
      <c r="BG10" s="39" t="s">
        <v>1683</v>
      </c>
      <c r="BH10" s="39">
        <v>1</v>
      </c>
      <c r="BI10" s="39">
        <v>800000</v>
      </c>
      <c r="BJ10" s="39"/>
      <c r="BK10" s="39"/>
      <c r="BL10" s="119"/>
    </row>
    <row r="11" spans="1:64" x14ac:dyDescent="0.3">
      <c r="A11" s="115" t="s">
        <v>1547</v>
      </c>
      <c r="B11" s="35">
        <v>1</v>
      </c>
      <c r="C11" s="35">
        <v>300000</v>
      </c>
      <c r="D11" s="85" t="s">
        <v>1547</v>
      </c>
      <c r="E11" s="35">
        <v>1</v>
      </c>
      <c r="F11" s="35">
        <v>300000</v>
      </c>
      <c r="G11" s="85" t="s">
        <v>1548</v>
      </c>
      <c r="H11" s="35">
        <v>1</v>
      </c>
      <c r="I11" s="35">
        <v>100000</v>
      </c>
      <c r="J11" s="35"/>
      <c r="K11" s="35"/>
      <c r="L11" s="35"/>
      <c r="M11" s="110"/>
      <c r="N11" s="85" t="s">
        <v>1547</v>
      </c>
      <c r="O11" s="35">
        <v>1</v>
      </c>
      <c r="P11" s="35">
        <v>1000000</v>
      </c>
      <c r="Q11" s="85" t="s">
        <v>1548</v>
      </c>
      <c r="R11" s="35">
        <v>1</v>
      </c>
      <c r="S11" s="116">
        <v>1000000</v>
      </c>
      <c r="V11" s="115" t="s">
        <v>1590</v>
      </c>
      <c r="W11" s="35">
        <v>1</v>
      </c>
      <c r="X11" s="35">
        <v>750000</v>
      </c>
      <c r="Y11" s="35" t="s">
        <v>1591</v>
      </c>
      <c r="Z11" s="35">
        <v>1</v>
      </c>
      <c r="AA11" s="35">
        <v>300000</v>
      </c>
      <c r="AB11" s="35" t="s">
        <v>1594</v>
      </c>
      <c r="AC11" s="35">
        <v>1</v>
      </c>
      <c r="AD11" s="35">
        <v>150000</v>
      </c>
      <c r="AE11" s="35"/>
      <c r="AF11" s="35"/>
      <c r="AG11" s="35"/>
      <c r="AH11" s="110"/>
      <c r="AI11" s="43" t="s">
        <v>1573</v>
      </c>
      <c r="AJ11" s="128">
        <v>420000</v>
      </c>
      <c r="AK11" s="85" t="s">
        <v>1547</v>
      </c>
      <c r="AL11" s="35">
        <v>1</v>
      </c>
      <c r="AM11" s="35">
        <v>1000000</v>
      </c>
      <c r="AN11" s="85" t="s">
        <v>1548</v>
      </c>
      <c r="AO11" s="35">
        <v>1</v>
      </c>
      <c r="AP11" s="116">
        <v>1000000</v>
      </c>
      <c r="AT11" s="120" t="s">
        <v>1634</v>
      </c>
      <c r="AU11" s="35">
        <v>1</v>
      </c>
      <c r="AV11" s="35">
        <v>1000000</v>
      </c>
      <c r="AW11" s="35" t="s">
        <v>1629</v>
      </c>
      <c r="AX11" s="35">
        <v>1</v>
      </c>
      <c r="AY11" s="35">
        <v>500000</v>
      </c>
      <c r="AZ11" s="35"/>
      <c r="BA11" s="35"/>
      <c r="BB11" s="35"/>
      <c r="BC11" s="110"/>
      <c r="BD11" s="35" t="s">
        <v>1683</v>
      </c>
      <c r="BE11" s="35">
        <v>1</v>
      </c>
      <c r="BF11" s="35">
        <v>1000000</v>
      </c>
      <c r="BG11" s="35" t="s">
        <v>1629</v>
      </c>
      <c r="BH11" s="35">
        <v>1</v>
      </c>
      <c r="BI11" s="35">
        <v>800000</v>
      </c>
      <c r="BJ11" s="35"/>
      <c r="BK11" s="35"/>
      <c r="BL11" s="116"/>
    </row>
    <row r="12" spans="1:64" x14ac:dyDescent="0.3">
      <c r="A12" s="115" t="s">
        <v>1547</v>
      </c>
      <c r="B12" s="35">
        <v>1</v>
      </c>
      <c r="C12" s="35">
        <v>300000</v>
      </c>
      <c r="D12" s="85" t="s">
        <v>1547</v>
      </c>
      <c r="E12" s="35">
        <v>1</v>
      </c>
      <c r="F12" s="35">
        <v>300000</v>
      </c>
      <c r="G12" s="85" t="s">
        <v>1548</v>
      </c>
      <c r="H12" s="35">
        <v>1</v>
      </c>
      <c r="I12" s="35">
        <v>100000</v>
      </c>
      <c r="J12" s="35"/>
      <c r="K12" s="35"/>
      <c r="L12" s="35"/>
      <c r="M12" s="110"/>
      <c r="N12" s="85" t="s">
        <v>1547</v>
      </c>
      <c r="O12" s="35">
        <v>1</v>
      </c>
      <c r="P12" s="35">
        <v>1000000</v>
      </c>
      <c r="Q12" s="85" t="s">
        <v>1548</v>
      </c>
      <c r="R12" s="35">
        <v>1</v>
      </c>
      <c r="S12" s="116">
        <v>1000000</v>
      </c>
      <c r="V12" s="115" t="s">
        <v>1578</v>
      </c>
      <c r="W12" s="35">
        <v>1</v>
      </c>
      <c r="X12" s="35">
        <v>750000</v>
      </c>
      <c r="Y12" s="35" t="s">
        <v>1579</v>
      </c>
      <c r="Z12" s="35">
        <v>1</v>
      </c>
      <c r="AA12" s="35">
        <v>300000</v>
      </c>
      <c r="AB12" s="35" t="s">
        <v>1580</v>
      </c>
      <c r="AC12" s="35">
        <v>1</v>
      </c>
      <c r="AD12" s="35">
        <v>150000</v>
      </c>
      <c r="AE12" s="35"/>
      <c r="AF12" s="35"/>
      <c r="AG12" s="35"/>
      <c r="AH12" s="110"/>
      <c r="AI12" s="43" t="s">
        <v>1626</v>
      </c>
      <c r="AJ12" s="127">
        <v>450000</v>
      </c>
      <c r="AK12" s="85" t="s">
        <v>1547</v>
      </c>
      <c r="AL12" s="35">
        <v>1</v>
      </c>
      <c r="AM12" s="35">
        <v>1000000</v>
      </c>
      <c r="AN12" s="85" t="s">
        <v>1548</v>
      </c>
      <c r="AO12" s="35">
        <v>1</v>
      </c>
      <c r="AP12" s="116">
        <v>1000000</v>
      </c>
      <c r="AT12" s="120" t="s">
        <v>1629</v>
      </c>
      <c r="AU12" s="35">
        <v>1</v>
      </c>
      <c r="AV12" s="35">
        <v>1000000</v>
      </c>
      <c r="AW12" s="35" t="s">
        <v>1630</v>
      </c>
      <c r="AX12" s="35">
        <v>1</v>
      </c>
      <c r="AY12" s="35">
        <v>500000</v>
      </c>
      <c r="AZ12" s="35"/>
      <c r="BA12" s="35"/>
      <c r="BB12" s="35"/>
      <c r="BC12" s="110"/>
      <c r="BD12" s="35" t="s">
        <v>1629</v>
      </c>
      <c r="BE12" s="35">
        <v>1</v>
      </c>
      <c r="BF12" s="35">
        <v>1000000</v>
      </c>
      <c r="BG12" s="35" t="s">
        <v>1630</v>
      </c>
      <c r="BH12" s="35">
        <v>1</v>
      </c>
      <c r="BI12" s="35">
        <v>800000</v>
      </c>
      <c r="BJ12" s="35"/>
      <c r="BK12" s="35"/>
      <c r="BL12" s="116"/>
    </row>
    <row r="13" spans="1:64" x14ac:dyDescent="0.3">
      <c r="A13" s="120" t="s">
        <v>1547</v>
      </c>
      <c r="B13" s="35">
        <v>1</v>
      </c>
      <c r="C13" s="35">
        <v>300000</v>
      </c>
      <c r="D13" s="35" t="s">
        <v>1547</v>
      </c>
      <c r="E13" s="35">
        <v>1</v>
      </c>
      <c r="F13" s="35">
        <v>300000</v>
      </c>
      <c r="G13" s="35" t="s">
        <v>1548</v>
      </c>
      <c r="H13" s="35">
        <v>1</v>
      </c>
      <c r="I13" s="35">
        <v>100000</v>
      </c>
      <c r="J13" s="35"/>
      <c r="K13" s="35"/>
      <c r="L13" s="35"/>
      <c r="M13" s="110"/>
      <c r="N13" s="35" t="s">
        <v>1547</v>
      </c>
      <c r="O13" s="35">
        <v>1</v>
      </c>
      <c r="P13" s="35">
        <v>1000000</v>
      </c>
      <c r="Q13" s="35" t="s">
        <v>1548</v>
      </c>
      <c r="R13" s="35">
        <v>1</v>
      </c>
      <c r="S13" s="116">
        <v>1000000</v>
      </c>
      <c r="V13" s="120" t="s">
        <v>1581</v>
      </c>
      <c r="W13" s="35">
        <v>1</v>
      </c>
      <c r="X13" s="35">
        <v>750000</v>
      </c>
      <c r="Y13" s="35" t="s">
        <v>1582</v>
      </c>
      <c r="Z13" s="35">
        <v>1</v>
      </c>
      <c r="AA13" s="35">
        <v>300000</v>
      </c>
      <c r="AB13" s="35" t="s">
        <v>1583</v>
      </c>
      <c r="AC13" s="35">
        <v>1</v>
      </c>
      <c r="AD13" s="35">
        <v>150000</v>
      </c>
      <c r="AE13" s="35"/>
      <c r="AF13" s="35"/>
      <c r="AG13" s="35"/>
      <c r="AH13" s="110"/>
      <c r="AI13" s="43" t="s">
        <v>1573</v>
      </c>
      <c r="AJ13" s="128">
        <v>480000</v>
      </c>
      <c r="AK13" s="35" t="s">
        <v>1547</v>
      </c>
      <c r="AL13" s="35">
        <v>1</v>
      </c>
      <c r="AM13" s="35">
        <v>1000000</v>
      </c>
      <c r="AN13" s="35" t="s">
        <v>1548</v>
      </c>
      <c r="AO13" s="35">
        <v>1</v>
      </c>
      <c r="AP13" s="116">
        <v>1000000</v>
      </c>
      <c r="AT13" s="120" t="s">
        <v>1630</v>
      </c>
      <c r="AU13" s="35">
        <v>1</v>
      </c>
      <c r="AV13" s="35">
        <v>1000000</v>
      </c>
      <c r="AW13" s="35" t="s">
        <v>1632</v>
      </c>
      <c r="AX13" s="35">
        <v>1</v>
      </c>
      <c r="AY13" s="35">
        <v>500000</v>
      </c>
      <c r="AZ13" s="35" t="s">
        <v>1638</v>
      </c>
      <c r="BA13" s="35">
        <v>1</v>
      </c>
      <c r="BB13" s="35">
        <v>100000</v>
      </c>
      <c r="BC13" s="110"/>
      <c r="BD13" s="35" t="s">
        <v>1630</v>
      </c>
      <c r="BE13" s="35">
        <v>1</v>
      </c>
      <c r="BF13" s="35">
        <v>1000000</v>
      </c>
      <c r="BG13" s="35" t="s">
        <v>1681</v>
      </c>
      <c r="BH13" s="35">
        <v>1</v>
      </c>
      <c r="BI13" s="35">
        <v>800000</v>
      </c>
      <c r="BJ13" s="35" t="s">
        <v>1638</v>
      </c>
      <c r="BK13" s="35">
        <v>1</v>
      </c>
      <c r="BL13" s="116">
        <v>200000</v>
      </c>
    </row>
    <row r="14" spans="1:64" x14ac:dyDescent="0.3">
      <c r="A14" s="115" t="s">
        <v>1547</v>
      </c>
      <c r="B14" s="35">
        <v>1</v>
      </c>
      <c r="C14" s="35">
        <v>300000</v>
      </c>
      <c r="D14" s="85" t="s">
        <v>1547</v>
      </c>
      <c r="E14" s="35">
        <v>1</v>
      </c>
      <c r="F14" s="35">
        <v>300000</v>
      </c>
      <c r="G14" s="85" t="s">
        <v>1548</v>
      </c>
      <c r="H14" s="35">
        <v>1</v>
      </c>
      <c r="I14" s="35">
        <v>100000</v>
      </c>
      <c r="J14" s="35"/>
      <c r="K14" s="35"/>
      <c r="L14" s="35"/>
      <c r="M14" s="110"/>
      <c r="N14" s="85" t="s">
        <v>1547</v>
      </c>
      <c r="O14" s="35">
        <v>1</v>
      </c>
      <c r="P14" s="35">
        <v>1000000</v>
      </c>
      <c r="Q14" s="85" t="s">
        <v>1548</v>
      </c>
      <c r="R14" s="35">
        <v>1</v>
      </c>
      <c r="S14" s="116">
        <v>1000000</v>
      </c>
      <c r="V14" s="115" t="s">
        <v>1584</v>
      </c>
      <c r="W14" s="35">
        <v>1</v>
      </c>
      <c r="X14" s="35">
        <v>750000</v>
      </c>
      <c r="Y14" s="35" t="s">
        <v>1585</v>
      </c>
      <c r="Z14" s="35">
        <v>1</v>
      </c>
      <c r="AA14" s="35">
        <v>300000</v>
      </c>
      <c r="AB14" s="35" t="s">
        <v>1586</v>
      </c>
      <c r="AC14" s="35">
        <v>1</v>
      </c>
      <c r="AD14" s="35">
        <v>150000</v>
      </c>
      <c r="AE14" s="35"/>
      <c r="AF14" s="35"/>
      <c r="AG14" s="35"/>
      <c r="AH14" s="110"/>
      <c r="AI14" s="43" t="s">
        <v>1573</v>
      </c>
      <c r="AJ14" s="127">
        <v>510000</v>
      </c>
      <c r="AK14" s="85" t="s">
        <v>1547</v>
      </c>
      <c r="AL14" s="35">
        <v>1</v>
      </c>
      <c r="AM14" s="35">
        <v>1000000</v>
      </c>
      <c r="AN14" s="85" t="s">
        <v>1548</v>
      </c>
      <c r="AO14" s="35">
        <v>1</v>
      </c>
      <c r="AP14" s="116">
        <v>1000000</v>
      </c>
      <c r="AT14" s="120" t="s">
        <v>1631</v>
      </c>
      <c r="AU14" s="35">
        <v>1</v>
      </c>
      <c r="AV14" s="35">
        <v>1000000</v>
      </c>
      <c r="AW14" s="35" t="s">
        <v>1633</v>
      </c>
      <c r="AX14" s="35">
        <v>1</v>
      </c>
      <c r="AY14" s="35">
        <v>500000</v>
      </c>
      <c r="AZ14" s="35" t="s">
        <v>1639</v>
      </c>
      <c r="BA14" s="35">
        <v>1</v>
      </c>
      <c r="BB14" s="35">
        <v>50000</v>
      </c>
      <c r="BC14" s="110"/>
      <c r="BD14" s="35" t="s">
        <v>1681</v>
      </c>
      <c r="BE14" s="35">
        <v>1</v>
      </c>
      <c r="BF14" s="35">
        <v>1000000</v>
      </c>
      <c r="BG14" s="35" t="s">
        <v>1682</v>
      </c>
      <c r="BH14" s="35">
        <v>1</v>
      </c>
      <c r="BI14" s="35">
        <v>800000</v>
      </c>
      <c r="BJ14" s="35" t="s">
        <v>1639</v>
      </c>
      <c r="BK14" s="35">
        <v>1</v>
      </c>
      <c r="BL14" s="116">
        <v>75000</v>
      </c>
    </row>
    <row r="15" spans="1:64" x14ac:dyDescent="0.3">
      <c r="A15" s="115" t="s">
        <v>1547</v>
      </c>
      <c r="B15" s="35">
        <v>1</v>
      </c>
      <c r="C15" s="35">
        <v>300000</v>
      </c>
      <c r="D15" s="85" t="s">
        <v>1547</v>
      </c>
      <c r="E15" s="35">
        <v>1</v>
      </c>
      <c r="F15" s="35">
        <v>300000</v>
      </c>
      <c r="G15" s="85" t="s">
        <v>1548</v>
      </c>
      <c r="H15" s="35">
        <v>1</v>
      </c>
      <c r="I15" s="35">
        <v>100000</v>
      </c>
      <c r="J15" s="35"/>
      <c r="K15" s="35"/>
      <c r="L15" s="35"/>
      <c r="M15" s="110"/>
      <c r="N15" s="85" t="s">
        <v>1547</v>
      </c>
      <c r="O15" s="35">
        <v>1</v>
      </c>
      <c r="P15" s="35">
        <v>1000000</v>
      </c>
      <c r="Q15" s="85" t="s">
        <v>1548</v>
      </c>
      <c r="R15" s="35">
        <v>1</v>
      </c>
      <c r="S15" s="116">
        <v>1000000</v>
      </c>
      <c r="V15" s="115" t="s">
        <v>1587</v>
      </c>
      <c r="W15" s="35">
        <v>1</v>
      </c>
      <c r="X15" s="35">
        <v>750000</v>
      </c>
      <c r="Y15" s="35" t="s">
        <v>1588</v>
      </c>
      <c r="Z15" s="35">
        <v>1</v>
      </c>
      <c r="AA15" s="35">
        <v>300000</v>
      </c>
      <c r="AB15" s="35" t="s">
        <v>1593</v>
      </c>
      <c r="AC15" s="35">
        <v>1</v>
      </c>
      <c r="AD15" s="35">
        <v>150000</v>
      </c>
      <c r="AE15" s="35"/>
      <c r="AF15" s="35"/>
      <c r="AG15" s="35"/>
      <c r="AH15" s="110"/>
      <c r="AI15" s="43" t="s">
        <v>1626</v>
      </c>
      <c r="AJ15" s="128">
        <v>540000</v>
      </c>
      <c r="AK15" s="85" t="s">
        <v>1547</v>
      </c>
      <c r="AL15" s="35">
        <v>1</v>
      </c>
      <c r="AM15" s="35">
        <v>1000000</v>
      </c>
      <c r="AN15" s="85" t="s">
        <v>1548</v>
      </c>
      <c r="AO15" s="35">
        <v>1</v>
      </c>
      <c r="AP15" s="116">
        <v>1000000</v>
      </c>
      <c r="AT15" s="120" t="s">
        <v>1633</v>
      </c>
      <c r="AU15" s="35">
        <v>1</v>
      </c>
      <c r="AV15" s="35">
        <v>1000000</v>
      </c>
      <c r="AW15" s="35" t="s">
        <v>1634</v>
      </c>
      <c r="AX15" s="35">
        <v>1</v>
      </c>
      <c r="AY15" s="35">
        <v>500000</v>
      </c>
      <c r="AZ15" s="35"/>
      <c r="BA15" s="35"/>
      <c r="BB15" s="35"/>
      <c r="BC15" s="110"/>
      <c r="BD15" s="35" t="s">
        <v>1682</v>
      </c>
      <c r="BE15" s="35">
        <v>1</v>
      </c>
      <c r="BF15" s="35">
        <v>1000000</v>
      </c>
      <c r="BG15" s="35" t="s">
        <v>1683</v>
      </c>
      <c r="BH15" s="35">
        <v>1</v>
      </c>
      <c r="BI15" s="35">
        <v>800000</v>
      </c>
      <c r="BJ15" s="35"/>
      <c r="BK15" s="35"/>
      <c r="BL15" s="116"/>
    </row>
    <row r="16" spans="1:64" x14ac:dyDescent="0.3">
      <c r="A16" s="115" t="s">
        <v>1547</v>
      </c>
      <c r="B16" s="35">
        <v>1</v>
      </c>
      <c r="C16" s="35">
        <v>300000</v>
      </c>
      <c r="D16" s="85" t="s">
        <v>1547</v>
      </c>
      <c r="E16" s="35">
        <v>1</v>
      </c>
      <c r="F16" s="35">
        <v>300000</v>
      </c>
      <c r="G16" s="85" t="s">
        <v>1548</v>
      </c>
      <c r="H16" s="35">
        <v>1</v>
      </c>
      <c r="I16" s="35">
        <v>100000</v>
      </c>
      <c r="J16" s="35"/>
      <c r="K16" s="35"/>
      <c r="L16" s="35"/>
      <c r="M16" s="110"/>
      <c r="N16" s="85" t="s">
        <v>1547</v>
      </c>
      <c r="O16" s="35">
        <v>1</v>
      </c>
      <c r="P16" s="35">
        <v>1000000</v>
      </c>
      <c r="Q16" s="85" t="s">
        <v>1548</v>
      </c>
      <c r="R16" s="35">
        <v>1</v>
      </c>
      <c r="S16" s="116">
        <v>1000000</v>
      </c>
      <c r="V16" s="115" t="s">
        <v>1590</v>
      </c>
      <c r="W16" s="35">
        <v>1</v>
      </c>
      <c r="X16" s="35">
        <v>750000</v>
      </c>
      <c r="Y16" s="35" t="s">
        <v>1591</v>
      </c>
      <c r="Z16" s="35">
        <v>1</v>
      </c>
      <c r="AA16" s="35">
        <v>300000</v>
      </c>
      <c r="AB16" s="35" t="s">
        <v>1592</v>
      </c>
      <c r="AC16" s="35">
        <v>1</v>
      </c>
      <c r="AD16" s="35">
        <v>150000</v>
      </c>
      <c r="AE16" s="35"/>
      <c r="AF16" s="35"/>
      <c r="AG16" s="35"/>
      <c r="AH16" s="110"/>
      <c r="AI16" s="43" t="s">
        <v>1626</v>
      </c>
      <c r="AJ16" s="127">
        <v>570000</v>
      </c>
      <c r="AK16" s="85" t="s">
        <v>1547</v>
      </c>
      <c r="AL16" s="35">
        <v>1</v>
      </c>
      <c r="AM16" s="35">
        <v>1000000</v>
      </c>
      <c r="AN16" s="85" t="s">
        <v>1548</v>
      </c>
      <c r="AO16" s="35">
        <v>1</v>
      </c>
      <c r="AP16" s="116">
        <v>1000000</v>
      </c>
      <c r="AT16" s="120" t="s">
        <v>1634</v>
      </c>
      <c r="AU16" s="35">
        <v>1</v>
      </c>
      <c r="AV16" s="35">
        <v>1000000</v>
      </c>
      <c r="AW16" s="35" t="s">
        <v>1629</v>
      </c>
      <c r="AX16" s="35">
        <v>1</v>
      </c>
      <c r="AY16" s="35">
        <v>500000</v>
      </c>
      <c r="AZ16" s="35"/>
      <c r="BA16" s="35"/>
      <c r="BB16" s="35"/>
      <c r="BC16" s="110"/>
      <c r="BD16" s="35" t="s">
        <v>1683</v>
      </c>
      <c r="BE16" s="35">
        <v>1</v>
      </c>
      <c r="BF16" s="35">
        <v>1000000</v>
      </c>
      <c r="BG16" s="35" t="s">
        <v>1629</v>
      </c>
      <c r="BH16" s="35">
        <v>1</v>
      </c>
      <c r="BI16" s="35">
        <v>800000</v>
      </c>
      <c r="BJ16" s="35"/>
      <c r="BK16" s="35"/>
      <c r="BL16" s="116"/>
    </row>
    <row r="17" spans="1:64" x14ac:dyDescent="0.3">
      <c r="A17" s="121" t="s">
        <v>1547</v>
      </c>
      <c r="B17" s="37">
        <v>1</v>
      </c>
      <c r="C17" s="37">
        <v>300000</v>
      </c>
      <c r="D17" s="37" t="s">
        <v>1547</v>
      </c>
      <c r="E17" s="37">
        <v>1</v>
      </c>
      <c r="F17" s="37">
        <v>300000</v>
      </c>
      <c r="G17" s="37" t="s">
        <v>1548</v>
      </c>
      <c r="H17" s="37">
        <v>1</v>
      </c>
      <c r="I17" s="37">
        <v>100000</v>
      </c>
      <c r="J17" s="37"/>
      <c r="K17" s="37"/>
      <c r="L17" s="37"/>
      <c r="M17" s="110"/>
      <c r="N17" s="37" t="s">
        <v>1547</v>
      </c>
      <c r="O17" s="37">
        <v>1</v>
      </c>
      <c r="P17" s="109">
        <v>1000000</v>
      </c>
      <c r="Q17" s="37" t="s">
        <v>1548</v>
      </c>
      <c r="R17" s="37">
        <v>1</v>
      </c>
      <c r="S17" s="117">
        <v>1000000</v>
      </c>
      <c r="V17" s="121" t="s">
        <v>1578</v>
      </c>
      <c r="W17" s="37">
        <v>1</v>
      </c>
      <c r="X17" s="35">
        <v>750000</v>
      </c>
      <c r="Y17" s="37" t="s">
        <v>1579</v>
      </c>
      <c r="Z17" s="37">
        <v>1</v>
      </c>
      <c r="AA17" s="35">
        <v>300000</v>
      </c>
      <c r="AB17" s="37" t="s">
        <v>1580</v>
      </c>
      <c r="AC17" s="37">
        <v>1</v>
      </c>
      <c r="AD17" s="35">
        <v>150000</v>
      </c>
      <c r="AE17" s="37"/>
      <c r="AF17" s="37"/>
      <c r="AG17" s="37"/>
      <c r="AH17" s="110"/>
      <c r="AI17" s="37" t="s">
        <v>1626</v>
      </c>
      <c r="AJ17" s="129">
        <v>600000</v>
      </c>
      <c r="AK17" s="37" t="s">
        <v>1547</v>
      </c>
      <c r="AL17" s="37">
        <v>1</v>
      </c>
      <c r="AM17" s="37">
        <v>1000000</v>
      </c>
      <c r="AN17" s="37" t="s">
        <v>1548</v>
      </c>
      <c r="AO17" s="37">
        <v>1</v>
      </c>
      <c r="AP17" s="134">
        <v>1000000</v>
      </c>
      <c r="AT17" s="121" t="s">
        <v>1629</v>
      </c>
      <c r="AU17" s="37">
        <v>1</v>
      </c>
      <c r="AV17" s="37">
        <v>1000000</v>
      </c>
      <c r="AW17" s="37" t="s">
        <v>1630</v>
      </c>
      <c r="AX17" s="37">
        <v>1</v>
      </c>
      <c r="AY17" s="37">
        <v>500000</v>
      </c>
      <c r="AZ17" s="37" t="s">
        <v>1640</v>
      </c>
      <c r="BA17" s="37">
        <v>1</v>
      </c>
      <c r="BB17" s="37">
        <v>10000</v>
      </c>
      <c r="BC17" s="110"/>
      <c r="BD17" s="37" t="s">
        <v>1629</v>
      </c>
      <c r="BE17" s="37">
        <v>1</v>
      </c>
      <c r="BF17" s="37">
        <v>1000000</v>
      </c>
      <c r="BG17" s="37" t="s">
        <v>1630</v>
      </c>
      <c r="BH17" s="37">
        <v>1</v>
      </c>
      <c r="BI17" s="37">
        <v>800000</v>
      </c>
      <c r="BJ17" s="37" t="s">
        <v>1640</v>
      </c>
      <c r="BK17" s="37">
        <v>1</v>
      </c>
      <c r="BL17" s="134">
        <v>20000</v>
      </c>
    </row>
    <row r="18" spans="1:64" x14ac:dyDescent="0.3">
      <c r="A18" s="118" t="s">
        <v>1547</v>
      </c>
      <c r="B18" s="39">
        <v>1</v>
      </c>
      <c r="C18" s="43">
        <v>400000</v>
      </c>
      <c r="D18" s="94" t="s">
        <v>1547</v>
      </c>
      <c r="E18" s="39">
        <v>1</v>
      </c>
      <c r="F18" s="43">
        <v>400000</v>
      </c>
      <c r="G18" s="94" t="s">
        <v>1548</v>
      </c>
      <c r="H18" s="39">
        <v>1</v>
      </c>
      <c r="I18" s="39">
        <v>150000</v>
      </c>
      <c r="J18" s="39"/>
      <c r="K18" s="39"/>
      <c r="L18" s="39"/>
      <c r="M18" s="110"/>
      <c r="N18" s="94" t="s">
        <v>1547</v>
      </c>
      <c r="O18" s="39">
        <v>1</v>
      </c>
      <c r="P18" s="39">
        <v>1000000</v>
      </c>
      <c r="Q18" s="94" t="s">
        <v>1548</v>
      </c>
      <c r="R18" s="39">
        <v>1</v>
      </c>
      <c r="S18" s="119">
        <v>1000000</v>
      </c>
      <c r="V18" s="118" t="s">
        <v>1581</v>
      </c>
      <c r="W18" s="39">
        <v>1</v>
      </c>
      <c r="X18" s="39">
        <v>1000000</v>
      </c>
      <c r="Y18" s="39" t="s">
        <v>1582</v>
      </c>
      <c r="Z18" s="39">
        <v>1</v>
      </c>
      <c r="AA18" s="39">
        <v>500000</v>
      </c>
      <c r="AB18" s="39" t="s">
        <v>1583</v>
      </c>
      <c r="AC18" s="43">
        <v>1</v>
      </c>
      <c r="AD18" s="39">
        <v>200000</v>
      </c>
      <c r="AE18" s="39"/>
      <c r="AF18" s="39"/>
      <c r="AG18" s="39"/>
      <c r="AH18" s="110"/>
      <c r="AI18" s="39" t="s">
        <v>1548</v>
      </c>
      <c r="AJ18" s="130">
        <v>150000</v>
      </c>
      <c r="AK18" s="94" t="s">
        <v>1547</v>
      </c>
      <c r="AL18" s="39">
        <v>1</v>
      </c>
      <c r="AM18" s="39">
        <v>1000000</v>
      </c>
      <c r="AN18" s="94" t="s">
        <v>1548</v>
      </c>
      <c r="AO18" s="39">
        <v>1</v>
      </c>
      <c r="AP18" s="119">
        <v>1000000</v>
      </c>
      <c r="AT18" s="136" t="s">
        <v>1630</v>
      </c>
      <c r="AU18" s="39">
        <v>1</v>
      </c>
      <c r="AV18" s="43">
        <v>1000000</v>
      </c>
      <c r="AW18" s="39" t="s">
        <v>1632</v>
      </c>
      <c r="AX18" s="39">
        <v>1</v>
      </c>
      <c r="AY18" s="39">
        <v>500000</v>
      </c>
      <c r="AZ18" s="39"/>
      <c r="BA18" s="39"/>
      <c r="BB18" s="39"/>
      <c r="BC18" s="110"/>
      <c r="BD18" s="39" t="s">
        <v>1630</v>
      </c>
      <c r="BE18" s="39">
        <v>1</v>
      </c>
      <c r="BF18" s="43">
        <v>1000000</v>
      </c>
      <c r="BG18" s="39" t="s">
        <v>1681</v>
      </c>
      <c r="BH18" s="39">
        <v>1</v>
      </c>
      <c r="BI18" s="39">
        <v>800000</v>
      </c>
      <c r="BJ18" s="39"/>
      <c r="BK18" s="39"/>
      <c r="BL18" s="119"/>
    </row>
    <row r="19" spans="1:64" x14ac:dyDescent="0.3">
      <c r="A19" s="115" t="s">
        <v>1547</v>
      </c>
      <c r="B19" s="35">
        <v>1</v>
      </c>
      <c r="C19" s="35">
        <v>400000</v>
      </c>
      <c r="D19" s="85" t="s">
        <v>1547</v>
      </c>
      <c r="E19" s="35">
        <v>1</v>
      </c>
      <c r="F19" s="35">
        <v>400000</v>
      </c>
      <c r="G19" s="85" t="s">
        <v>1548</v>
      </c>
      <c r="H19" s="35">
        <v>1</v>
      </c>
      <c r="I19" s="35">
        <v>150000</v>
      </c>
      <c r="J19" s="35"/>
      <c r="K19" s="35"/>
      <c r="L19" s="35"/>
      <c r="M19" s="110"/>
      <c r="N19" s="85" t="s">
        <v>1547</v>
      </c>
      <c r="O19" s="35">
        <v>1</v>
      </c>
      <c r="P19" s="35">
        <v>1000000</v>
      </c>
      <c r="Q19" s="85" t="s">
        <v>1548</v>
      </c>
      <c r="R19" s="35">
        <v>1</v>
      </c>
      <c r="S19" s="116">
        <v>1000000</v>
      </c>
      <c r="V19" s="115" t="s">
        <v>1584</v>
      </c>
      <c r="W19" s="35">
        <v>1</v>
      </c>
      <c r="X19" s="35">
        <v>1000000</v>
      </c>
      <c r="Y19" s="35" t="s">
        <v>1585</v>
      </c>
      <c r="Z19" s="35">
        <v>1</v>
      </c>
      <c r="AA19" s="35">
        <v>500000</v>
      </c>
      <c r="AB19" s="35" t="s">
        <v>1586</v>
      </c>
      <c r="AC19" s="35">
        <v>1</v>
      </c>
      <c r="AD19" s="35">
        <v>200000</v>
      </c>
      <c r="AE19" s="35"/>
      <c r="AF19" s="35"/>
      <c r="AG19" s="35"/>
      <c r="AH19" s="110"/>
      <c r="AI19" s="43" t="s">
        <v>1548</v>
      </c>
      <c r="AJ19" s="128">
        <v>180000</v>
      </c>
      <c r="AK19" s="85" t="s">
        <v>1547</v>
      </c>
      <c r="AL19" s="35">
        <v>1</v>
      </c>
      <c r="AM19" s="35">
        <v>1000000</v>
      </c>
      <c r="AN19" s="85" t="s">
        <v>1548</v>
      </c>
      <c r="AO19" s="35">
        <v>1</v>
      </c>
      <c r="AP19" s="116">
        <v>1000000</v>
      </c>
      <c r="AT19" s="120" t="s">
        <v>1632</v>
      </c>
      <c r="AU19" s="35">
        <v>1</v>
      </c>
      <c r="AV19" s="35">
        <v>1000000</v>
      </c>
      <c r="AW19" s="35" t="s">
        <v>1570</v>
      </c>
      <c r="AX19" s="35">
        <v>1</v>
      </c>
      <c r="AY19" s="35">
        <v>500000</v>
      </c>
      <c r="AZ19" s="35"/>
      <c r="BA19" s="35"/>
      <c r="BB19" s="35"/>
      <c r="BC19" s="110"/>
      <c r="BD19" s="35" t="s">
        <v>1681</v>
      </c>
      <c r="BE19" s="35">
        <v>1</v>
      </c>
      <c r="BF19" s="35">
        <v>1000000</v>
      </c>
      <c r="BG19" s="35" t="s">
        <v>1682</v>
      </c>
      <c r="BH19" s="35">
        <v>1</v>
      </c>
      <c r="BI19" s="35">
        <v>800000</v>
      </c>
      <c r="BJ19" s="35"/>
      <c r="BK19" s="35"/>
      <c r="BL19" s="116"/>
    </row>
    <row r="20" spans="1:64" x14ac:dyDescent="0.3">
      <c r="A20" s="115" t="s">
        <v>1547</v>
      </c>
      <c r="B20" s="35">
        <v>1</v>
      </c>
      <c r="C20" s="35">
        <v>400000</v>
      </c>
      <c r="D20" s="85" t="s">
        <v>1547</v>
      </c>
      <c r="E20" s="35">
        <v>1</v>
      </c>
      <c r="F20" s="35">
        <v>400000</v>
      </c>
      <c r="G20" s="85" t="s">
        <v>1548</v>
      </c>
      <c r="H20" s="35">
        <v>1</v>
      </c>
      <c r="I20" s="35">
        <v>150000</v>
      </c>
      <c r="J20" s="35"/>
      <c r="K20" s="35"/>
      <c r="L20" s="35"/>
      <c r="M20" s="110"/>
      <c r="N20" s="85" t="s">
        <v>1547</v>
      </c>
      <c r="O20" s="35">
        <v>1</v>
      </c>
      <c r="P20" s="35">
        <v>1000000</v>
      </c>
      <c r="Q20" s="85" t="s">
        <v>1548</v>
      </c>
      <c r="R20" s="35">
        <v>1</v>
      </c>
      <c r="S20" s="116">
        <v>1000000</v>
      </c>
      <c r="V20" s="115" t="s">
        <v>1587</v>
      </c>
      <c r="W20" s="35">
        <v>1</v>
      </c>
      <c r="X20" s="35">
        <v>1000000</v>
      </c>
      <c r="Y20" s="35" t="s">
        <v>1588</v>
      </c>
      <c r="Z20" s="35">
        <v>1</v>
      </c>
      <c r="AA20" s="35">
        <v>500000</v>
      </c>
      <c r="AB20" s="35" t="s">
        <v>1589</v>
      </c>
      <c r="AC20" s="35">
        <v>1</v>
      </c>
      <c r="AD20" s="35">
        <v>200000</v>
      </c>
      <c r="AE20" s="35"/>
      <c r="AF20" s="35"/>
      <c r="AG20" s="35"/>
      <c r="AH20" s="110"/>
      <c r="AI20" s="43" t="s">
        <v>1548</v>
      </c>
      <c r="AJ20" s="127">
        <v>210000</v>
      </c>
      <c r="AK20" s="85" t="s">
        <v>1547</v>
      </c>
      <c r="AL20" s="35">
        <v>1</v>
      </c>
      <c r="AM20" s="35">
        <v>1000000</v>
      </c>
      <c r="AN20" s="85" t="s">
        <v>1548</v>
      </c>
      <c r="AO20" s="35">
        <v>1</v>
      </c>
      <c r="AP20" s="116">
        <v>1000000</v>
      </c>
      <c r="AT20" s="120" t="s">
        <v>1633</v>
      </c>
      <c r="AU20" s="35">
        <v>1</v>
      </c>
      <c r="AV20" s="35">
        <v>1000000</v>
      </c>
      <c r="AW20" s="35" t="s">
        <v>1641</v>
      </c>
      <c r="AX20" s="35">
        <v>1</v>
      </c>
      <c r="AY20" s="35">
        <v>500000</v>
      </c>
      <c r="AZ20" s="35" t="s">
        <v>1642</v>
      </c>
      <c r="BA20" s="35">
        <v>1</v>
      </c>
      <c r="BB20" s="35">
        <v>50000</v>
      </c>
      <c r="BC20" s="110"/>
      <c r="BD20" s="35" t="s">
        <v>1682</v>
      </c>
      <c r="BE20" s="35">
        <v>1</v>
      </c>
      <c r="BF20" s="35">
        <v>1000000</v>
      </c>
      <c r="BG20" s="35" t="s">
        <v>1683</v>
      </c>
      <c r="BH20" s="35">
        <v>1</v>
      </c>
      <c r="BI20" s="35">
        <v>800000</v>
      </c>
      <c r="BJ20" s="35" t="s">
        <v>1642</v>
      </c>
      <c r="BK20" s="35">
        <v>1</v>
      </c>
      <c r="BL20" s="116">
        <v>75000</v>
      </c>
    </row>
    <row r="21" spans="1:64" x14ac:dyDescent="0.3">
      <c r="A21" s="120" t="s">
        <v>1547</v>
      </c>
      <c r="B21" s="35">
        <v>1</v>
      </c>
      <c r="C21" s="35">
        <v>400000</v>
      </c>
      <c r="D21" s="35" t="s">
        <v>1547</v>
      </c>
      <c r="E21" s="35">
        <v>1</v>
      </c>
      <c r="F21" s="35">
        <v>400000</v>
      </c>
      <c r="G21" s="35" t="s">
        <v>1548</v>
      </c>
      <c r="H21" s="35">
        <v>1</v>
      </c>
      <c r="I21" s="35">
        <v>150000</v>
      </c>
      <c r="J21" s="35"/>
      <c r="K21" s="35"/>
      <c r="L21" s="35"/>
      <c r="M21" s="110"/>
      <c r="N21" s="35" t="s">
        <v>1547</v>
      </c>
      <c r="O21" s="35">
        <v>1</v>
      </c>
      <c r="P21" s="35">
        <v>1000000</v>
      </c>
      <c r="Q21" s="35" t="s">
        <v>1548</v>
      </c>
      <c r="R21" s="35">
        <v>1</v>
      </c>
      <c r="S21" s="116">
        <v>1000000</v>
      </c>
      <c r="V21" s="120" t="s">
        <v>1590</v>
      </c>
      <c r="W21" s="35">
        <v>1</v>
      </c>
      <c r="X21" s="35">
        <v>1000000</v>
      </c>
      <c r="Y21" s="35" t="s">
        <v>1591</v>
      </c>
      <c r="Z21" s="35">
        <v>1</v>
      </c>
      <c r="AA21" s="35">
        <v>500000</v>
      </c>
      <c r="AB21" s="35" t="s">
        <v>1592</v>
      </c>
      <c r="AC21" s="35">
        <v>1</v>
      </c>
      <c r="AD21" s="35">
        <v>200000</v>
      </c>
      <c r="AE21" s="35"/>
      <c r="AF21" s="35"/>
      <c r="AG21" s="35"/>
      <c r="AH21" s="110"/>
      <c r="AI21" s="43" t="s">
        <v>1548</v>
      </c>
      <c r="AJ21" s="128">
        <v>240000</v>
      </c>
      <c r="AK21" s="35" t="s">
        <v>1547</v>
      </c>
      <c r="AL21" s="35">
        <v>1</v>
      </c>
      <c r="AM21" s="35">
        <v>1000000</v>
      </c>
      <c r="AN21" s="35" t="s">
        <v>1548</v>
      </c>
      <c r="AO21" s="35">
        <v>1</v>
      </c>
      <c r="AP21" s="116">
        <v>1000000</v>
      </c>
      <c r="AT21" s="120" t="s">
        <v>1641</v>
      </c>
      <c r="AU21" s="35">
        <v>1</v>
      </c>
      <c r="AV21" s="35">
        <v>1000000</v>
      </c>
      <c r="AW21" s="35" t="s">
        <v>1629</v>
      </c>
      <c r="AX21" s="35">
        <v>1</v>
      </c>
      <c r="AY21" s="35">
        <v>500000</v>
      </c>
      <c r="AZ21" s="35" t="s">
        <v>1643</v>
      </c>
      <c r="BA21" s="35">
        <v>1</v>
      </c>
      <c r="BB21" s="35">
        <v>50000</v>
      </c>
      <c r="BC21" s="110"/>
      <c r="BD21" s="35" t="s">
        <v>1683</v>
      </c>
      <c r="BE21" s="35">
        <v>1</v>
      </c>
      <c r="BF21" s="35">
        <v>1000000</v>
      </c>
      <c r="BG21" s="35" t="s">
        <v>1629</v>
      </c>
      <c r="BH21" s="35">
        <v>1</v>
      </c>
      <c r="BI21" s="35">
        <v>800000</v>
      </c>
      <c r="BJ21" s="35" t="s">
        <v>1643</v>
      </c>
      <c r="BK21" s="35">
        <v>1</v>
      </c>
      <c r="BL21" s="116">
        <v>75000</v>
      </c>
    </row>
    <row r="22" spans="1:64" x14ac:dyDescent="0.3">
      <c r="A22" s="115" t="s">
        <v>1547</v>
      </c>
      <c r="B22" s="35">
        <v>1</v>
      </c>
      <c r="C22" s="35">
        <v>400000</v>
      </c>
      <c r="D22" s="85" t="s">
        <v>1547</v>
      </c>
      <c r="E22" s="35">
        <v>1</v>
      </c>
      <c r="F22" s="35">
        <v>400000</v>
      </c>
      <c r="G22" s="85" t="s">
        <v>1548</v>
      </c>
      <c r="H22" s="35">
        <v>1</v>
      </c>
      <c r="I22" s="35">
        <v>150000</v>
      </c>
      <c r="J22" s="35"/>
      <c r="K22" s="35"/>
      <c r="L22" s="35"/>
      <c r="M22" s="110"/>
      <c r="N22" s="85" t="s">
        <v>1547</v>
      </c>
      <c r="O22" s="35">
        <v>1</v>
      </c>
      <c r="P22" s="35">
        <v>1000000</v>
      </c>
      <c r="Q22" s="85" t="s">
        <v>1548</v>
      </c>
      <c r="R22" s="35">
        <v>1</v>
      </c>
      <c r="S22" s="116">
        <v>1000000</v>
      </c>
      <c r="V22" s="115" t="s">
        <v>1578</v>
      </c>
      <c r="W22" s="35">
        <v>1</v>
      </c>
      <c r="X22" s="35">
        <v>1000000</v>
      </c>
      <c r="Y22" s="35" t="s">
        <v>1579</v>
      </c>
      <c r="Z22" s="35">
        <v>1</v>
      </c>
      <c r="AA22" s="35">
        <v>500000</v>
      </c>
      <c r="AB22" s="35" t="s">
        <v>1580</v>
      </c>
      <c r="AC22" s="35">
        <v>1</v>
      </c>
      <c r="AD22" s="35">
        <v>200000</v>
      </c>
      <c r="AE22" s="35"/>
      <c r="AF22" s="35"/>
      <c r="AG22" s="35"/>
      <c r="AH22" s="110"/>
      <c r="AI22" s="43" t="s">
        <v>1548</v>
      </c>
      <c r="AJ22" s="127">
        <v>270000</v>
      </c>
      <c r="AK22" s="85" t="s">
        <v>1547</v>
      </c>
      <c r="AL22" s="35">
        <v>1</v>
      </c>
      <c r="AM22" s="35">
        <v>1000000</v>
      </c>
      <c r="AN22" s="85" t="s">
        <v>1548</v>
      </c>
      <c r="AO22" s="35">
        <v>1</v>
      </c>
      <c r="AP22" s="116">
        <v>1000000</v>
      </c>
      <c r="AT22" s="120" t="s">
        <v>1629</v>
      </c>
      <c r="AU22" s="35">
        <v>1</v>
      </c>
      <c r="AV22" s="35">
        <v>1000000</v>
      </c>
      <c r="AW22" s="35" t="s">
        <v>1630</v>
      </c>
      <c r="AX22" s="35">
        <v>1</v>
      </c>
      <c r="AY22" s="35">
        <v>500000</v>
      </c>
      <c r="AZ22" s="35"/>
      <c r="BA22" s="35"/>
      <c r="BB22" s="35"/>
      <c r="BC22" s="110"/>
      <c r="BD22" s="35" t="s">
        <v>1629</v>
      </c>
      <c r="BE22" s="35">
        <v>1</v>
      </c>
      <c r="BF22" s="35">
        <v>1000000</v>
      </c>
      <c r="BG22" s="35" t="s">
        <v>1630</v>
      </c>
      <c r="BH22" s="35">
        <v>1</v>
      </c>
      <c r="BI22" s="35">
        <v>800000</v>
      </c>
      <c r="BJ22" s="35"/>
      <c r="BK22" s="35"/>
      <c r="BL22" s="116"/>
    </row>
    <row r="23" spans="1:64" x14ac:dyDescent="0.3">
      <c r="A23" s="115" t="s">
        <v>1547</v>
      </c>
      <c r="B23" s="35">
        <v>1</v>
      </c>
      <c r="C23" s="35">
        <v>400000</v>
      </c>
      <c r="D23" s="85" t="s">
        <v>1547</v>
      </c>
      <c r="E23" s="35">
        <v>1</v>
      </c>
      <c r="F23" s="35">
        <v>400000</v>
      </c>
      <c r="G23" s="85" t="s">
        <v>1548</v>
      </c>
      <c r="H23" s="35">
        <v>1</v>
      </c>
      <c r="I23" s="35">
        <v>150000</v>
      </c>
      <c r="J23" s="35"/>
      <c r="K23" s="35"/>
      <c r="L23" s="35"/>
      <c r="M23" s="110"/>
      <c r="N23" s="85" t="s">
        <v>1547</v>
      </c>
      <c r="O23" s="35">
        <v>1</v>
      </c>
      <c r="P23" s="35">
        <v>1000000</v>
      </c>
      <c r="Q23" s="85" t="s">
        <v>1548</v>
      </c>
      <c r="R23" s="35">
        <v>1</v>
      </c>
      <c r="S23" s="116">
        <v>1000000</v>
      </c>
      <c r="V23" s="115" t="s">
        <v>1581</v>
      </c>
      <c r="W23" s="35">
        <v>1</v>
      </c>
      <c r="X23" s="35">
        <v>1000000</v>
      </c>
      <c r="Y23" s="35" t="s">
        <v>1582</v>
      </c>
      <c r="Z23" s="35">
        <v>1</v>
      </c>
      <c r="AA23" s="35">
        <v>500000</v>
      </c>
      <c r="AB23" s="35" t="s">
        <v>1583</v>
      </c>
      <c r="AC23" s="35">
        <v>1</v>
      </c>
      <c r="AD23" s="35">
        <v>200000</v>
      </c>
      <c r="AE23" s="35"/>
      <c r="AF23" s="35"/>
      <c r="AG23" s="35"/>
      <c r="AH23" s="110"/>
      <c r="AI23" s="43" t="s">
        <v>1548</v>
      </c>
      <c r="AJ23" s="128">
        <v>300000</v>
      </c>
      <c r="AK23" s="85" t="s">
        <v>1547</v>
      </c>
      <c r="AL23" s="35">
        <v>1</v>
      </c>
      <c r="AM23" s="35">
        <v>1000000</v>
      </c>
      <c r="AN23" s="85" t="s">
        <v>1548</v>
      </c>
      <c r="AO23" s="35">
        <v>1</v>
      </c>
      <c r="AP23" s="116">
        <v>1000000</v>
      </c>
      <c r="AT23" s="120" t="s">
        <v>1630</v>
      </c>
      <c r="AU23" s="35">
        <v>1</v>
      </c>
      <c r="AV23" s="35">
        <v>1000000</v>
      </c>
      <c r="AW23" s="35" t="s">
        <v>1632</v>
      </c>
      <c r="AX23" s="35">
        <v>1</v>
      </c>
      <c r="AY23" s="35">
        <v>500000</v>
      </c>
      <c r="AZ23" s="35"/>
      <c r="BA23" s="35"/>
      <c r="BB23" s="35"/>
      <c r="BC23" s="110"/>
      <c r="BD23" s="35" t="s">
        <v>1630</v>
      </c>
      <c r="BE23" s="35">
        <v>1</v>
      </c>
      <c r="BF23" s="35">
        <v>1000000</v>
      </c>
      <c r="BG23" s="35" t="s">
        <v>1681</v>
      </c>
      <c r="BH23" s="35">
        <v>1</v>
      </c>
      <c r="BI23" s="35">
        <v>800000</v>
      </c>
      <c r="BJ23" s="35"/>
      <c r="BK23" s="35"/>
      <c r="BL23" s="116"/>
    </row>
    <row r="24" spans="1:64" x14ac:dyDescent="0.3">
      <c r="A24" s="115" t="s">
        <v>1547</v>
      </c>
      <c r="B24" s="35">
        <v>1</v>
      </c>
      <c r="C24" s="35">
        <v>400000</v>
      </c>
      <c r="D24" s="85" t="s">
        <v>1547</v>
      </c>
      <c r="E24" s="35">
        <v>1</v>
      </c>
      <c r="F24" s="35">
        <v>400000</v>
      </c>
      <c r="G24" s="85" t="s">
        <v>1548</v>
      </c>
      <c r="H24" s="35">
        <v>1</v>
      </c>
      <c r="I24" s="35">
        <v>150000</v>
      </c>
      <c r="J24" s="35"/>
      <c r="K24" s="35"/>
      <c r="L24" s="35"/>
      <c r="M24" s="110"/>
      <c r="N24" s="85" t="s">
        <v>1547</v>
      </c>
      <c r="O24" s="35">
        <v>1</v>
      </c>
      <c r="P24" s="35">
        <v>1000000</v>
      </c>
      <c r="Q24" s="85" t="s">
        <v>1548</v>
      </c>
      <c r="R24" s="35">
        <v>1</v>
      </c>
      <c r="S24" s="116">
        <v>1000000</v>
      </c>
      <c r="V24" s="115" t="s">
        <v>1584</v>
      </c>
      <c r="W24" s="35">
        <v>1</v>
      </c>
      <c r="X24" s="35">
        <v>1000000</v>
      </c>
      <c r="Y24" s="35" t="s">
        <v>1585</v>
      </c>
      <c r="Z24" s="35">
        <v>1</v>
      </c>
      <c r="AA24" s="35">
        <v>500000</v>
      </c>
      <c r="AB24" s="35" t="s">
        <v>1586</v>
      </c>
      <c r="AC24" s="35">
        <v>1</v>
      </c>
      <c r="AD24" s="35">
        <v>200000</v>
      </c>
      <c r="AE24" s="35"/>
      <c r="AF24" s="35"/>
      <c r="AG24" s="35"/>
      <c r="AH24" s="110"/>
      <c r="AI24" s="43" t="s">
        <v>1548</v>
      </c>
      <c r="AJ24" s="127">
        <v>330000</v>
      </c>
      <c r="AK24" s="85" t="s">
        <v>1547</v>
      </c>
      <c r="AL24" s="35">
        <v>1</v>
      </c>
      <c r="AM24" s="35">
        <v>1000000</v>
      </c>
      <c r="AN24" s="85" t="s">
        <v>1548</v>
      </c>
      <c r="AO24" s="35">
        <v>1</v>
      </c>
      <c r="AP24" s="116">
        <v>1000000</v>
      </c>
      <c r="AT24" s="120" t="s">
        <v>1632</v>
      </c>
      <c r="AU24" s="35">
        <v>1</v>
      </c>
      <c r="AV24" s="35">
        <v>1000000</v>
      </c>
      <c r="AW24" s="35" t="s">
        <v>1633</v>
      </c>
      <c r="AX24" s="35">
        <v>1</v>
      </c>
      <c r="AY24" s="35">
        <v>500000</v>
      </c>
      <c r="AZ24" s="35"/>
      <c r="BA24" s="35"/>
      <c r="BB24" s="35"/>
      <c r="BC24" s="110"/>
      <c r="BD24" s="35" t="s">
        <v>1681</v>
      </c>
      <c r="BE24" s="35">
        <v>1</v>
      </c>
      <c r="BF24" s="35">
        <v>1000000</v>
      </c>
      <c r="BG24" s="35" t="s">
        <v>1682</v>
      </c>
      <c r="BH24" s="35">
        <v>1</v>
      </c>
      <c r="BI24" s="35">
        <v>800000</v>
      </c>
      <c r="BJ24" s="35"/>
      <c r="BK24" s="35"/>
      <c r="BL24" s="116"/>
    </row>
    <row r="25" spans="1:64" x14ac:dyDescent="0.3">
      <c r="A25" s="121" t="s">
        <v>1547</v>
      </c>
      <c r="B25" s="37">
        <v>1</v>
      </c>
      <c r="C25" s="37">
        <v>400000</v>
      </c>
      <c r="D25" s="37" t="s">
        <v>1547</v>
      </c>
      <c r="E25" s="37">
        <v>1</v>
      </c>
      <c r="F25" s="37">
        <v>400000</v>
      </c>
      <c r="G25" s="37" t="s">
        <v>1548</v>
      </c>
      <c r="H25" s="37">
        <v>1</v>
      </c>
      <c r="I25" s="37">
        <v>150000</v>
      </c>
      <c r="J25" s="37"/>
      <c r="K25" s="37"/>
      <c r="L25" s="37"/>
      <c r="M25" s="110"/>
      <c r="N25" s="37" t="s">
        <v>1547</v>
      </c>
      <c r="O25" s="37">
        <v>1</v>
      </c>
      <c r="P25" s="109">
        <v>1000000</v>
      </c>
      <c r="Q25" s="37" t="s">
        <v>1548</v>
      </c>
      <c r="R25" s="37">
        <v>1</v>
      </c>
      <c r="S25" s="117">
        <v>1000000</v>
      </c>
      <c r="V25" s="121" t="s">
        <v>1587</v>
      </c>
      <c r="W25" s="37">
        <v>1</v>
      </c>
      <c r="X25" s="35">
        <v>1000000</v>
      </c>
      <c r="Y25" s="37" t="s">
        <v>1588</v>
      </c>
      <c r="Z25" s="37">
        <v>1</v>
      </c>
      <c r="AA25" s="37">
        <v>500000</v>
      </c>
      <c r="AB25" s="37" t="s">
        <v>1593</v>
      </c>
      <c r="AC25" s="37">
        <v>1</v>
      </c>
      <c r="AD25" s="35">
        <v>200000</v>
      </c>
      <c r="AE25" s="37"/>
      <c r="AF25" s="37"/>
      <c r="AG25" s="37"/>
      <c r="AH25" s="110"/>
      <c r="AI25" s="37" t="s">
        <v>1548</v>
      </c>
      <c r="AJ25" s="129">
        <v>360000</v>
      </c>
      <c r="AK25" s="37" t="s">
        <v>1547</v>
      </c>
      <c r="AL25" s="37">
        <v>1</v>
      </c>
      <c r="AM25" s="37">
        <v>1000000</v>
      </c>
      <c r="AN25" s="37" t="s">
        <v>1548</v>
      </c>
      <c r="AO25" s="37">
        <v>1</v>
      </c>
      <c r="AP25" s="134">
        <v>1000000</v>
      </c>
      <c r="AT25" s="121" t="s">
        <v>1570</v>
      </c>
      <c r="AU25" s="37">
        <v>1</v>
      </c>
      <c r="AV25" s="37">
        <v>1000000</v>
      </c>
      <c r="AW25" s="37" t="s">
        <v>1634</v>
      </c>
      <c r="AX25" s="37">
        <v>1</v>
      </c>
      <c r="AY25" s="37">
        <v>500000</v>
      </c>
      <c r="AZ25" s="37" t="s">
        <v>1644</v>
      </c>
      <c r="BA25" s="37">
        <v>1</v>
      </c>
      <c r="BB25" s="37">
        <v>10000</v>
      </c>
      <c r="BC25" s="110"/>
      <c r="BD25" s="37" t="s">
        <v>1682</v>
      </c>
      <c r="BE25" s="37">
        <v>1</v>
      </c>
      <c r="BF25" s="37">
        <v>1000000</v>
      </c>
      <c r="BG25" s="37" t="s">
        <v>1683</v>
      </c>
      <c r="BH25" s="37">
        <v>1</v>
      </c>
      <c r="BI25" s="37">
        <v>800000</v>
      </c>
      <c r="BJ25" s="37" t="s">
        <v>1644</v>
      </c>
      <c r="BK25" s="37">
        <v>1</v>
      </c>
      <c r="BL25" s="134">
        <v>20000</v>
      </c>
    </row>
    <row r="26" spans="1:64" x14ac:dyDescent="0.3">
      <c r="A26" s="118" t="s">
        <v>1547</v>
      </c>
      <c r="B26" s="39">
        <v>1</v>
      </c>
      <c r="C26" s="43">
        <v>500000</v>
      </c>
      <c r="D26" s="94" t="s">
        <v>1548</v>
      </c>
      <c r="E26" s="39">
        <v>1</v>
      </c>
      <c r="F26" s="43">
        <v>200000</v>
      </c>
      <c r="G26" s="94" t="s">
        <v>1548</v>
      </c>
      <c r="H26" s="39">
        <v>1</v>
      </c>
      <c r="I26" s="39">
        <v>200000</v>
      </c>
      <c r="J26" s="39" t="s">
        <v>1550</v>
      </c>
      <c r="K26" s="39">
        <v>1</v>
      </c>
      <c r="L26" s="39">
        <v>50000</v>
      </c>
      <c r="M26" s="110"/>
      <c r="N26" s="94" t="s">
        <v>1547</v>
      </c>
      <c r="O26" s="39">
        <v>1</v>
      </c>
      <c r="P26" s="39">
        <v>1000000</v>
      </c>
      <c r="Q26" s="94" t="s">
        <v>1548</v>
      </c>
      <c r="R26" s="39">
        <v>1</v>
      </c>
      <c r="S26" s="119">
        <v>1000000</v>
      </c>
      <c r="V26" s="118" t="s">
        <v>1591</v>
      </c>
      <c r="W26" s="39">
        <v>1</v>
      </c>
      <c r="X26" s="39">
        <v>500000</v>
      </c>
      <c r="Y26" s="39" t="s">
        <v>1595</v>
      </c>
      <c r="Z26" s="39">
        <v>1</v>
      </c>
      <c r="AA26" s="39">
        <v>75000</v>
      </c>
      <c r="AB26" s="39" t="s">
        <v>1596</v>
      </c>
      <c r="AC26" s="39">
        <v>1</v>
      </c>
      <c r="AD26" s="39">
        <v>200000</v>
      </c>
      <c r="AE26" s="39" t="s">
        <v>1602</v>
      </c>
      <c r="AF26" s="35">
        <v>1</v>
      </c>
      <c r="AG26" s="35">
        <v>50000</v>
      </c>
      <c r="AH26" s="110"/>
      <c r="AI26" s="39" t="s">
        <v>1548</v>
      </c>
      <c r="AJ26" s="130">
        <v>390000</v>
      </c>
      <c r="AK26" s="94" t="s">
        <v>1547</v>
      </c>
      <c r="AL26" s="39">
        <v>1</v>
      </c>
      <c r="AM26" s="39">
        <v>1000000</v>
      </c>
      <c r="AN26" s="94" t="s">
        <v>1548</v>
      </c>
      <c r="AO26" s="39">
        <v>1</v>
      </c>
      <c r="AP26" s="119">
        <v>1000000</v>
      </c>
      <c r="AT26" s="136" t="s">
        <v>1645</v>
      </c>
      <c r="AU26" s="39">
        <v>1</v>
      </c>
      <c r="AV26" s="43">
        <v>1000000</v>
      </c>
      <c r="AW26" s="39" t="s">
        <v>1646</v>
      </c>
      <c r="AX26" s="39">
        <v>1</v>
      </c>
      <c r="AY26" s="39">
        <v>500000</v>
      </c>
      <c r="AZ26" s="39"/>
      <c r="BA26" s="39"/>
      <c r="BB26" s="39"/>
      <c r="BC26" s="110"/>
      <c r="BD26" s="39" t="s">
        <v>1645</v>
      </c>
      <c r="BE26" s="39">
        <v>1</v>
      </c>
      <c r="BF26" s="43">
        <v>1000000</v>
      </c>
      <c r="BG26" s="39" t="s">
        <v>1646</v>
      </c>
      <c r="BH26" s="39">
        <v>1</v>
      </c>
      <c r="BI26" s="39">
        <v>800000</v>
      </c>
      <c r="BJ26" s="39"/>
      <c r="BK26" s="39"/>
      <c r="BL26" s="119"/>
    </row>
    <row r="27" spans="1:64" x14ac:dyDescent="0.3">
      <c r="A27" s="115" t="s">
        <v>1547</v>
      </c>
      <c r="B27" s="35">
        <v>1</v>
      </c>
      <c r="C27" s="35">
        <v>500000</v>
      </c>
      <c r="D27" s="85" t="s">
        <v>1548</v>
      </c>
      <c r="E27" s="35">
        <v>1</v>
      </c>
      <c r="F27" s="35">
        <v>200000</v>
      </c>
      <c r="G27" s="85" t="s">
        <v>1548</v>
      </c>
      <c r="H27" s="35">
        <v>1</v>
      </c>
      <c r="I27" s="35">
        <v>200000</v>
      </c>
      <c r="J27" s="35" t="s">
        <v>1550</v>
      </c>
      <c r="K27" s="35">
        <v>1</v>
      </c>
      <c r="L27" s="35">
        <v>50000</v>
      </c>
      <c r="M27" s="110"/>
      <c r="N27" s="85" t="s">
        <v>1547</v>
      </c>
      <c r="O27" s="35">
        <v>1</v>
      </c>
      <c r="P27" s="35">
        <v>1000000</v>
      </c>
      <c r="Q27" s="85" t="s">
        <v>1548</v>
      </c>
      <c r="R27" s="35">
        <v>1</v>
      </c>
      <c r="S27" s="116">
        <v>1000000</v>
      </c>
      <c r="V27" s="115" t="s">
        <v>1579</v>
      </c>
      <c r="W27" s="35">
        <v>1</v>
      </c>
      <c r="X27" s="35">
        <v>500000</v>
      </c>
      <c r="Y27" s="35" t="s">
        <v>1597</v>
      </c>
      <c r="Z27" s="35">
        <v>1</v>
      </c>
      <c r="AA27" s="43">
        <v>75000</v>
      </c>
      <c r="AB27" s="35" t="s">
        <v>1598</v>
      </c>
      <c r="AC27" s="35">
        <v>1</v>
      </c>
      <c r="AD27" s="43">
        <v>200000</v>
      </c>
      <c r="AE27" s="35" t="s">
        <v>1607</v>
      </c>
      <c r="AF27" s="35">
        <v>1</v>
      </c>
      <c r="AG27" s="35">
        <v>50000</v>
      </c>
      <c r="AH27" s="110"/>
      <c r="AI27" s="43" t="s">
        <v>1548</v>
      </c>
      <c r="AJ27" s="128">
        <v>420000</v>
      </c>
      <c r="AK27" s="85" t="s">
        <v>1547</v>
      </c>
      <c r="AL27" s="35">
        <v>1</v>
      </c>
      <c r="AM27" s="35">
        <v>1000000</v>
      </c>
      <c r="AN27" s="85" t="s">
        <v>1548</v>
      </c>
      <c r="AO27" s="35">
        <v>1</v>
      </c>
      <c r="AP27" s="116">
        <v>1000000</v>
      </c>
      <c r="AT27" s="120" t="s">
        <v>1646</v>
      </c>
      <c r="AU27" s="35">
        <v>1</v>
      </c>
      <c r="AV27" s="35">
        <v>1000000</v>
      </c>
      <c r="AW27" s="43" t="s">
        <v>1647</v>
      </c>
      <c r="AX27" s="43">
        <v>1</v>
      </c>
      <c r="AY27" s="43">
        <v>500000</v>
      </c>
      <c r="AZ27" s="43"/>
      <c r="BA27" s="43"/>
      <c r="BB27" s="43"/>
      <c r="BC27" s="110"/>
      <c r="BD27" s="35" t="s">
        <v>1646</v>
      </c>
      <c r="BE27" s="35">
        <v>1</v>
      </c>
      <c r="BF27" s="35">
        <v>1000000</v>
      </c>
      <c r="BG27" s="43" t="s">
        <v>1647</v>
      </c>
      <c r="BH27" s="43">
        <v>1</v>
      </c>
      <c r="BI27" s="43">
        <v>800000</v>
      </c>
      <c r="BJ27" s="43"/>
      <c r="BK27" s="43"/>
      <c r="BL27" s="137"/>
    </row>
    <row r="28" spans="1:64" x14ac:dyDescent="0.3">
      <c r="A28" s="115" t="s">
        <v>1547</v>
      </c>
      <c r="B28" s="35">
        <v>1</v>
      </c>
      <c r="C28" s="35">
        <v>500000</v>
      </c>
      <c r="D28" s="85" t="s">
        <v>1548</v>
      </c>
      <c r="E28" s="35">
        <v>1</v>
      </c>
      <c r="F28" s="35">
        <v>200000</v>
      </c>
      <c r="G28" s="85" t="s">
        <v>1548</v>
      </c>
      <c r="H28" s="35">
        <v>1</v>
      </c>
      <c r="I28" s="35">
        <v>200000</v>
      </c>
      <c r="J28" s="35" t="s">
        <v>1550</v>
      </c>
      <c r="K28" s="35">
        <v>1</v>
      </c>
      <c r="L28" s="35">
        <v>50000</v>
      </c>
      <c r="M28" s="110"/>
      <c r="N28" s="85" t="s">
        <v>1547</v>
      </c>
      <c r="O28" s="35">
        <v>1</v>
      </c>
      <c r="P28" s="35">
        <v>1000000</v>
      </c>
      <c r="Q28" s="85" t="s">
        <v>1548</v>
      </c>
      <c r="R28" s="35">
        <v>1</v>
      </c>
      <c r="S28" s="116">
        <v>1000000</v>
      </c>
      <c r="V28" s="115" t="s">
        <v>1582</v>
      </c>
      <c r="W28" s="35">
        <v>1</v>
      </c>
      <c r="X28" s="35">
        <v>500000</v>
      </c>
      <c r="Y28" s="35" t="s">
        <v>1599</v>
      </c>
      <c r="Z28" s="35">
        <v>1</v>
      </c>
      <c r="AA28" s="43">
        <v>75000</v>
      </c>
      <c r="AB28" s="35" t="s">
        <v>1600</v>
      </c>
      <c r="AC28" s="35">
        <v>1</v>
      </c>
      <c r="AD28" s="43">
        <v>200000</v>
      </c>
      <c r="AE28" s="35" t="s">
        <v>1609</v>
      </c>
      <c r="AF28" s="35">
        <v>1</v>
      </c>
      <c r="AG28" s="35">
        <v>50000</v>
      </c>
      <c r="AH28" s="110"/>
      <c r="AI28" s="43" t="s">
        <v>1548</v>
      </c>
      <c r="AJ28" s="127">
        <v>450000</v>
      </c>
      <c r="AK28" s="85" t="s">
        <v>1547</v>
      </c>
      <c r="AL28" s="35">
        <v>1</v>
      </c>
      <c r="AM28" s="35">
        <v>1000000</v>
      </c>
      <c r="AN28" s="85" t="s">
        <v>1548</v>
      </c>
      <c r="AO28" s="35">
        <v>1</v>
      </c>
      <c r="AP28" s="116">
        <v>1000000</v>
      </c>
      <c r="AT28" s="120" t="s">
        <v>1647</v>
      </c>
      <c r="AU28" s="35">
        <v>1</v>
      </c>
      <c r="AV28" s="35">
        <v>1000000</v>
      </c>
      <c r="AW28" s="43" t="s">
        <v>1648</v>
      </c>
      <c r="AX28" s="43">
        <v>1</v>
      </c>
      <c r="AY28" s="43">
        <v>500000</v>
      </c>
      <c r="AZ28" s="43"/>
      <c r="BA28" s="43"/>
      <c r="BB28" s="43"/>
      <c r="BC28" s="110"/>
      <c r="BD28" s="35" t="s">
        <v>1647</v>
      </c>
      <c r="BE28" s="35">
        <v>1</v>
      </c>
      <c r="BF28" s="35">
        <v>1000000</v>
      </c>
      <c r="BG28" s="43" t="s">
        <v>1684</v>
      </c>
      <c r="BH28" s="43">
        <v>1</v>
      </c>
      <c r="BI28" s="43">
        <v>800000</v>
      </c>
      <c r="BJ28" s="43"/>
      <c r="BK28" s="43"/>
      <c r="BL28" s="137"/>
    </row>
    <row r="29" spans="1:64" x14ac:dyDescent="0.3">
      <c r="A29" s="120" t="s">
        <v>1547</v>
      </c>
      <c r="B29" s="35">
        <v>1</v>
      </c>
      <c r="C29" s="35">
        <v>500000</v>
      </c>
      <c r="D29" s="35" t="s">
        <v>1548</v>
      </c>
      <c r="E29" s="35">
        <v>1</v>
      </c>
      <c r="F29" s="35">
        <v>200000</v>
      </c>
      <c r="G29" s="35" t="s">
        <v>1548</v>
      </c>
      <c r="H29" s="35">
        <v>1</v>
      </c>
      <c r="I29" s="35">
        <v>200000</v>
      </c>
      <c r="J29" s="35" t="s">
        <v>1550</v>
      </c>
      <c r="K29" s="35">
        <v>1</v>
      </c>
      <c r="L29" s="35">
        <v>50000</v>
      </c>
      <c r="M29" s="110"/>
      <c r="N29" s="35" t="s">
        <v>1547</v>
      </c>
      <c r="O29" s="35">
        <v>1</v>
      </c>
      <c r="P29" s="35">
        <v>1000000</v>
      </c>
      <c r="Q29" s="35" t="s">
        <v>1548</v>
      </c>
      <c r="R29" s="35">
        <v>1</v>
      </c>
      <c r="S29" s="116">
        <v>1000000</v>
      </c>
      <c r="V29" s="120" t="s">
        <v>1585</v>
      </c>
      <c r="W29" s="35">
        <v>1</v>
      </c>
      <c r="X29" s="35">
        <v>500000</v>
      </c>
      <c r="Y29" s="35" t="s">
        <v>1601</v>
      </c>
      <c r="Z29" s="35">
        <v>1</v>
      </c>
      <c r="AA29" s="43">
        <v>75000</v>
      </c>
      <c r="AB29" s="35" t="s">
        <v>1602</v>
      </c>
      <c r="AC29" s="35">
        <v>1</v>
      </c>
      <c r="AD29" s="43">
        <v>200000</v>
      </c>
      <c r="AE29" s="35" t="s">
        <v>1598</v>
      </c>
      <c r="AF29" s="35">
        <v>1</v>
      </c>
      <c r="AG29" s="35">
        <v>50000</v>
      </c>
      <c r="AH29" s="110"/>
      <c r="AI29" s="43" t="s">
        <v>1548</v>
      </c>
      <c r="AJ29" s="128">
        <v>480000</v>
      </c>
      <c r="AK29" s="35" t="s">
        <v>1547</v>
      </c>
      <c r="AL29" s="35">
        <v>1</v>
      </c>
      <c r="AM29" s="35">
        <v>1000000</v>
      </c>
      <c r="AN29" s="35" t="s">
        <v>1548</v>
      </c>
      <c r="AO29" s="35">
        <v>1</v>
      </c>
      <c r="AP29" s="116">
        <v>1000000</v>
      </c>
      <c r="AT29" s="120" t="s">
        <v>1649</v>
      </c>
      <c r="AU29" s="35">
        <v>1</v>
      </c>
      <c r="AV29" s="35">
        <v>1000000</v>
      </c>
      <c r="AW29" s="35" t="s">
        <v>1650</v>
      </c>
      <c r="AX29" s="35">
        <v>1</v>
      </c>
      <c r="AY29" s="35">
        <v>500000</v>
      </c>
      <c r="AZ29" s="35"/>
      <c r="BA29" s="35"/>
      <c r="BB29" s="35"/>
      <c r="BC29" s="110"/>
      <c r="BD29" s="35" t="s">
        <v>1648</v>
      </c>
      <c r="BE29" s="35">
        <v>1</v>
      </c>
      <c r="BF29" s="35">
        <v>1000000</v>
      </c>
      <c r="BG29" s="35" t="s">
        <v>1654</v>
      </c>
      <c r="BH29" s="35">
        <v>1</v>
      </c>
      <c r="BI29" s="35">
        <v>800000</v>
      </c>
      <c r="BJ29" s="35"/>
      <c r="BK29" s="35"/>
      <c r="BL29" s="116"/>
    </row>
    <row r="30" spans="1:64" x14ac:dyDescent="0.3">
      <c r="A30" s="115" t="s">
        <v>1547</v>
      </c>
      <c r="B30" s="35">
        <v>1</v>
      </c>
      <c r="C30" s="35">
        <v>500000</v>
      </c>
      <c r="D30" s="85" t="s">
        <v>1548</v>
      </c>
      <c r="E30" s="35">
        <v>1</v>
      </c>
      <c r="F30" s="35">
        <v>200000</v>
      </c>
      <c r="G30" s="85" t="s">
        <v>1548</v>
      </c>
      <c r="H30" s="35">
        <v>1</v>
      </c>
      <c r="I30" s="35">
        <v>200000</v>
      </c>
      <c r="J30" s="35" t="s">
        <v>1550</v>
      </c>
      <c r="K30" s="35">
        <v>1</v>
      </c>
      <c r="L30" s="35">
        <v>50000</v>
      </c>
      <c r="M30" s="110"/>
      <c r="N30" s="85" t="s">
        <v>1547</v>
      </c>
      <c r="O30" s="35">
        <v>1</v>
      </c>
      <c r="P30" s="35">
        <v>1000000</v>
      </c>
      <c r="Q30" s="85" t="s">
        <v>1548</v>
      </c>
      <c r="R30" s="35">
        <v>1</v>
      </c>
      <c r="S30" s="116">
        <v>1000000</v>
      </c>
      <c r="V30" s="115" t="s">
        <v>1588</v>
      </c>
      <c r="W30" s="35">
        <v>1</v>
      </c>
      <c r="X30" s="35">
        <v>500000</v>
      </c>
      <c r="Y30" s="35" t="s">
        <v>1603</v>
      </c>
      <c r="Z30" s="35">
        <v>1</v>
      </c>
      <c r="AA30" s="43">
        <v>75000</v>
      </c>
      <c r="AB30" s="35" t="s">
        <v>1604</v>
      </c>
      <c r="AC30" s="35">
        <v>1</v>
      </c>
      <c r="AD30" s="43">
        <v>200000</v>
      </c>
      <c r="AE30" s="35" t="s">
        <v>1600</v>
      </c>
      <c r="AF30" s="35">
        <v>1</v>
      </c>
      <c r="AG30" s="35">
        <v>50000</v>
      </c>
      <c r="AH30" s="110"/>
      <c r="AI30" s="43" t="s">
        <v>1548</v>
      </c>
      <c r="AJ30" s="127">
        <v>510000</v>
      </c>
      <c r="AK30" s="85" t="s">
        <v>1547</v>
      </c>
      <c r="AL30" s="35">
        <v>1</v>
      </c>
      <c r="AM30" s="35">
        <v>1000000</v>
      </c>
      <c r="AN30" s="85" t="s">
        <v>1548</v>
      </c>
      <c r="AO30" s="35">
        <v>1</v>
      </c>
      <c r="AP30" s="116">
        <v>1000000</v>
      </c>
      <c r="AT30" s="120" t="s">
        <v>1650</v>
      </c>
      <c r="AU30" s="35">
        <v>1</v>
      </c>
      <c r="AV30" s="35">
        <v>1000000</v>
      </c>
      <c r="AW30" s="43" t="s">
        <v>1645</v>
      </c>
      <c r="AX30" s="43">
        <v>1</v>
      </c>
      <c r="AY30" s="43">
        <v>500000</v>
      </c>
      <c r="AZ30" s="43"/>
      <c r="BA30" s="43"/>
      <c r="BB30" s="43"/>
      <c r="BC30" s="110"/>
      <c r="BD30" s="35" t="s">
        <v>1654</v>
      </c>
      <c r="BE30" s="35">
        <v>1</v>
      </c>
      <c r="BF30" s="35">
        <v>1000000</v>
      </c>
      <c r="BG30" s="43" t="s">
        <v>1645</v>
      </c>
      <c r="BH30" s="43">
        <v>1</v>
      </c>
      <c r="BI30" s="43">
        <v>800000</v>
      </c>
      <c r="BJ30" s="43"/>
      <c r="BK30" s="43"/>
      <c r="BL30" s="137"/>
    </row>
    <row r="31" spans="1:64" x14ac:dyDescent="0.3">
      <c r="A31" s="115" t="s">
        <v>1547</v>
      </c>
      <c r="B31" s="35">
        <v>1</v>
      </c>
      <c r="C31" s="35">
        <v>500000</v>
      </c>
      <c r="D31" s="85" t="s">
        <v>1548</v>
      </c>
      <c r="E31" s="35">
        <v>1</v>
      </c>
      <c r="F31" s="35">
        <v>200000</v>
      </c>
      <c r="G31" s="85" t="s">
        <v>1548</v>
      </c>
      <c r="H31" s="35">
        <v>1</v>
      </c>
      <c r="I31" s="35">
        <v>200000</v>
      </c>
      <c r="J31" s="35" t="s">
        <v>1550</v>
      </c>
      <c r="K31" s="35">
        <v>1</v>
      </c>
      <c r="L31" s="35">
        <v>50000</v>
      </c>
      <c r="M31" s="110"/>
      <c r="N31" s="85" t="s">
        <v>1547</v>
      </c>
      <c r="O31" s="35">
        <v>1</v>
      </c>
      <c r="P31" s="35">
        <v>1000000</v>
      </c>
      <c r="Q31" s="85" t="s">
        <v>1548</v>
      </c>
      <c r="R31" s="35">
        <v>1</v>
      </c>
      <c r="S31" s="116">
        <v>1000000</v>
      </c>
      <c r="V31" s="115" t="s">
        <v>1591</v>
      </c>
      <c r="W31" s="35">
        <v>1</v>
      </c>
      <c r="X31" s="35">
        <v>500000</v>
      </c>
      <c r="Y31" s="35" t="s">
        <v>1595</v>
      </c>
      <c r="Z31" s="35">
        <v>1</v>
      </c>
      <c r="AA31" s="43">
        <v>75000</v>
      </c>
      <c r="AB31" s="35" t="s">
        <v>1596</v>
      </c>
      <c r="AC31" s="35">
        <v>1</v>
      </c>
      <c r="AD31" s="43">
        <v>200000</v>
      </c>
      <c r="AE31" s="35" t="s">
        <v>1602</v>
      </c>
      <c r="AF31" s="35">
        <v>1</v>
      </c>
      <c r="AG31" s="35">
        <v>50000</v>
      </c>
      <c r="AH31" s="110"/>
      <c r="AI31" s="43" t="s">
        <v>1548</v>
      </c>
      <c r="AJ31" s="128">
        <v>540000</v>
      </c>
      <c r="AK31" s="85" t="s">
        <v>1547</v>
      </c>
      <c r="AL31" s="35">
        <v>1</v>
      </c>
      <c r="AM31" s="35">
        <v>1000000</v>
      </c>
      <c r="AN31" s="85" t="s">
        <v>1548</v>
      </c>
      <c r="AO31" s="35">
        <v>1</v>
      </c>
      <c r="AP31" s="116">
        <v>1000000</v>
      </c>
      <c r="AT31" s="120" t="s">
        <v>1645</v>
      </c>
      <c r="AU31" s="35">
        <v>1</v>
      </c>
      <c r="AV31" s="35">
        <v>1000000</v>
      </c>
      <c r="AW31" s="43" t="s">
        <v>1646</v>
      </c>
      <c r="AX31" s="43">
        <v>1</v>
      </c>
      <c r="AY31" s="43">
        <v>500000</v>
      </c>
      <c r="AZ31" s="43" t="s">
        <v>1651</v>
      </c>
      <c r="BA31" s="43">
        <v>1</v>
      </c>
      <c r="BB31" s="43">
        <v>100000</v>
      </c>
      <c r="BC31" s="110"/>
      <c r="BD31" s="35" t="s">
        <v>1645</v>
      </c>
      <c r="BE31" s="35">
        <v>1</v>
      </c>
      <c r="BF31" s="35">
        <v>1000000</v>
      </c>
      <c r="BG31" s="43" t="s">
        <v>1646</v>
      </c>
      <c r="BH31" s="43">
        <v>1</v>
      </c>
      <c r="BI31" s="43">
        <v>800000</v>
      </c>
      <c r="BJ31" s="43" t="s">
        <v>1651</v>
      </c>
      <c r="BK31" s="43">
        <v>1</v>
      </c>
      <c r="BL31" s="137">
        <v>200000</v>
      </c>
    </row>
    <row r="32" spans="1:64" x14ac:dyDescent="0.3">
      <c r="A32" s="115" t="s">
        <v>1547</v>
      </c>
      <c r="B32" s="35">
        <v>1</v>
      </c>
      <c r="C32" s="35">
        <v>500000</v>
      </c>
      <c r="D32" s="85" t="s">
        <v>1548</v>
      </c>
      <c r="E32" s="35">
        <v>1</v>
      </c>
      <c r="F32" s="35">
        <v>200000</v>
      </c>
      <c r="G32" s="85" t="s">
        <v>1548</v>
      </c>
      <c r="H32" s="35">
        <v>1</v>
      </c>
      <c r="I32" s="35">
        <v>200000</v>
      </c>
      <c r="J32" s="35" t="s">
        <v>1550</v>
      </c>
      <c r="K32" s="35">
        <v>1</v>
      </c>
      <c r="L32" s="35">
        <v>50000</v>
      </c>
      <c r="M32" s="110"/>
      <c r="N32" s="85" t="s">
        <v>1547</v>
      </c>
      <c r="O32" s="35">
        <v>1</v>
      </c>
      <c r="P32" s="35">
        <v>1000000</v>
      </c>
      <c r="Q32" s="85" t="s">
        <v>1548</v>
      </c>
      <c r="R32" s="35">
        <v>1</v>
      </c>
      <c r="S32" s="116">
        <v>1000000</v>
      </c>
      <c r="V32" s="115" t="s">
        <v>1579</v>
      </c>
      <c r="W32" s="35">
        <v>1</v>
      </c>
      <c r="X32" s="35">
        <v>500000</v>
      </c>
      <c r="Y32" s="35" t="s">
        <v>1597</v>
      </c>
      <c r="Z32" s="35">
        <v>1</v>
      </c>
      <c r="AA32" s="43">
        <v>75000</v>
      </c>
      <c r="AB32" s="35" t="s">
        <v>1598</v>
      </c>
      <c r="AC32" s="35">
        <v>1</v>
      </c>
      <c r="AD32" s="43">
        <v>200000</v>
      </c>
      <c r="AE32" s="35" t="s">
        <v>1604</v>
      </c>
      <c r="AF32" s="35">
        <v>1</v>
      </c>
      <c r="AG32" s="35">
        <v>50000</v>
      </c>
      <c r="AH32" s="110"/>
      <c r="AI32" s="43" t="s">
        <v>1548</v>
      </c>
      <c r="AJ32" s="127">
        <v>570000</v>
      </c>
      <c r="AK32" s="85" t="s">
        <v>1547</v>
      </c>
      <c r="AL32" s="35">
        <v>1</v>
      </c>
      <c r="AM32" s="35">
        <v>1000000</v>
      </c>
      <c r="AN32" s="85" t="s">
        <v>1548</v>
      </c>
      <c r="AO32" s="35">
        <v>1</v>
      </c>
      <c r="AP32" s="116">
        <v>1000000</v>
      </c>
      <c r="AT32" s="120" t="s">
        <v>1646</v>
      </c>
      <c r="AU32" s="35">
        <v>1</v>
      </c>
      <c r="AV32" s="35">
        <v>1000000</v>
      </c>
      <c r="AW32" s="43" t="s">
        <v>1647</v>
      </c>
      <c r="AX32" s="43">
        <v>1</v>
      </c>
      <c r="AY32" s="43">
        <v>500000</v>
      </c>
      <c r="AZ32" s="43" t="s">
        <v>1652</v>
      </c>
      <c r="BA32" s="43">
        <v>1</v>
      </c>
      <c r="BB32" s="43">
        <v>50000</v>
      </c>
      <c r="BC32" s="110"/>
      <c r="BD32" s="35" t="s">
        <v>1646</v>
      </c>
      <c r="BE32" s="35">
        <v>1</v>
      </c>
      <c r="BF32" s="35">
        <v>1000000</v>
      </c>
      <c r="BG32" s="43" t="s">
        <v>1647</v>
      </c>
      <c r="BH32" s="43">
        <v>1</v>
      </c>
      <c r="BI32" s="43">
        <v>800000</v>
      </c>
      <c r="BJ32" s="43" t="s">
        <v>1652</v>
      </c>
      <c r="BK32" s="43">
        <v>1</v>
      </c>
      <c r="BL32" s="137">
        <v>75000</v>
      </c>
    </row>
    <row r="33" spans="1:64" x14ac:dyDescent="0.3">
      <c r="A33" s="121" t="s">
        <v>1547</v>
      </c>
      <c r="B33" s="37">
        <v>1</v>
      </c>
      <c r="C33" s="35">
        <v>500000</v>
      </c>
      <c r="D33" s="37" t="s">
        <v>1548</v>
      </c>
      <c r="E33" s="37">
        <v>1</v>
      </c>
      <c r="F33" s="37">
        <v>200000</v>
      </c>
      <c r="G33" s="37" t="s">
        <v>1548</v>
      </c>
      <c r="H33" s="37">
        <v>1</v>
      </c>
      <c r="I33" s="37">
        <v>200000</v>
      </c>
      <c r="J33" s="37" t="s">
        <v>1550</v>
      </c>
      <c r="K33" s="37">
        <v>1</v>
      </c>
      <c r="L33" s="37">
        <v>50000</v>
      </c>
      <c r="M33" s="110"/>
      <c r="N33" s="37" t="s">
        <v>1547</v>
      </c>
      <c r="O33" s="37">
        <v>1</v>
      </c>
      <c r="P33" s="109">
        <v>1000000</v>
      </c>
      <c r="Q33" s="37" t="s">
        <v>1548</v>
      </c>
      <c r="R33" s="37">
        <v>1</v>
      </c>
      <c r="S33" s="117">
        <v>1000000</v>
      </c>
      <c r="V33" s="121" t="s">
        <v>1582</v>
      </c>
      <c r="W33" s="37">
        <v>1</v>
      </c>
      <c r="X33" s="35">
        <v>750000</v>
      </c>
      <c r="Y33" s="37" t="s">
        <v>1599</v>
      </c>
      <c r="Z33" s="37">
        <v>1</v>
      </c>
      <c r="AA33" s="43">
        <v>100000</v>
      </c>
      <c r="AB33" s="37" t="s">
        <v>1600</v>
      </c>
      <c r="AC33" s="37">
        <v>1</v>
      </c>
      <c r="AD33" s="43">
        <v>200000</v>
      </c>
      <c r="AE33" s="37" t="s">
        <v>1596</v>
      </c>
      <c r="AF33" s="37">
        <v>1</v>
      </c>
      <c r="AG33" s="35">
        <v>100000</v>
      </c>
      <c r="AH33" s="110"/>
      <c r="AI33" s="37" t="s">
        <v>1548</v>
      </c>
      <c r="AJ33" s="129">
        <v>600000</v>
      </c>
      <c r="AK33" s="37" t="s">
        <v>1547</v>
      </c>
      <c r="AL33" s="37">
        <v>1</v>
      </c>
      <c r="AM33" s="37">
        <v>1000000</v>
      </c>
      <c r="AN33" s="37" t="s">
        <v>1548</v>
      </c>
      <c r="AO33" s="37">
        <v>1</v>
      </c>
      <c r="AP33" s="134">
        <v>1000000</v>
      </c>
      <c r="AT33" s="121" t="s">
        <v>1647</v>
      </c>
      <c r="AU33" s="37">
        <v>1</v>
      </c>
      <c r="AV33" s="37">
        <v>1000000</v>
      </c>
      <c r="AW33" s="37" t="s">
        <v>1648</v>
      </c>
      <c r="AX33" s="37">
        <v>1</v>
      </c>
      <c r="AY33" s="37">
        <v>500000</v>
      </c>
      <c r="AZ33" s="37" t="s">
        <v>1653</v>
      </c>
      <c r="BA33" s="37">
        <v>1</v>
      </c>
      <c r="BB33" s="37">
        <v>10000</v>
      </c>
      <c r="BC33" s="110"/>
      <c r="BD33" s="37" t="s">
        <v>1647</v>
      </c>
      <c r="BE33" s="37">
        <v>1</v>
      </c>
      <c r="BF33" s="37">
        <v>1000000</v>
      </c>
      <c r="BG33" s="37" t="s">
        <v>1648</v>
      </c>
      <c r="BH33" s="37">
        <v>1</v>
      </c>
      <c r="BI33" s="37">
        <v>800000</v>
      </c>
      <c r="BJ33" s="37" t="s">
        <v>1653</v>
      </c>
      <c r="BK33" s="37">
        <v>1</v>
      </c>
      <c r="BL33" s="134">
        <v>20000</v>
      </c>
    </row>
    <row r="34" spans="1:64" x14ac:dyDescent="0.3">
      <c r="A34" s="118" t="s">
        <v>1548</v>
      </c>
      <c r="B34" s="39">
        <v>1</v>
      </c>
      <c r="C34" s="39">
        <v>200000</v>
      </c>
      <c r="D34" s="94" t="s">
        <v>1548</v>
      </c>
      <c r="E34" s="39">
        <v>1</v>
      </c>
      <c r="F34" s="39">
        <v>200000</v>
      </c>
      <c r="G34" s="94" t="s">
        <v>1550</v>
      </c>
      <c r="H34" s="39">
        <v>1</v>
      </c>
      <c r="I34" s="39">
        <v>75000</v>
      </c>
      <c r="J34" s="39"/>
      <c r="K34" s="39"/>
      <c r="L34" s="39"/>
      <c r="M34" s="110"/>
      <c r="N34" s="94" t="s">
        <v>1548</v>
      </c>
      <c r="O34" s="39">
        <v>1</v>
      </c>
      <c r="P34" s="39">
        <v>1000000</v>
      </c>
      <c r="Q34" s="85" t="s">
        <v>1548</v>
      </c>
      <c r="R34" s="39">
        <v>1</v>
      </c>
      <c r="S34" s="119">
        <v>1000000</v>
      </c>
      <c r="V34" s="118" t="s">
        <v>1585</v>
      </c>
      <c r="W34" s="39">
        <v>1</v>
      </c>
      <c r="X34" s="39">
        <v>750000</v>
      </c>
      <c r="Y34" s="39" t="s">
        <v>1601</v>
      </c>
      <c r="Z34" s="39">
        <v>1</v>
      </c>
      <c r="AA34" s="39">
        <v>100000</v>
      </c>
      <c r="AB34" s="39" t="s">
        <v>1605</v>
      </c>
      <c r="AC34" s="39">
        <v>1</v>
      </c>
      <c r="AD34" s="39">
        <v>10000</v>
      </c>
      <c r="AE34" s="39" t="s">
        <v>1602</v>
      </c>
      <c r="AF34" s="35">
        <v>1</v>
      </c>
      <c r="AG34" s="39">
        <v>100000</v>
      </c>
      <c r="AH34" s="110"/>
      <c r="AI34" s="39" t="s">
        <v>1548</v>
      </c>
      <c r="AJ34" s="130">
        <v>630000</v>
      </c>
      <c r="AK34" s="94" t="s">
        <v>1548</v>
      </c>
      <c r="AL34" s="39">
        <v>1</v>
      </c>
      <c r="AM34" s="39">
        <v>1000000</v>
      </c>
      <c r="AN34" s="94" t="s">
        <v>1548</v>
      </c>
      <c r="AO34" s="39">
        <v>1</v>
      </c>
      <c r="AP34" s="119">
        <v>1000000</v>
      </c>
      <c r="AT34" s="136" t="s">
        <v>1649</v>
      </c>
      <c r="AU34" s="39">
        <v>1</v>
      </c>
      <c r="AV34" s="43">
        <v>1000000</v>
      </c>
      <c r="AW34" s="39" t="s">
        <v>1650</v>
      </c>
      <c r="AX34" s="39">
        <v>1</v>
      </c>
      <c r="AY34" s="39">
        <v>500000</v>
      </c>
      <c r="AZ34" s="39"/>
      <c r="BA34" s="35"/>
      <c r="BB34" s="39"/>
      <c r="BC34" s="110"/>
      <c r="BD34" s="39" t="s">
        <v>1648</v>
      </c>
      <c r="BE34" s="39">
        <v>1</v>
      </c>
      <c r="BF34" s="43">
        <v>1000000</v>
      </c>
      <c r="BG34" s="39" t="s">
        <v>1654</v>
      </c>
      <c r="BH34" s="39">
        <v>1</v>
      </c>
      <c r="BI34" s="39">
        <v>800000</v>
      </c>
      <c r="BJ34" s="39"/>
      <c r="BK34" s="35"/>
      <c r="BL34" s="119"/>
    </row>
    <row r="35" spans="1:64" x14ac:dyDescent="0.3">
      <c r="A35" s="115" t="s">
        <v>1548</v>
      </c>
      <c r="B35" s="35">
        <v>1</v>
      </c>
      <c r="C35" s="35">
        <v>200000</v>
      </c>
      <c r="D35" s="85" t="s">
        <v>1548</v>
      </c>
      <c r="E35" s="35">
        <v>1</v>
      </c>
      <c r="F35" s="35">
        <v>200000</v>
      </c>
      <c r="G35" s="85" t="s">
        <v>1550</v>
      </c>
      <c r="H35" s="35">
        <v>1</v>
      </c>
      <c r="I35" s="35">
        <v>75000</v>
      </c>
      <c r="J35" s="35"/>
      <c r="K35" s="35"/>
      <c r="L35" s="35"/>
      <c r="M35" s="110"/>
      <c r="N35" s="85" t="s">
        <v>1548</v>
      </c>
      <c r="O35" s="35">
        <v>1</v>
      </c>
      <c r="P35" s="35">
        <v>1000000</v>
      </c>
      <c r="Q35" s="85" t="s">
        <v>1548</v>
      </c>
      <c r="R35" s="35">
        <v>1</v>
      </c>
      <c r="S35" s="116">
        <v>1000000</v>
      </c>
      <c r="V35" s="115" t="s">
        <v>1588</v>
      </c>
      <c r="W35" s="35">
        <v>1</v>
      </c>
      <c r="X35" s="35">
        <v>750000</v>
      </c>
      <c r="Y35" s="35" t="s">
        <v>1603</v>
      </c>
      <c r="Z35" s="35">
        <v>1</v>
      </c>
      <c r="AA35" s="43">
        <v>100000</v>
      </c>
      <c r="AB35" s="35" t="s">
        <v>1606</v>
      </c>
      <c r="AC35" s="35">
        <v>1</v>
      </c>
      <c r="AD35" s="43">
        <v>10000</v>
      </c>
      <c r="AE35" s="35" t="s">
        <v>1607</v>
      </c>
      <c r="AF35" s="35">
        <v>1</v>
      </c>
      <c r="AG35" s="35">
        <v>100000</v>
      </c>
      <c r="AH35" s="110"/>
      <c r="AI35" s="43" t="s">
        <v>1548</v>
      </c>
      <c r="AJ35" s="128">
        <v>660000</v>
      </c>
      <c r="AK35" s="85" t="s">
        <v>1548</v>
      </c>
      <c r="AL35" s="35">
        <v>1</v>
      </c>
      <c r="AM35" s="35">
        <v>1000000</v>
      </c>
      <c r="AN35" s="85" t="s">
        <v>1548</v>
      </c>
      <c r="AO35" s="35">
        <v>1</v>
      </c>
      <c r="AP35" s="116">
        <v>1000000</v>
      </c>
      <c r="AT35" s="120" t="s">
        <v>1654</v>
      </c>
      <c r="AU35" s="35">
        <v>1</v>
      </c>
      <c r="AV35" s="35">
        <v>1000000</v>
      </c>
      <c r="AW35" s="43" t="s">
        <v>1645</v>
      </c>
      <c r="AX35" s="43">
        <v>1</v>
      </c>
      <c r="AY35" s="43">
        <v>500000</v>
      </c>
      <c r="AZ35" s="35"/>
      <c r="BA35" s="35"/>
      <c r="BB35" s="35"/>
      <c r="BC35" s="110"/>
      <c r="BD35" s="35" t="s">
        <v>1654</v>
      </c>
      <c r="BE35" s="35">
        <v>1</v>
      </c>
      <c r="BF35" s="35">
        <v>1000000</v>
      </c>
      <c r="BG35" s="43" t="s">
        <v>1645</v>
      </c>
      <c r="BH35" s="43">
        <v>1</v>
      </c>
      <c r="BI35" s="43">
        <v>800000</v>
      </c>
      <c r="BJ35" s="35"/>
      <c r="BK35" s="35"/>
      <c r="BL35" s="116"/>
    </row>
    <row r="36" spans="1:64" x14ac:dyDescent="0.3">
      <c r="A36" s="115" t="s">
        <v>1548</v>
      </c>
      <c r="B36" s="35">
        <v>1</v>
      </c>
      <c r="C36" s="35">
        <v>200000</v>
      </c>
      <c r="D36" s="85" t="s">
        <v>1548</v>
      </c>
      <c r="E36" s="35">
        <v>1</v>
      </c>
      <c r="F36" s="35">
        <v>200000</v>
      </c>
      <c r="G36" s="85" t="s">
        <v>1550</v>
      </c>
      <c r="H36" s="35">
        <v>1</v>
      </c>
      <c r="I36" s="35">
        <v>75000</v>
      </c>
      <c r="J36" s="35"/>
      <c r="K36" s="35"/>
      <c r="L36" s="35"/>
      <c r="M36" s="110"/>
      <c r="N36" s="85" t="s">
        <v>1548</v>
      </c>
      <c r="O36" s="35">
        <v>1</v>
      </c>
      <c r="P36" s="35">
        <v>1000000</v>
      </c>
      <c r="Q36" s="85" t="s">
        <v>1548</v>
      </c>
      <c r="R36" s="35">
        <v>1</v>
      </c>
      <c r="S36" s="116">
        <v>1000000</v>
      </c>
      <c r="V36" s="115" t="s">
        <v>1591</v>
      </c>
      <c r="W36" s="35">
        <v>1</v>
      </c>
      <c r="X36" s="35">
        <v>750000</v>
      </c>
      <c r="Y36" s="35" t="s">
        <v>1595</v>
      </c>
      <c r="Z36" s="35">
        <v>1</v>
      </c>
      <c r="AA36" s="43">
        <v>100000</v>
      </c>
      <c r="AB36" s="35" t="s">
        <v>1608</v>
      </c>
      <c r="AC36" s="35">
        <v>1</v>
      </c>
      <c r="AD36" s="43">
        <v>10000</v>
      </c>
      <c r="AE36" s="35" t="s">
        <v>1609</v>
      </c>
      <c r="AF36" s="35">
        <v>1</v>
      </c>
      <c r="AG36" s="35">
        <v>100000</v>
      </c>
      <c r="AH36" s="110"/>
      <c r="AI36" s="43" t="s">
        <v>1548</v>
      </c>
      <c r="AJ36" s="127">
        <v>690000</v>
      </c>
      <c r="AK36" s="85" t="s">
        <v>1548</v>
      </c>
      <c r="AL36" s="35">
        <v>1</v>
      </c>
      <c r="AM36" s="35">
        <v>1000000</v>
      </c>
      <c r="AN36" s="85" t="s">
        <v>1548</v>
      </c>
      <c r="AO36" s="35">
        <v>1</v>
      </c>
      <c r="AP36" s="116">
        <v>1000000</v>
      </c>
      <c r="AT36" s="120" t="s">
        <v>1645</v>
      </c>
      <c r="AU36" s="35">
        <v>1</v>
      </c>
      <c r="AV36" s="35">
        <v>1000000</v>
      </c>
      <c r="AW36" s="43" t="s">
        <v>1646</v>
      </c>
      <c r="AX36" s="43">
        <v>1</v>
      </c>
      <c r="AY36" s="43">
        <v>500000</v>
      </c>
      <c r="AZ36" s="35"/>
      <c r="BA36" s="35"/>
      <c r="BB36" s="35"/>
      <c r="BC36" s="110"/>
      <c r="BD36" s="35" t="s">
        <v>1645</v>
      </c>
      <c r="BE36" s="35">
        <v>1</v>
      </c>
      <c r="BF36" s="35">
        <v>1000000</v>
      </c>
      <c r="BG36" s="43" t="s">
        <v>1646</v>
      </c>
      <c r="BH36" s="43">
        <v>1</v>
      </c>
      <c r="BI36" s="43">
        <v>800000</v>
      </c>
      <c r="BJ36" s="35"/>
      <c r="BK36" s="35"/>
      <c r="BL36" s="116"/>
    </row>
    <row r="37" spans="1:64" x14ac:dyDescent="0.3">
      <c r="A37" s="120" t="s">
        <v>1548</v>
      </c>
      <c r="B37" s="35">
        <v>1</v>
      </c>
      <c r="C37" s="35">
        <v>200000</v>
      </c>
      <c r="D37" s="35" t="s">
        <v>1548</v>
      </c>
      <c r="E37" s="35">
        <v>1</v>
      </c>
      <c r="F37" s="35">
        <v>200000</v>
      </c>
      <c r="G37" s="35" t="s">
        <v>1550</v>
      </c>
      <c r="H37" s="35">
        <v>1</v>
      </c>
      <c r="I37" s="35">
        <v>75000</v>
      </c>
      <c r="J37" s="35"/>
      <c r="K37" s="35"/>
      <c r="L37" s="35"/>
      <c r="M37" s="110"/>
      <c r="N37" s="35" t="s">
        <v>1548</v>
      </c>
      <c r="O37" s="35">
        <v>1</v>
      </c>
      <c r="P37" s="35">
        <v>1000000</v>
      </c>
      <c r="Q37" s="85" t="s">
        <v>1548</v>
      </c>
      <c r="R37" s="35">
        <v>1</v>
      </c>
      <c r="S37" s="116">
        <v>1000000</v>
      </c>
      <c r="V37" s="120" t="s">
        <v>1579</v>
      </c>
      <c r="W37" s="35">
        <v>1</v>
      </c>
      <c r="X37" s="35">
        <v>750000</v>
      </c>
      <c r="Y37" s="35" t="s">
        <v>1597</v>
      </c>
      <c r="Z37" s="35">
        <v>1</v>
      </c>
      <c r="AA37" s="43">
        <v>100000</v>
      </c>
      <c r="AB37" s="35" t="s">
        <v>1610</v>
      </c>
      <c r="AC37" s="35">
        <v>1</v>
      </c>
      <c r="AD37" s="43">
        <v>10000</v>
      </c>
      <c r="AE37" s="35" t="s">
        <v>1598</v>
      </c>
      <c r="AF37" s="35">
        <v>1</v>
      </c>
      <c r="AG37" s="35">
        <v>100000</v>
      </c>
      <c r="AH37" s="110"/>
      <c r="AI37" s="43" t="s">
        <v>1548</v>
      </c>
      <c r="AJ37" s="128">
        <v>720000</v>
      </c>
      <c r="AK37" s="35" t="s">
        <v>1548</v>
      </c>
      <c r="AL37" s="35">
        <v>1</v>
      </c>
      <c r="AM37" s="35">
        <v>1000000</v>
      </c>
      <c r="AN37" s="35" t="s">
        <v>1548</v>
      </c>
      <c r="AO37" s="35">
        <v>1</v>
      </c>
      <c r="AP37" s="116">
        <v>1000000</v>
      </c>
      <c r="AT37" s="120" t="s">
        <v>1646</v>
      </c>
      <c r="AU37" s="35">
        <v>1</v>
      </c>
      <c r="AV37" s="35">
        <v>1000000</v>
      </c>
      <c r="AW37" s="35" t="s">
        <v>1647</v>
      </c>
      <c r="AX37" s="35">
        <v>1</v>
      </c>
      <c r="AY37" s="35">
        <v>500000</v>
      </c>
      <c r="AZ37" s="35" t="s">
        <v>1655</v>
      </c>
      <c r="BA37" s="43">
        <v>1</v>
      </c>
      <c r="BB37" s="43">
        <v>50000</v>
      </c>
      <c r="BC37" s="110"/>
      <c r="BD37" s="35" t="s">
        <v>1646</v>
      </c>
      <c r="BE37" s="35">
        <v>1</v>
      </c>
      <c r="BF37" s="35">
        <v>1000000</v>
      </c>
      <c r="BG37" s="35" t="s">
        <v>1647</v>
      </c>
      <c r="BH37" s="35">
        <v>1</v>
      </c>
      <c r="BI37" s="35">
        <v>800000</v>
      </c>
      <c r="BJ37" s="35" t="s">
        <v>1655</v>
      </c>
      <c r="BK37" s="43">
        <v>1</v>
      </c>
      <c r="BL37" s="137">
        <v>75000</v>
      </c>
    </row>
    <row r="38" spans="1:64" x14ac:dyDescent="0.3">
      <c r="A38" s="115" t="s">
        <v>1548</v>
      </c>
      <c r="B38" s="35">
        <v>1</v>
      </c>
      <c r="C38" s="35">
        <v>200000</v>
      </c>
      <c r="D38" s="85" t="s">
        <v>1548</v>
      </c>
      <c r="E38" s="35">
        <v>1</v>
      </c>
      <c r="F38" s="35">
        <v>200000</v>
      </c>
      <c r="G38" s="85" t="s">
        <v>1550</v>
      </c>
      <c r="H38" s="35">
        <v>1</v>
      </c>
      <c r="I38" s="35">
        <v>75000</v>
      </c>
      <c r="J38" s="35"/>
      <c r="K38" s="35"/>
      <c r="L38" s="35"/>
      <c r="M38" s="110"/>
      <c r="N38" s="85" t="s">
        <v>1548</v>
      </c>
      <c r="O38" s="35">
        <v>1</v>
      </c>
      <c r="P38" s="35">
        <v>1000000</v>
      </c>
      <c r="Q38" s="85" t="s">
        <v>1548</v>
      </c>
      <c r="R38" s="35">
        <v>1</v>
      </c>
      <c r="S38" s="116">
        <v>1000000</v>
      </c>
      <c r="V38" s="115" t="s">
        <v>1582</v>
      </c>
      <c r="W38" s="35">
        <v>1</v>
      </c>
      <c r="X38" s="35">
        <v>750000</v>
      </c>
      <c r="Y38" s="35" t="s">
        <v>1599</v>
      </c>
      <c r="Z38" s="35">
        <v>1</v>
      </c>
      <c r="AA38" s="43">
        <v>100000</v>
      </c>
      <c r="AB38" s="35" t="s">
        <v>1611</v>
      </c>
      <c r="AC38" s="35">
        <v>1</v>
      </c>
      <c r="AD38" s="43">
        <v>10000</v>
      </c>
      <c r="AE38" s="35" t="s">
        <v>1600</v>
      </c>
      <c r="AF38" s="35">
        <v>1</v>
      </c>
      <c r="AG38" s="35">
        <v>100000</v>
      </c>
      <c r="AH38" s="110"/>
      <c r="AI38" s="43" t="s">
        <v>1548</v>
      </c>
      <c r="AJ38" s="127">
        <v>750000</v>
      </c>
      <c r="AK38" s="85" t="s">
        <v>1548</v>
      </c>
      <c r="AL38" s="35">
        <v>1</v>
      </c>
      <c r="AM38" s="35">
        <v>1000000</v>
      </c>
      <c r="AN38" s="85" t="s">
        <v>1548</v>
      </c>
      <c r="AO38" s="35">
        <v>1</v>
      </c>
      <c r="AP38" s="116">
        <v>1000000</v>
      </c>
      <c r="AT38" s="120" t="s">
        <v>1647</v>
      </c>
      <c r="AU38" s="35">
        <v>1</v>
      </c>
      <c r="AV38" s="35">
        <v>1000000</v>
      </c>
      <c r="AW38" s="43" t="s">
        <v>1649</v>
      </c>
      <c r="AX38" s="43">
        <v>1</v>
      </c>
      <c r="AY38" s="43">
        <v>500000</v>
      </c>
      <c r="AZ38" s="35"/>
      <c r="BA38" s="35"/>
      <c r="BB38" s="35"/>
      <c r="BC38" s="110"/>
      <c r="BD38" s="35" t="s">
        <v>1647</v>
      </c>
      <c r="BE38" s="35">
        <v>1</v>
      </c>
      <c r="BF38" s="35">
        <v>1000000</v>
      </c>
      <c r="BG38" s="43" t="s">
        <v>1648</v>
      </c>
      <c r="BH38" s="43">
        <v>1</v>
      </c>
      <c r="BI38" s="43">
        <v>800000</v>
      </c>
      <c r="BJ38" s="35"/>
      <c r="BK38" s="35"/>
      <c r="BL38" s="116"/>
    </row>
    <row r="39" spans="1:64" x14ac:dyDescent="0.3">
      <c r="A39" s="115" t="s">
        <v>1548</v>
      </c>
      <c r="B39" s="35">
        <v>1</v>
      </c>
      <c r="C39" s="35">
        <v>200000</v>
      </c>
      <c r="D39" s="85" t="s">
        <v>1548</v>
      </c>
      <c r="E39" s="35">
        <v>1</v>
      </c>
      <c r="F39" s="35">
        <v>200000</v>
      </c>
      <c r="G39" s="85" t="s">
        <v>1550</v>
      </c>
      <c r="H39" s="35">
        <v>1</v>
      </c>
      <c r="I39" s="35">
        <v>75000</v>
      </c>
      <c r="J39" s="35"/>
      <c r="K39" s="35"/>
      <c r="L39" s="35"/>
      <c r="M39" s="110"/>
      <c r="N39" s="85" t="s">
        <v>1548</v>
      </c>
      <c r="O39" s="35">
        <v>1</v>
      </c>
      <c r="P39" s="35">
        <v>1000000</v>
      </c>
      <c r="Q39" s="85" t="s">
        <v>1548</v>
      </c>
      <c r="R39" s="35">
        <v>1</v>
      </c>
      <c r="S39" s="116">
        <v>1000000</v>
      </c>
      <c r="V39" s="115" t="s">
        <v>1585</v>
      </c>
      <c r="W39" s="35">
        <v>1</v>
      </c>
      <c r="X39" s="35">
        <v>750000</v>
      </c>
      <c r="Y39" s="35" t="s">
        <v>1601</v>
      </c>
      <c r="Z39" s="35">
        <v>1</v>
      </c>
      <c r="AA39" s="43">
        <v>100000</v>
      </c>
      <c r="AB39" s="35" t="s">
        <v>1605</v>
      </c>
      <c r="AC39" s="35">
        <v>1</v>
      </c>
      <c r="AD39" s="43">
        <v>10000</v>
      </c>
      <c r="AE39" s="35" t="s">
        <v>1602</v>
      </c>
      <c r="AF39" s="35">
        <v>1</v>
      </c>
      <c r="AG39" s="35">
        <v>100000</v>
      </c>
      <c r="AH39" s="110"/>
      <c r="AI39" s="43" t="s">
        <v>1548</v>
      </c>
      <c r="AJ39" s="128">
        <v>780000</v>
      </c>
      <c r="AK39" s="85" t="s">
        <v>1548</v>
      </c>
      <c r="AL39" s="35">
        <v>1</v>
      </c>
      <c r="AM39" s="35">
        <v>1000000</v>
      </c>
      <c r="AN39" s="85" t="s">
        <v>1548</v>
      </c>
      <c r="AO39" s="35">
        <v>1</v>
      </c>
      <c r="AP39" s="116">
        <v>1000000</v>
      </c>
      <c r="AT39" s="120" t="s">
        <v>1648</v>
      </c>
      <c r="AU39" s="35">
        <v>1</v>
      </c>
      <c r="AV39" s="35">
        <v>1000000</v>
      </c>
      <c r="AW39" s="43" t="s">
        <v>1650</v>
      </c>
      <c r="AX39" s="43">
        <v>1</v>
      </c>
      <c r="AY39" s="43">
        <v>500000</v>
      </c>
      <c r="AZ39" s="35"/>
      <c r="BA39" s="35"/>
      <c r="BB39" s="35"/>
      <c r="BC39" s="110"/>
      <c r="BD39" s="35" t="s">
        <v>1648</v>
      </c>
      <c r="BE39" s="35">
        <v>1</v>
      </c>
      <c r="BF39" s="35">
        <v>1000000</v>
      </c>
      <c r="BG39" s="43" t="s">
        <v>1654</v>
      </c>
      <c r="BH39" s="43">
        <v>1</v>
      </c>
      <c r="BI39" s="43">
        <v>800000</v>
      </c>
      <c r="BJ39" s="35"/>
      <c r="BK39" s="35"/>
      <c r="BL39" s="116"/>
    </row>
    <row r="40" spans="1:64" x14ac:dyDescent="0.3">
      <c r="A40" s="115" t="s">
        <v>1548</v>
      </c>
      <c r="B40" s="35">
        <v>1</v>
      </c>
      <c r="C40" s="35">
        <v>200000</v>
      </c>
      <c r="D40" s="85" t="s">
        <v>1548</v>
      </c>
      <c r="E40" s="35">
        <v>1</v>
      </c>
      <c r="F40" s="35">
        <v>200000</v>
      </c>
      <c r="G40" s="85" t="s">
        <v>1550</v>
      </c>
      <c r="H40" s="35">
        <v>1</v>
      </c>
      <c r="I40" s="35">
        <v>75000</v>
      </c>
      <c r="J40" s="35"/>
      <c r="K40" s="35"/>
      <c r="L40" s="35"/>
      <c r="M40" s="110"/>
      <c r="N40" s="85" t="s">
        <v>1548</v>
      </c>
      <c r="O40" s="35">
        <v>1</v>
      </c>
      <c r="P40" s="35">
        <v>1000000</v>
      </c>
      <c r="Q40" s="85" t="s">
        <v>1548</v>
      </c>
      <c r="R40" s="35">
        <v>1</v>
      </c>
      <c r="S40" s="116">
        <v>1000000</v>
      </c>
      <c r="V40" s="115" t="s">
        <v>1588</v>
      </c>
      <c r="W40" s="35">
        <v>1</v>
      </c>
      <c r="X40" s="35">
        <v>750000</v>
      </c>
      <c r="Y40" s="35" t="s">
        <v>1603</v>
      </c>
      <c r="Z40" s="35">
        <v>1</v>
      </c>
      <c r="AA40" s="43">
        <v>100000</v>
      </c>
      <c r="AB40" s="35" t="s">
        <v>1606</v>
      </c>
      <c r="AC40" s="35">
        <v>1</v>
      </c>
      <c r="AD40" s="43">
        <v>10000</v>
      </c>
      <c r="AE40" s="35" t="s">
        <v>1604</v>
      </c>
      <c r="AF40" s="35">
        <v>1</v>
      </c>
      <c r="AG40" s="35">
        <v>100000</v>
      </c>
      <c r="AH40" s="110"/>
      <c r="AI40" s="43" t="s">
        <v>1548</v>
      </c>
      <c r="AJ40" s="127">
        <v>810000</v>
      </c>
      <c r="AK40" s="85" t="s">
        <v>1548</v>
      </c>
      <c r="AL40" s="35">
        <v>1</v>
      </c>
      <c r="AM40" s="35">
        <v>1000000</v>
      </c>
      <c r="AN40" s="85" t="s">
        <v>1548</v>
      </c>
      <c r="AO40" s="35">
        <v>1</v>
      </c>
      <c r="AP40" s="116">
        <v>1000000</v>
      </c>
      <c r="AT40" s="120" t="s">
        <v>1650</v>
      </c>
      <c r="AU40" s="35">
        <v>1</v>
      </c>
      <c r="AV40" s="35">
        <v>1000000</v>
      </c>
      <c r="AW40" s="43" t="s">
        <v>1645</v>
      </c>
      <c r="AX40" s="43">
        <v>1</v>
      </c>
      <c r="AY40" s="43">
        <v>500000</v>
      </c>
      <c r="AZ40" s="35"/>
      <c r="BA40" s="35"/>
      <c r="BB40" s="35"/>
      <c r="BC40" s="110"/>
      <c r="BD40" s="35" t="s">
        <v>1654</v>
      </c>
      <c r="BE40" s="35">
        <v>1</v>
      </c>
      <c r="BF40" s="35">
        <v>1000000</v>
      </c>
      <c r="BG40" s="43" t="s">
        <v>1645</v>
      </c>
      <c r="BH40" s="43">
        <v>1</v>
      </c>
      <c r="BI40" s="43">
        <v>800000</v>
      </c>
      <c r="BJ40" s="35"/>
      <c r="BK40" s="35"/>
      <c r="BL40" s="116"/>
    </row>
    <row r="41" spans="1:64" x14ac:dyDescent="0.3">
      <c r="A41" s="121" t="s">
        <v>1548</v>
      </c>
      <c r="B41" s="37">
        <v>1</v>
      </c>
      <c r="C41" s="37">
        <v>200000</v>
      </c>
      <c r="D41" s="37" t="s">
        <v>1548</v>
      </c>
      <c r="E41" s="37">
        <v>1</v>
      </c>
      <c r="F41" s="37">
        <v>200000</v>
      </c>
      <c r="G41" s="37" t="s">
        <v>1550</v>
      </c>
      <c r="H41" s="37">
        <v>1</v>
      </c>
      <c r="I41" s="35">
        <v>75000</v>
      </c>
      <c r="J41" s="37"/>
      <c r="K41" s="37"/>
      <c r="L41" s="37"/>
      <c r="M41" s="110"/>
      <c r="N41" s="37" t="s">
        <v>1548</v>
      </c>
      <c r="O41" s="37">
        <v>1</v>
      </c>
      <c r="P41" s="109">
        <v>1000000</v>
      </c>
      <c r="Q41" s="85" t="s">
        <v>1548</v>
      </c>
      <c r="R41" s="37">
        <v>1</v>
      </c>
      <c r="S41" s="117">
        <v>1000000</v>
      </c>
      <c r="V41" s="121" t="s">
        <v>1591</v>
      </c>
      <c r="W41" s="37">
        <v>1</v>
      </c>
      <c r="X41" s="35">
        <v>750000</v>
      </c>
      <c r="Y41" s="37" t="s">
        <v>1595</v>
      </c>
      <c r="Z41" s="37">
        <v>1</v>
      </c>
      <c r="AA41" s="43">
        <v>100000</v>
      </c>
      <c r="AB41" s="37" t="s">
        <v>1608</v>
      </c>
      <c r="AC41" s="37">
        <v>1</v>
      </c>
      <c r="AD41" s="43">
        <v>10000</v>
      </c>
      <c r="AE41" s="37" t="s">
        <v>1596</v>
      </c>
      <c r="AF41" s="37">
        <v>1</v>
      </c>
      <c r="AG41" s="35">
        <v>100000</v>
      </c>
      <c r="AH41" s="110"/>
      <c r="AI41" s="37" t="s">
        <v>1548</v>
      </c>
      <c r="AJ41" s="129">
        <v>840000</v>
      </c>
      <c r="AK41" s="37" t="s">
        <v>1548</v>
      </c>
      <c r="AL41" s="37">
        <v>1</v>
      </c>
      <c r="AM41" s="37">
        <v>1000000</v>
      </c>
      <c r="AN41" s="94" t="s">
        <v>1550</v>
      </c>
      <c r="AO41" s="37">
        <v>1</v>
      </c>
      <c r="AP41" s="134">
        <v>1000000</v>
      </c>
      <c r="AT41" s="121" t="s">
        <v>1645</v>
      </c>
      <c r="AU41" s="37">
        <v>1</v>
      </c>
      <c r="AV41" s="37">
        <v>1000000</v>
      </c>
      <c r="AW41" s="37" t="s">
        <v>1646</v>
      </c>
      <c r="AX41" s="37">
        <v>1</v>
      </c>
      <c r="AY41" s="37">
        <v>500000</v>
      </c>
      <c r="AZ41" s="37" t="s">
        <v>1656</v>
      </c>
      <c r="BA41" s="37">
        <v>1</v>
      </c>
      <c r="BB41" s="37">
        <v>10000</v>
      </c>
      <c r="BC41" s="110"/>
      <c r="BD41" s="37" t="s">
        <v>1645</v>
      </c>
      <c r="BE41" s="37">
        <v>1</v>
      </c>
      <c r="BF41" s="37">
        <v>1000000</v>
      </c>
      <c r="BG41" s="37" t="s">
        <v>1646</v>
      </c>
      <c r="BH41" s="37">
        <v>1</v>
      </c>
      <c r="BI41" s="37">
        <v>800000</v>
      </c>
      <c r="BJ41" s="37" t="s">
        <v>1656</v>
      </c>
      <c r="BK41" s="37">
        <v>1</v>
      </c>
      <c r="BL41" s="134">
        <v>20000</v>
      </c>
    </row>
    <row r="42" spans="1:64" x14ac:dyDescent="0.3">
      <c r="A42" s="118" t="s">
        <v>1548</v>
      </c>
      <c r="B42" s="39">
        <v>1</v>
      </c>
      <c r="C42" s="39">
        <v>200000</v>
      </c>
      <c r="D42" s="94" t="s">
        <v>1548</v>
      </c>
      <c r="E42" s="39">
        <v>1</v>
      </c>
      <c r="F42" s="39">
        <v>200000</v>
      </c>
      <c r="G42" s="94" t="s">
        <v>1550</v>
      </c>
      <c r="H42" s="39">
        <v>1</v>
      </c>
      <c r="I42" s="39">
        <v>75000</v>
      </c>
      <c r="J42" s="39"/>
      <c r="K42" s="39"/>
      <c r="L42" s="39"/>
      <c r="M42" s="110"/>
      <c r="N42" s="94" t="s">
        <v>1548</v>
      </c>
      <c r="O42" s="39">
        <v>1</v>
      </c>
      <c r="P42" s="39">
        <v>1000000</v>
      </c>
      <c r="Q42" s="94" t="s">
        <v>1548</v>
      </c>
      <c r="R42" s="39">
        <v>1</v>
      </c>
      <c r="S42" s="119">
        <v>1000000</v>
      </c>
      <c r="V42" s="118" t="s">
        <v>1579</v>
      </c>
      <c r="W42" s="39">
        <v>1</v>
      </c>
      <c r="X42" s="39">
        <v>750000</v>
      </c>
      <c r="Y42" s="39" t="s">
        <v>1597</v>
      </c>
      <c r="Z42" s="39">
        <v>1</v>
      </c>
      <c r="AA42" s="39">
        <v>150000</v>
      </c>
      <c r="AB42" s="39" t="s">
        <v>1610</v>
      </c>
      <c r="AC42" s="39">
        <v>1</v>
      </c>
      <c r="AD42" s="39">
        <v>10000</v>
      </c>
      <c r="AE42" s="39" t="s">
        <v>1598</v>
      </c>
      <c r="AF42" s="35">
        <v>1</v>
      </c>
      <c r="AG42" s="39">
        <v>100000</v>
      </c>
      <c r="AH42" s="110"/>
      <c r="AI42" s="39" t="s">
        <v>1550</v>
      </c>
      <c r="AJ42" s="130">
        <v>70000</v>
      </c>
      <c r="AK42" s="94" t="s">
        <v>1548</v>
      </c>
      <c r="AL42" s="39">
        <v>1</v>
      </c>
      <c r="AM42" s="39">
        <v>1000000</v>
      </c>
      <c r="AN42" s="94" t="s">
        <v>1550</v>
      </c>
      <c r="AO42" s="39">
        <v>1</v>
      </c>
      <c r="AP42" s="119">
        <v>1000000</v>
      </c>
      <c r="AT42" s="136" t="s">
        <v>1646</v>
      </c>
      <c r="AU42" s="39">
        <v>1</v>
      </c>
      <c r="AV42" s="43">
        <v>1000000</v>
      </c>
      <c r="AW42" s="39" t="s">
        <v>1647</v>
      </c>
      <c r="AX42" s="39">
        <v>1</v>
      </c>
      <c r="AY42" s="39">
        <v>500000</v>
      </c>
      <c r="AZ42" s="39"/>
      <c r="BA42" s="35"/>
      <c r="BB42" s="39"/>
      <c r="BC42" s="110"/>
      <c r="BD42" s="39" t="s">
        <v>1646</v>
      </c>
      <c r="BE42" s="39">
        <v>1</v>
      </c>
      <c r="BF42" s="43">
        <v>1000000</v>
      </c>
      <c r="BG42" s="39" t="s">
        <v>1647</v>
      </c>
      <c r="BH42" s="39">
        <v>1</v>
      </c>
      <c r="BI42" s="39">
        <v>800000</v>
      </c>
      <c r="BJ42" s="39"/>
      <c r="BK42" s="35"/>
      <c r="BL42" s="119"/>
    </row>
    <row r="43" spans="1:64" x14ac:dyDescent="0.3">
      <c r="A43" s="115" t="s">
        <v>1548</v>
      </c>
      <c r="B43" s="35">
        <v>1</v>
      </c>
      <c r="C43" s="35">
        <v>200000</v>
      </c>
      <c r="D43" s="85" t="s">
        <v>1548</v>
      </c>
      <c r="E43" s="35">
        <v>1</v>
      </c>
      <c r="F43" s="35">
        <v>200000</v>
      </c>
      <c r="G43" s="85" t="s">
        <v>1550</v>
      </c>
      <c r="H43" s="35">
        <v>1</v>
      </c>
      <c r="I43" s="35">
        <v>75000</v>
      </c>
      <c r="J43" s="35"/>
      <c r="K43" s="35"/>
      <c r="L43" s="35"/>
      <c r="M43" s="110"/>
      <c r="N43" s="85" t="s">
        <v>1548</v>
      </c>
      <c r="O43" s="35">
        <v>1</v>
      </c>
      <c r="P43" s="35">
        <v>1000000</v>
      </c>
      <c r="Q43" s="85" t="s">
        <v>1548</v>
      </c>
      <c r="R43" s="35">
        <v>1</v>
      </c>
      <c r="S43" s="116">
        <v>1000000</v>
      </c>
      <c r="V43" s="115" t="s">
        <v>1582</v>
      </c>
      <c r="W43" s="35">
        <v>1</v>
      </c>
      <c r="X43" s="39">
        <v>750000</v>
      </c>
      <c r="Y43" s="35" t="s">
        <v>1599</v>
      </c>
      <c r="Z43" s="35">
        <v>1</v>
      </c>
      <c r="AA43" s="43">
        <v>150000</v>
      </c>
      <c r="AB43" s="35" t="s">
        <v>1611</v>
      </c>
      <c r="AC43" s="35">
        <v>1</v>
      </c>
      <c r="AD43" s="43">
        <v>10000</v>
      </c>
      <c r="AE43" s="35" t="s">
        <v>1600</v>
      </c>
      <c r="AF43" s="35">
        <v>1</v>
      </c>
      <c r="AG43" s="35">
        <v>100000</v>
      </c>
      <c r="AH43" s="110"/>
      <c r="AI43" s="43" t="s">
        <v>1550</v>
      </c>
      <c r="AJ43" s="128">
        <v>75000</v>
      </c>
      <c r="AK43" s="85" t="s">
        <v>1548</v>
      </c>
      <c r="AL43" s="35">
        <v>1</v>
      </c>
      <c r="AM43" s="35">
        <v>1000000</v>
      </c>
      <c r="AN43" s="85" t="s">
        <v>1550</v>
      </c>
      <c r="AO43" s="35">
        <v>1</v>
      </c>
      <c r="AP43" s="116">
        <v>1000000</v>
      </c>
      <c r="AT43" s="120" t="s">
        <v>1647</v>
      </c>
      <c r="AU43" s="35">
        <v>1</v>
      </c>
      <c r="AV43" s="35">
        <v>1000000</v>
      </c>
      <c r="AW43" s="43" t="s">
        <v>1649</v>
      </c>
      <c r="AX43" s="43">
        <v>1</v>
      </c>
      <c r="AY43" s="43">
        <v>500000</v>
      </c>
      <c r="AZ43" s="35"/>
      <c r="BA43" s="35"/>
      <c r="BB43" s="35"/>
      <c r="BC43" s="110"/>
      <c r="BD43" s="35" t="s">
        <v>1647</v>
      </c>
      <c r="BE43" s="35">
        <v>1</v>
      </c>
      <c r="BF43" s="35">
        <v>1000000</v>
      </c>
      <c r="BG43" s="43" t="s">
        <v>1648</v>
      </c>
      <c r="BH43" s="43">
        <v>1</v>
      </c>
      <c r="BI43" s="43">
        <v>800000</v>
      </c>
      <c r="BJ43" s="35"/>
      <c r="BK43" s="35"/>
      <c r="BL43" s="116"/>
    </row>
    <row r="44" spans="1:64" x14ac:dyDescent="0.3">
      <c r="A44" s="115" t="s">
        <v>1548</v>
      </c>
      <c r="B44" s="35">
        <v>1</v>
      </c>
      <c r="C44" s="35">
        <v>200000</v>
      </c>
      <c r="D44" s="85" t="s">
        <v>1548</v>
      </c>
      <c r="E44" s="35">
        <v>1</v>
      </c>
      <c r="F44" s="35">
        <v>200000</v>
      </c>
      <c r="G44" s="85" t="s">
        <v>1550</v>
      </c>
      <c r="H44" s="35">
        <v>1</v>
      </c>
      <c r="I44" s="35">
        <v>75000</v>
      </c>
      <c r="J44" s="35"/>
      <c r="K44" s="35"/>
      <c r="L44" s="35"/>
      <c r="M44" s="110"/>
      <c r="N44" s="85" t="s">
        <v>1548</v>
      </c>
      <c r="O44" s="35">
        <v>1</v>
      </c>
      <c r="P44" s="35">
        <v>1000000</v>
      </c>
      <c r="Q44" s="85" t="s">
        <v>1548</v>
      </c>
      <c r="R44" s="35">
        <v>1</v>
      </c>
      <c r="S44" s="116">
        <v>1000000</v>
      </c>
      <c r="V44" s="115" t="s">
        <v>1585</v>
      </c>
      <c r="W44" s="35">
        <v>1</v>
      </c>
      <c r="X44" s="39">
        <v>750000</v>
      </c>
      <c r="Y44" s="35" t="s">
        <v>1601</v>
      </c>
      <c r="Z44" s="35">
        <v>1</v>
      </c>
      <c r="AA44" s="43">
        <v>150000</v>
      </c>
      <c r="AB44" s="35" t="s">
        <v>1605</v>
      </c>
      <c r="AC44" s="35">
        <v>1</v>
      </c>
      <c r="AD44" s="43">
        <v>10000</v>
      </c>
      <c r="AE44" s="35" t="s">
        <v>1602</v>
      </c>
      <c r="AF44" s="35">
        <v>1</v>
      </c>
      <c r="AG44" s="35">
        <v>100000</v>
      </c>
      <c r="AH44" s="110"/>
      <c r="AI44" s="43" t="s">
        <v>1550</v>
      </c>
      <c r="AJ44" s="127">
        <v>80000</v>
      </c>
      <c r="AK44" s="85" t="s">
        <v>1548</v>
      </c>
      <c r="AL44" s="35">
        <v>1</v>
      </c>
      <c r="AM44" s="35">
        <v>1000000</v>
      </c>
      <c r="AN44" s="85" t="s">
        <v>1550</v>
      </c>
      <c r="AO44" s="35">
        <v>1</v>
      </c>
      <c r="AP44" s="116">
        <v>1000000</v>
      </c>
      <c r="AT44" s="120" t="s">
        <v>1649</v>
      </c>
      <c r="AU44" s="35">
        <v>1</v>
      </c>
      <c r="AV44" s="35">
        <v>1000000</v>
      </c>
      <c r="AW44" s="43" t="s">
        <v>1650</v>
      </c>
      <c r="AX44" s="43">
        <v>1</v>
      </c>
      <c r="AY44" s="43">
        <v>500000</v>
      </c>
      <c r="AZ44" s="35" t="s">
        <v>1657</v>
      </c>
      <c r="BA44" s="43">
        <v>1</v>
      </c>
      <c r="BB44" s="43">
        <v>50000</v>
      </c>
      <c r="BC44" s="110"/>
      <c r="BD44" s="35" t="s">
        <v>1684</v>
      </c>
      <c r="BE44" s="35">
        <v>1</v>
      </c>
      <c r="BF44" s="35">
        <v>1000000</v>
      </c>
      <c r="BG44" s="43" t="s">
        <v>1654</v>
      </c>
      <c r="BH44" s="43">
        <v>1</v>
      </c>
      <c r="BI44" s="43">
        <v>800000</v>
      </c>
      <c r="BJ44" s="35" t="s">
        <v>1657</v>
      </c>
      <c r="BK44" s="43">
        <v>1</v>
      </c>
      <c r="BL44" s="137">
        <v>75000</v>
      </c>
    </row>
    <row r="45" spans="1:64" x14ac:dyDescent="0.3">
      <c r="A45" s="120" t="s">
        <v>1548</v>
      </c>
      <c r="B45" s="35">
        <v>1</v>
      </c>
      <c r="C45" s="35">
        <v>200000</v>
      </c>
      <c r="D45" s="35" t="s">
        <v>1548</v>
      </c>
      <c r="E45" s="35">
        <v>1</v>
      </c>
      <c r="F45" s="35">
        <v>200000</v>
      </c>
      <c r="G45" s="35" t="s">
        <v>1550</v>
      </c>
      <c r="H45" s="35">
        <v>1</v>
      </c>
      <c r="I45" s="35">
        <v>75000</v>
      </c>
      <c r="J45" s="35"/>
      <c r="K45" s="35"/>
      <c r="L45" s="35"/>
      <c r="M45" s="110"/>
      <c r="N45" s="35" t="s">
        <v>1548</v>
      </c>
      <c r="O45" s="35">
        <v>1</v>
      </c>
      <c r="P45" s="35">
        <v>1000000</v>
      </c>
      <c r="Q45" s="35" t="s">
        <v>1548</v>
      </c>
      <c r="R45" s="35">
        <v>1</v>
      </c>
      <c r="S45" s="116">
        <v>1000000</v>
      </c>
      <c r="V45" s="120" t="s">
        <v>1588</v>
      </c>
      <c r="W45" s="35">
        <v>1</v>
      </c>
      <c r="X45" s="39">
        <v>750000</v>
      </c>
      <c r="Y45" s="35" t="s">
        <v>1603</v>
      </c>
      <c r="Z45" s="35">
        <v>1</v>
      </c>
      <c r="AA45" s="43">
        <v>150000</v>
      </c>
      <c r="AB45" s="35" t="s">
        <v>1606</v>
      </c>
      <c r="AC45" s="35">
        <v>1</v>
      </c>
      <c r="AD45" s="43">
        <v>10000</v>
      </c>
      <c r="AE45" s="35" t="s">
        <v>1604</v>
      </c>
      <c r="AF45" s="35">
        <v>1</v>
      </c>
      <c r="AG45" s="35">
        <v>100000</v>
      </c>
      <c r="AH45" s="110"/>
      <c r="AI45" s="43" t="s">
        <v>1550</v>
      </c>
      <c r="AJ45" s="128">
        <v>85000</v>
      </c>
      <c r="AK45" s="35" t="s">
        <v>1548</v>
      </c>
      <c r="AL45" s="35">
        <v>1</v>
      </c>
      <c r="AM45" s="35">
        <v>1000000</v>
      </c>
      <c r="AN45" s="35" t="s">
        <v>1550</v>
      </c>
      <c r="AO45" s="35">
        <v>1</v>
      </c>
      <c r="AP45" s="116">
        <v>1000000</v>
      </c>
      <c r="AT45" s="120" t="s">
        <v>1654</v>
      </c>
      <c r="AU45" s="35">
        <v>1</v>
      </c>
      <c r="AV45" s="35">
        <v>1000000</v>
      </c>
      <c r="AW45" s="43" t="s">
        <v>1645</v>
      </c>
      <c r="AX45" s="43">
        <v>1</v>
      </c>
      <c r="AY45" s="43">
        <v>500000</v>
      </c>
      <c r="AZ45" s="35"/>
      <c r="BA45" s="35"/>
      <c r="BB45" s="35"/>
      <c r="BC45" s="110"/>
      <c r="BD45" s="35" t="s">
        <v>1654</v>
      </c>
      <c r="BE45" s="35">
        <v>1</v>
      </c>
      <c r="BF45" s="35">
        <v>1000000</v>
      </c>
      <c r="BG45" s="43" t="s">
        <v>1645</v>
      </c>
      <c r="BH45" s="43">
        <v>1</v>
      </c>
      <c r="BI45" s="43">
        <v>800000</v>
      </c>
      <c r="BJ45" s="35"/>
      <c r="BK45" s="35"/>
      <c r="BL45" s="116"/>
    </row>
    <row r="46" spans="1:64" x14ac:dyDescent="0.3">
      <c r="A46" s="115" t="s">
        <v>1548</v>
      </c>
      <c r="B46" s="35">
        <v>1</v>
      </c>
      <c r="C46" s="35">
        <v>200000</v>
      </c>
      <c r="D46" s="85" t="s">
        <v>1548</v>
      </c>
      <c r="E46" s="35">
        <v>1</v>
      </c>
      <c r="F46" s="35">
        <v>200000</v>
      </c>
      <c r="G46" s="85" t="s">
        <v>1550</v>
      </c>
      <c r="H46" s="35">
        <v>1</v>
      </c>
      <c r="I46" s="35">
        <v>75000</v>
      </c>
      <c r="J46" s="35"/>
      <c r="K46" s="35"/>
      <c r="L46" s="35"/>
      <c r="M46" s="110"/>
      <c r="N46" s="85" t="s">
        <v>1548</v>
      </c>
      <c r="O46" s="35">
        <v>1</v>
      </c>
      <c r="P46" s="35">
        <v>1000000</v>
      </c>
      <c r="Q46" s="85" t="s">
        <v>1548</v>
      </c>
      <c r="R46" s="35">
        <v>1</v>
      </c>
      <c r="S46" s="116">
        <v>1000000</v>
      </c>
      <c r="V46" s="115" t="s">
        <v>1591</v>
      </c>
      <c r="W46" s="35">
        <v>1</v>
      </c>
      <c r="X46" s="39">
        <v>750000</v>
      </c>
      <c r="Y46" s="35" t="s">
        <v>1595</v>
      </c>
      <c r="Z46" s="35">
        <v>1</v>
      </c>
      <c r="AA46" s="43">
        <v>150000</v>
      </c>
      <c r="AB46" s="35" t="s">
        <v>1608</v>
      </c>
      <c r="AC46" s="35">
        <v>1</v>
      </c>
      <c r="AD46" s="43">
        <v>10000</v>
      </c>
      <c r="AE46" s="35" t="s">
        <v>1596</v>
      </c>
      <c r="AF46" s="35">
        <v>1</v>
      </c>
      <c r="AG46" s="35">
        <v>100000</v>
      </c>
      <c r="AH46" s="110"/>
      <c r="AI46" s="43" t="s">
        <v>1550</v>
      </c>
      <c r="AJ46" s="127">
        <v>90000</v>
      </c>
      <c r="AK46" s="85" t="s">
        <v>1548</v>
      </c>
      <c r="AL46" s="35">
        <v>1</v>
      </c>
      <c r="AM46" s="35">
        <v>1000000</v>
      </c>
      <c r="AN46" s="85" t="s">
        <v>1550</v>
      </c>
      <c r="AO46" s="35">
        <v>1</v>
      </c>
      <c r="AP46" s="116">
        <v>1000000</v>
      </c>
      <c r="AT46" s="120" t="s">
        <v>1645</v>
      </c>
      <c r="AU46" s="35">
        <v>1</v>
      </c>
      <c r="AV46" s="35">
        <v>1000000</v>
      </c>
      <c r="AW46" s="43" t="s">
        <v>1646</v>
      </c>
      <c r="AX46" s="43">
        <v>1</v>
      </c>
      <c r="AY46" s="43">
        <v>500000</v>
      </c>
      <c r="AZ46" s="35" t="s">
        <v>1658</v>
      </c>
      <c r="BA46" s="35">
        <v>1</v>
      </c>
      <c r="BB46" s="43">
        <v>50000</v>
      </c>
      <c r="BC46" s="110"/>
      <c r="BD46" s="35" t="s">
        <v>1645</v>
      </c>
      <c r="BE46" s="35">
        <v>1</v>
      </c>
      <c r="BF46" s="35">
        <v>1000000</v>
      </c>
      <c r="BG46" s="43" t="s">
        <v>1646</v>
      </c>
      <c r="BH46" s="43">
        <v>1</v>
      </c>
      <c r="BI46" s="43">
        <v>800000</v>
      </c>
      <c r="BJ46" s="35" t="s">
        <v>1658</v>
      </c>
      <c r="BK46" s="35">
        <v>1</v>
      </c>
      <c r="BL46" s="137">
        <v>75000</v>
      </c>
    </row>
    <row r="47" spans="1:64" x14ac:dyDescent="0.3">
      <c r="A47" s="115" t="s">
        <v>1548</v>
      </c>
      <c r="B47" s="35">
        <v>1</v>
      </c>
      <c r="C47" s="35">
        <v>200000</v>
      </c>
      <c r="D47" s="85" t="s">
        <v>1548</v>
      </c>
      <c r="E47" s="35">
        <v>1</v>
      </c>
      <c r="F47" s="35">
        <v>200000</v>
      </c>
      <c r="G47" s="85" t="s">
        <v>1550</v>
      </c>
      <c r="H47" s="35">
        <v>1</v>
      </c>
      <c r="I47" s="35">
        <v>75000</v>
      </c>
      <c r="J47" s="35"/>
      <c r="K47" s="35"/>
      <c r="L47" s="35"/>
      <c r="M47" s="110"/>
      <c r="N47" s="85" t="s">
        <v>1548</v>
      </c>
      <c r="O47" s="35">
        <v>1</v>
      </c>
      <c r="P47" s="35">
        <v>1000000</v>
      </c>
      <c r="Q47" s="85" t="s">
        <v>1548</v>
      </c>
      <c r="R47" s="35">
        <v>1</v>
      </c>
      <c r="S47" s="116">
        <v>1000000</v>
      </c>
      <c r="V47" s="115" t="s">
        <v>1579</v>
      </c>
      <c r="W47" s="35">
        <v>1</v>
      </c>
      <c r="X47" s="39">
        <v>750000</v>
      </c>
      <c r="Y47" s="35" t="s">
        <v>1597</v>
      </c>
      <c r="Z47" s="35">
        <v>1</v>
      </c>
      <c r="AA47" s="43">
        <v>150000</v>
      </c>
      <c r="AB47" s="35" t="s">
        <v>1610</v>
      </c>
      <c r="AC47" s="35">
        <v>1</v>
      </c>
      <c r="AD47" s="43">
        <v>10000</v>
      </c>
      <c r="AE47" s="35" t="s">
        <v>1598</v>
      </c>
      <c r="AF47" s="35">
        <v>1</v>
      </c>
      <c r="AG47" s="35">
        <v>100000</v>
      </c>
      <c r="AH47" s="110"/>
      <c r="AI47" s="43" t="s">
        <v>1550</v>
      </c>
      <c r="AJ47" s="128">
        <v>95000</v>
      </c>
      <c r="AK47" s="85" t="s">
        <v>1548</v>
      </c>
      <c r="AL47" s="35">
        <v>1</v>
      </c>
      <c r="AM47" s="35">
        <v>1000000</v>
      </c>
      <c r="AN47" s="85" t="s">
        <v>1550</v>
      </c>
      <c r="AO47" s="35">
        <v>1</v>
      </c>
      <c r="AP47" s="116">
        <v>1000000</v>
      </c>
      <c r="AT47" s="120" t="s">
        <v>1646</v>
      </c>
      <c r="AU47" s="35">
        <v>1</v>
      </c>
      <c r="AV47" s="35">
        <v>1000000</v>
      </c>
      <c r="AW47" s="43" t="s">
        <v>1647</v>
      </c>
      <c r="AX47" s="43">
        <v>1</v>
      </c>
      <c r="AY47" s="43">
        <v>500000</v>
      </c>
      <c r="AZ47" s="35" t="s">
        <v>1659</v>
      </c>
      <c r="BA47" s="35">
        <v>1</v>
      </c>
      <c r="BB47" s="43">
        <v>50000</v>
      </c>
      <c r="BC47" s="110"/>
      <c r="BD47" s="35" t="s">
        <v>1646</v>
      </c>
      <c r="BE47" s="35">
        <v>1</v>
      </c>
      <c r="BF47" s="35">
        <v>1000000</v>
      </c>
      <c r="BG47" s="43" t="s">
        <v>1647</v>
      </c>
      <c r="BH47" s="43">
        <v>1</v>
      </c>
      <c r="BI47" s="43">
        <v>800000</v>
      </c>
      <c r="BJ47" s="35" t="s">
        <v>1659</v>
      </c>
      <c r="BK47" s="35">
        <v>1</v>
      </c>
      <c r="BL47" s="137">
        <v>75000</v>
      </c>
    </row>
    <row r="48" spans="1:64" x14ac:dyDescent="0.3">
      <c r="A48" s="115" t="s">
        <v>1548</v>
      </c>
      <c r="B48" s="35">
        <v>1</v>
      </c>
      <c r="C48" s="35">
        <v>200000</v>
      </c>
      <c r="D48" s="85" t="s">
        <v>1548</v>
      </c>
      <c r="E48" s="35">
        <v>1</v>
      </c>
      <c r="F48" s="35">
        <v>200000</v>
      </c>
      <c r="G48" s="85" t="s">
        <v>1550</v>
      </c>
      <c r="H48" s="35">
        <v>1</v>
      </c>
      <c r="I48" s="35">
        <v>75000</v>
      </c>
      <c r="J48" s="35"/>
      <c r="K48" s="35"/>
      <c r="L48" s="35"/>
      <c r="M48" s="110"/>
      <c r="N48" s="85" t="s">
        <v>1548</v>
      </c>
      <c r="O48" s="35">
        <v>1</v>
      </c>
      <c r="P48" s="35">
        <v>1000000</v>
      </c>
      <c r="Q48" s="85" t="s">
        <v>1548</v>
      </c>
      <c r="R48" s="35">
        <v>1</v>
      </c>
      <c r="S48" s="116">
        <v>1000000</v>
      </c>
      <c r="V48" s="115" t="s">
        <v>1582</v>
      </c>
      <c r="W48" s="35">
        <v>1</v>
      </c>
      <c r="X48" s="39">
        <v>750000</v>
      </c>
      <c r="Y48" s="35" t="s">
        <v>1599</v>
      </c>
      <c r="Z48" s="35">
        <v>1</v>
      </c>
      <c r="AA48" s="43">
        <v>150000</v>
      </c>
      <c r="AB48" s="35" t="s">
        <v>1611</v>
      </c>
      <c r="AC48" s="35">
        <v>1</v>
      </c>
      <c r="AD48" s="43">
        <v>10000</v>
      </c>
      <c r="AE48" s="35" t="s">
        <v>1600</v>
      </c>
      <c r="AF48" s="35">
        <v>1</v>
      </c>
      <c r="AG48" s="35">
        <v>100000</v>
      </c>
      <c r="AH48" s="110"/>
      <c r="AI48" s="43" t="s">
        <v>1550</v>
      </c>
      <c r="AJ48" s="127">
        <v>100000</v>
      </c>
      <c r="AK48" s="85" t="s">
        <v>1548</v>
      </c>
      <c r="AL48" s="35">
        <v>1</v>
      </c>
      <c r="AM48" s="35">
        <v>1000000</v>
      </c>
      <c r="AN48" s="85" t="s">
        <v>1550</v>
      </c>
      <c r="AO48" s="35">
        <v>1</v>
      </c>
      <c r="AP48" s="116">
        <v>1000000</v>
      </c>
      <c r="AT48" s="120" t="s">
        <v>1647</v>
      </c>
      <c r="AU48" s="35">
        <v>1</v>
      </c>
      <c r="AV48" s="35">
        <v>1000000</v>
      </c>
      <c r="AW48" s="43" t="s">
        <v>1649</v>
      </c>
      <c r="AX48" s="43">
        <v>1</v>
      </c>
      <c r="AY48" s="43">
        <v>500000</v>
      </c>
      <c r="AZ48" s="35"/>
      <c r="BA48" s="35"/>
      <c r="BB48" s="35"/>
      <c r="BC48" s="110"/>
      <c r="BD48" s="35" t="s">
        <v>1647</v>
      </c>
      <c r="BE48" s="35">
        <v>1</v>
      </c>
      <c r="BF48" s="35">
        <v>1000000</v>
      </c>
      <c r="BG48" s="43" t="s">
        <v>1648</v>
      </c>
      <c r="BH48" s="43">
        <v>1</v>
      </c>
      <c r="BI48" s="43">
        <v>800000</v>
      </c>
      <c r="BJ48" s="35"/>
      <c r="BK48" s="35"/>
      <c r="BL48" s="116"/>
    </row>
    <row r="49" spans="1:64" x14ac:dyDescent="0.3">
      <c r="A49" s="121" t="s">
        <v>1548</v>
      </c>
      <c r="B49" s="37">
        <v>1</v>
      </c>
      <c r="C49" s="37">
        <v>200000</v>
      </c>
      <c r="D49" s="37" t="s">
        <v>1548</v>
      </c>
      <c r="E49" s="37">
        <v>1</v>
      </c>
      <c r="F49" s="37">
        <v>200000</v>
      </c>
      <c r="G49" s="37" t="s">
        <v>1550</v>
      </c>
      <c r="H49" s="37">
        <v>1</v>
      </c>
      <c r="I49" s="35">
        <v>75000</v>
      </c>
      <c r="J49" s="37"/>
      <c r="K49" s="37"/>
      <c r="L49" s="37"/>
      <c r="M49" s="110"/>
      <c r="N49" s="37" t="s">
        <v>1548</v>
      </c>
      <c r="O49" s="37">
        <v>1</v>
      </c>
      <c r="P49" s="109">
        <v>1000000</v>
      </c>
      <c r="Q49" s="37" t="s">
        <v>1548</v>
      </c>
      <c r="R49" s="37">
        <v>1</v>
      </c>
      <c r="S49" s="117">
        <v>1000000</v>
      </c>
      <c r="V49" s="121" t="s">
        <v>1585</v>
      </c>
      <c r="W49" s="37">
        <v>1</v>
      </c>
      <c r="X49" s="39">
        <v>750000</v>
      </c>
      <c r="Y49" s="37" t="s">
        <v>1601</v>
      </c>
      <c r="Z49" s="37">
        <v>1</v>
      </c>
      <c r="AA49" s="43">
        <v>150000</v>
      </c>
      <c r="AB49" s="37" t="s">
        <v>1605</v>
      </c>
      <c r="AC49" s="37">
        <v>1</v>
      </c>
      <c r="AD49" s="43">
        <v>10000</v>
      </c>
      <c r="AE49" s="37" t="s">
        <v>1602</v>
      </c>
      <c r="AF49" s="37">
        <v>1</v>
      </c>
      <c r="AG49" s="35">
        <v>100000</v>
      </c>
      <c r="AH49" s="110"/>
      <c r="AI49" s="37" t="s">
        <v>1550</v>
      </c>
      <c r="AJ49" s="128">
        <v>110000</v>
      </c>
      <c r="AK49" s="37" t="s">
        <v>1548</v>
      </c>
      <c r="AL49" s="37">
        <v>1</v>
      </c>
      <c r="AM49" s="37">
        <v>1000000</v>
      </c>
      <c r="AN49" s="37" t="s">
        <v>1550</v>
      </c>
      <c r="AO49" s="37">
        <v>1</v>
      </c>
      <c r="AP49" s="134">
        <v>1000000</v>
      </c>
      <c r="AT49" s="121" t="s">
        <v>1649</v>
      </c>
      <c r="AU49" s="37">
        <v>1</v>
      </c>
      <c r="AV49" s="37">
        <v>1000000</v>
      </c>
      <c r="AW49" s="37" t="s">
        <v>1650</v>
      </c>
      <c r="AX49" s="37">
        <v>1</v>
      </c>
      <c r="AY49" s="37">
        <v>500000</v>
      </c>
      <c r="AZ49" s="37" t="s">
        <v>1660</v>
      </c>
      <c r="BA49" s="37">
        <v>1</v>
      </c>
      <c r="BB49" s="37">
        <v>10000</v>
      </c>
      <c r="BC49" s="110"/>
      <c r="BD49" s="37" t="s">
        <v>1648</v>
      </c>
      <c r="BE49" s="37">
        <v>1</v>
      </c>
      <c r="BF49" s="37">
        <v>1000000</v>
      </c>
      <c r="BG49" s="37" t="s">
        <v>1654</v>
      </c>
      <c r="BH49" s="37">
        <v>1</v>
      </c>
      <c r="BI49" s="37">
        <v>800000</v>
      </c>
      <c r="BJ49" s="37" t="s">
        <v>1660</v>
      </c>
      <c r="BK49" s="37">
        <v>1</v>
      </c>
      <c r="BL49" s="134">
        <v>20000</v>
      </c>
    </row>
    <row r="50" spans="1:64" x14ac:dyDescent="0.3">
      <c r="A50" s="118" t="s">
        <v>1548</v>
      </c>
      <c r="B50" s="39">
        <v>1</v>
      </c>
      <c r="C50" s="39">
        <v>200000</v>
      </c>
      <c r="D50" s="94" t="s">
        <v>1548</v>
      </c>
      <c r="E50" s="39">
        <v>1</v>
      </c>
      <c r="F50" s="39">
        <v>200000</v>
      </c>
      <c r="G50" s="94" t="s">
        <v>1550</v>
      </c>
      <c r="H50" s="39">
        <v>1</v>
      </c>
      <c r="I50" s="39">
        <v>100000</v>
      </c>
      <c r="J50" s="39"/>
      <c r="K50" s="39"/>
      <c r="L50" s="39"/>
      <c r="M50" s="110"/>
      <c r="N50" s="94" t="s">
        <v>1548</v>
      </c>
      <c r="O50" s="39">
        <v>1</v>
      </c>
      <c r="P50" s="39">
        <v>1000000</v>
      </c>
      <c r="Q50" s="94" t="s">
        <v>1550</v>
      </c>
      <c r="R50" s="39">
        <v>1</v>
      </c>
      <c r="S50" s="119">
        <v>1000000</v>
      </c>
      <c r="V50" s="118" t="s">
        <v>1588</v>
      </c>
      <c r="W50" s="39">
        <v>1</v>
      </c>
      <c r="X50" s="39">
        <v>1000000</v>
      </c>
      <c r="Y50" s="39" t="s">
        <v>1603</v>
      </c>
      <c r="Z50" s="39">
        <v>1</v>
      </c>
      <c r="AA50" s="39">
        <v>150000</v>
      </c>
      <c r="AB50" s="39" t="s">
        <v>1606</v>
      </c>
      <c r="AC50" s="39">
        <v>1</v>
      </c>
      <c r="AD50" s="39">
        <v>15000</v>
      </c>
      <c r="AE50" s="39" t="s">
        <v>1612</v>
      </c>
      <c r="AF50" s="35">
        <v>1</v>
      </c>
      <c r="AG50" s="39">
        <v>100000</v>
      </c>
      <c r="AH50" s="110"/>
      <c r="AI50" s="39" t="s">
        <v>1550</v>
      </c>
      <c r="AJ50" s="130">
        <v>120000</v>
      </c>
      <c r="AK50" s="94" t="s">
        <v>1548</v>
      </c>
      <c r="AL50" s="39">
        <v>1</v>
      </c>
      <c r="AM50" s="39">
        <v>1000000</v>
      </c>
      <c r="AN50" s="94" t="s">
        <v>1550</v>
      </c>
      <c r="AO50" s="39">
        <v>1</v>
      </c>
      <c r="AP50" s="119">
        <v>1000000</v>
      </c>
      <c r="AT50" s="136" t="s">
        <v>1661</v>
      </c>
      <c r="AU50" s="39">
        <v>1</v>
      </c>
      <c r="AV50" s="43">
        <v>1000000</v>
      </c>
      <c r="AW50" s="35" t="s">
        <v>1662</v>
      </c>
      <c r="AX50" s="39">
        <v>1</v>
      </c>
      <c r="AY50" s="39">
        <v>500000</v>
      </c>
      <c r="AZ50" s="39"/>
      <c r="BA50" s="35"/>
      <c r="BB50" s="39"/>
      <c r="BC50" s="110"/>
      <c r="BD50" s="39" t="s">
        <v>1661</v>
      </c>
      <c r="BE50" s="39">
        <v>1</v>
      </c>
      <c r="BF50" s="43">
        <v>1000000</v>
      </c>
      <c r="BG50" s="35" t="s">
        <v>1662</v>
      </c>
      <c r="BH50" s="39">
        <v>1</v>
      </c>
      <c r="BI50" s="39">
        <v>800000</v>
      </c>
      <c r="BJ50" s="39"/>
      <c r="BK50" s="35"/>
      <c r="BL50" s="119"/>
    </row>
    <row r="51" spans="1:64" x14ac:dyDescent="0.3">
      <c r="A51" s="115" t="s">
        <v>1548</v>
      </c>
      <c r="B51" s="35">
        <v>1</v>
      </c>
      <c r="C51" s="35">
        <v>200000</v>
      </c>
      <c r="D51" s="85" t="s">
        <v>1548</v>
      </c>
      <c r="E51" s="35">
        <v>1</v>
      </c>
      <c r="F51" s="35">
        <v>200000</v>
      </c>
      <c r="G51" s="85" t="s">
        <v>1550</v>
      </c>
      <c r="H51" s="35">
        <v>1</v>
      </c>
      <c r="I51" s="35">
        <v>100000</v>
      </c>
      <c r="J51" s="35"/>
      <c r="K51" s="35"/>
      <c r="L51" s="35"/>
      <c r="M51" s="110"/>
      <c r="N51" s="85" t="s">
        <v>1548</v>
      </c>
      <c r="O51" s="35">
        <v>1</v>
      </c>
      <c r="P51" s="35">
        <v>1000000</v>
      </c>
      <c r="Q51" s="85" t="s">
        <v>1550</v>
      </c>
      <c r="R51" s="35">
        <v>1</v>
      </c>
      <c r="S51" s="116">
        <v>1000000</v>
      </c>
      <c r="V51" s="115" t="s">
        <v>1591</v>
      </c>
      <c r="W51" s="35">
        <v>1</v>
      </c>
      <c r="X51" s="35">
        <v>1000000</v>
      </c>
      <c r="Y51" s="35" t="s">
        <v>1595</v>
      </c>
      <c r="Z51" s="35">
        <v>1</v>
      </c>
      <c r="AA51" s="35">
        <v>150000</v>
      </c>
      <c r="AB51" s="35" t="s">
        <v>1608</v>
      </c>
      <c r="AC51" s="35">
        <v>1</v>
      </c>
      <c r="AD51" s="39">
        <v>15000</v>
      </c>
      <c r="AE51" s="35" t="s">
        <v>1613</v>
      </c>
      <c r="AF51" s="35">
        <v>1</v>
      </c>
      <c r="AG51" s="35">
        <v>100000</v>
      </c>
      <c r="AH51" s="110"/>
      <c r="AI51" s="43" t="s">
        <v>1550</v>
      </c>
      <c r="AJ51" s="128">
        <v>130000</v>
      </c>
      <c r="AK51" s="85" t="s">
        <v>1548</v>
      </c>
      <c r="AL51" s="35">
        <v>1</v>
      </c>
      <c r="AM51" s="35">
        <v>1000000</v>
      </c>
      <c r="AN51" s="85" t="s">
        <v>1550</v>
      </c>
      <c r="AO51" s="35">
        <v>1</v>
      </c>
      <c r="AP51" s="116">
        <v>1000000</v>
      </c>
      <c r="AT51" s="120" t="s">
        <v>1662</v>
      </c>
      <c r="AU51" s="35">
        <v>1</v>
      </c>
      <c r="AV51" s="35">
        <v>1000000</v>
      </c>
      <c r="AW51" s="35" t="s">
        <v>1663</v>
      </c>
      <c r="AX51" s="35">
        <v>1</v>
      </c>
      <c r="AY51" s="35">
        <v>500000</v>
      </c>
      <c r="AZ51" s="35"/>
      <c r="BA51" s="35"/>
      <c r="BB51" s="35"/>
      <c r="BC51" s="110"/>
      <c r="BD51" s="35" t="s">
        <v>1662</v>
      </c>
      <c r="BE51" s="35">
        <v>1</v>
      </c>
      <c r="BF51" s="35">
        <v>1000000</v>
      </c>
      <c r="BG51" s="35" t="s">
        <v>1663</v>
      </c>
      <c r="BH51" s="35">
        <v>1</v>
      </c>
      <c r="BI51" s="35">
        <v>800000</v>
      </c>
      <c r="BJ51" s="35"/>
      <c r="BK51" s="35"/>
      <c r="BL51" s="116"/>
    </row>
    <row r="52" spans="1:64" x14ac:dyDescent="0.3">
      <c r="A52" s="115" t="s">
        <v>1548</v>
      </c>
      <c r="B52" s="35">
        <v>1</v>
      </c>
      <c r="C52" s="35">
        <v>200000</v>
      </c>
      <c r="D52" s="85" t="s">
        <v>1548</v>
      </c>
      <c r="E52" s="35">
        <v>1</v>
      </c>
      <c r="F52" s="35">
        <v>200000</v>
      </c>
      <c r="G52" s="85" t="s">
        <v>1550</v>
      </c>
      <c r="H52" s="35">
        <v>1</v>
      </c>
      <c r="I52" s="35">
        <v>100000</v>
      </c>
      <c r="J52" s="35"/>
      <c r="K52" s="35"/>
      <c r="L52" s="35"/>
      <c r="M52" s="110"/>
      <c r="N52" s="85" t="s">
        <v>1548</v>
      </c>
      <c r="O52" s="35">
        <v>1</v>
      </c>
      <c r="P52" s="35">
        <v>1000000</v>
      </c>
      <c r="Q52" s="85" t="s">
        <v>1550</v>
      </c>
      <c r="R52" s="35">
        <v>1</v>
      </c>
      <c r="S52" s="116">
        <v>1000000</v>
      </c>
      <c r="V52" s="115" t="s">
        <v>1579</v>
      </c>
      <c r="W52" s="35">
        <v>1</v>
      </c>
      <c r="X52" s="35">
        <v>1000000</v>
      </c>
      <c r="Y52" s="35" t="s">
        <v>1597</v>
      </c>
      <c r="Z52" s="35">
        <v>1</v>
      </c>
      <c r="AA52" s="35">
        <v>150000</v>
      </c>
      <c r="AB52" s="35" t="s">
        <v>1610</v>
      </c>
      <c r="AC52" s="35">
        <v>1</v>
      </c>
      <c r="AD52" s="39">
        <v>15000</v>
      </c>
      <c r="AE52" s="35" t="s">
        <v>1614</v>
      </c>
      <c r="AF52" s="35">
        <v>1</v>
      </c>
      <c r="AG52" s="35">
        <v>100000</v>
      </c>
      <c r="AH52" s="110"/>
      <c r="AI52" s="43" t="s">
        <v>1550</v>
      </c>
      <c r="AJ52" s="127">
        <v>140000</v>
      </c>
      <c r="AK52" s="85" t="s">
        <v>1548</v>
      </c>
      <c r="AL52" s="35">
        <v>1</v>
      </c>
      <c r="AM52" s="35">
        <v>1000000</v>
      </c>
      <c r="AN52" s="85" t="s">
        <v>1550</v>
      </c>
      <c r="AO52" s="35">
        <v>1</v>
      </c>
      <c r="AP52" s="116">
        <v>1000000</v>
      </c>
      <c r="AT52" s="120" t="s">
        <v>1663</v>
      </c>
      <c r="AU52" s="35">
        <v>1</v>
      </c>
      <c r="AV52" s="35">
        <v>1000000</v>
      </c>
      <c r="AW52" s="35" t="s">
        <v>1664</v>
      </c>
      <c r="AX52" s="35">
        <v>1</v>
      </c>
      <c r="AY52" s="35">
        <v>500000</v>
      </c>
      <c r="AZ52" s="35"/>
      <c r="BA52" s="35"/>
      <c r="BB52" s="35"/>
      <c r="BC52" s="110"/>
      <c r="BD52" s="35" t="s">
        <v>1663</v>
      </c>
      <c r="BE52" s="35">
        <v>1</v>
      </c>
      <c r="BF52" s="35">
        <v>1000000</v>
      </c>
      <c r="BG52" s="35" t="s">
        <v>1665</v>
      </c>
      <c r="BH52" s="35">
        <v>1</v>
      </c>
      <c r="BI52" s="35">
        <v>800000</v>
      </c>
      <c r="BJ52" s="35"/>
      <c r="BK52" s="35"/>
      <c r="BL52" s="116"/>
    </row>
    <row r="53" spans="1:64" x14ac:dyDescent="0.3">
      <c r="A53" s="120" t="s">
        <v>1548</v>
      </c>
      <c r="B53" s="35">
        <v>1</v>
      </c>
      <c r="C53" s="35">
        <v>200000</v>
      </c>
      <c r="D53" s="35" t="s">
        <v>1548</v>
      </c>
      <c r="E53" s="35">
        <v>1</v>
      </c>
      <c r="F53" s="35">
        <v>200000</v>
      </c>
      <c r="G53" s="35" t="s">
        <v>1550</v>
      </c>
      <c r="H53" s="35">
        <v>1</v>
      </c>
      <c r="I53" s="35">
        <v>100000</v>
      </c>
      <c r="J53" s="35"/>
      <c r="K53" s="35"/>
      <c r="L53" s="35"/>
      <c r="M53" s="110"/>
      <c r="N53" s="35" t="s">
        <v>1548</v>
      </c>
      <c r="O53" s="35">
        <v>1</v>
      </c>
      <c r="P53" s="35">
        <v>1000000</v>
      </c>
      <c r="Q53" s="35" t="s">
        <v>1550</v>
      </c>
      <c r="R53" s="35">
        <v>1</v>
      </c>
      <c r="S53" s="116">
        <v>1000000</v>
      </c>
      <c r="V53" s="120" t="s">
        <v>1582</v>
      </c>
      <c r="W53" s="35">
        <v>1</v>
      </c>
      <c r="X53" s="35">
        <v>1000000</v>
      </c>
      <c r="Y53" s="35" t="s">
        <v>1599</v>
      </c>
      <c r="Z53" s="35">
        <v>1</v>
      </c>
      <c r="AA53" s="35">
        <v>150000</v>
      </c>
      <c r="AB53" s="35" t="s">
        <v>1611</v>
      </c>
      <c r="AC53" s="35">
        <v>1</v>
      </c>
      <c r="AD53" s="39">
        <v>15000</v>
      </c>
      <c r="AE53" s="35" t="s">
        <v>1615</v>
      </c>
      <c r="AF53" s="35">
        <v>1</v>
      </c>
      <c r="AG53" s="35">
        <v>100000</v>
      </c>
      <c r="AH53" s="110"/>
      <c r="AI53" s="43" t="s">
        <v>1550</v>
      </c>
      <c r="AJ53" s="128">
        <v>150000</v>
      </c>
      <c r="AK53" s="35" t="s">
        <v>1548</v>
      </c>
      <c r="AL53" s="35">
        <v>1</v>
      </c>
      <c r="AM53" s="35">
        <v>1000000</v>
      </c>
      <c r="AN53" s="35" t="s">
        <v>1550</v>
      </c>
      <c r="AO53" s="35">
        <v>1</v>
      </c>
      <c r="AP53" s="116">
        <v>1000000</v>
      </c>
      <c r="AT53" s="120" t="s">
        <v>1665</v>
      </c>
      <c r="AU53" s="35">
        <v>1</v>
      </c>
      <c r="AV53" s="35">
        <v>1000000</v>
      </c>
      <c r="AW53" s="35" t="s">
        <v>1666</v>
      </c>
      <c r="AX53" s="35">
        <v>1</v>
      </c>
      <c r="AY53" s="35">
        <v>500000</v>
      </c>
      <c r="AZ53" s="43" t="s">
        <v>1667</v>
      </c>
      <c r="BA53" s="43">
        <v>1</v>
      </c>
      <c r="BB53" s="43">
        <v>50000</v>
      </c>
      <c r="BC53" s="110"/>
      <c r="BD53" s="35" t="s">
        <v>1665</v>
      </c>
      <c r="BE53" s="35">
        <v>1</v>
      </c>
      <c r="BF53" s="35">
        <v>1000000</v>
      </c>
      <c r="BG53" s="35" t="s">
        <v>1671</v>
      </c>
      <c r="BH53" s="35">
        <v>1</v>
      </c>
      <c r="BI53" s="35">
        <v>800000</v>
      </c>
      <c r="BJ53" s="43" t="s">
        <v>1667</v>
      </c>
      <c r="BK53" s="43">
        <v>1</v>
      </c>
      <c r="BL53" s="137">
        <v>75000</v>
      </c>
    </row>
    <row r="54" spans="1:64" x14ac:dyDescent="0.3">
      <c r="A54" s="115" t="s">
        <v>1548</v>
      </c>
      <c r="B54" s="35">
        <v>1</v>
      </c>
      <c r="C54" s="35">
        <v>200000</v>
      </c>
      <c r="D54" s="85" t="s">
        <v>1548</v>
      </c>
      <c r="E54" s="35">
        <v>1</v>
      </c>
      <c r="F54" s="35">
        <v>200000</v>
      </c>
      <c r="G54" s="85" t="s">
        <v>1550</v>
      </c>
      <c r="H54" s="35">
        <v>1</v>
      </c>
      <c r="I54" s="35">
        <v>100000</v>
      </c>
      <c r="J54" s="35"/>
      <c r="K54" s="35"/>
      <c r="L54" s="35"/>
      <c r="M54" s="110"/>
      <c r="N54" s="85" t="s">
        <v>1548</v>
      </c>
      <c r="O54" s="35">
        <v>1</v>
      </c>
      <c r="P54" s="35">
        <v>1000000</v>
      </c>
      <c r="Q54" s="85" t="s">
        <v>1550</v>
      </c>
      <c r="R54" s="35">
        <v>1</v>
      </c>
      <c r="S54" s="116">
        <v>1000000</v>
      </c>
      <c r="V54" s="115" t="s">
        <v>1585</v>
      </c>
      <c r="W54" s="35">
        <v>1</v>
      </c>
      <c r="X54" s="35">
        <v>1000000</v>
      </c>
      <c r="Y54" s="35" t="s">
        <v>1601</v>
      </c>
      <c r="Z54" s="35">
        <v>1</v>
      </c>
      <c r="AA54" s="35">
        <v>150000</v>
      </c>
      <c r="AB54" s="35" t="s">
        <v>1605</v>
      </c>
      <c r="AC54" s="35">
        <v>1</v>
      </c>
      <c r="AD54" s="39">
        <v>15000</v>
      </c>
      <c r="AE54" s="35" t="s">
        <v>1616</v>
      </c>
      <c r="AF54" s="35">
        <v>1</v>
      </c>
      <c r="AG54" s="35">
        <v>100000</v>
      </c>
      <c r="AH54" s="110"/>
      <c r="AI54" s="43" t="s">
        <v>1550</v>
      </c>
      <c r="AJ54" s="127">
        <v>160000</v>
      </c>
      <c r="AK54" s="85" t="s">
        <v>1548</v>
      </c>
      <c r="AL54" s="35">
        <v>1</v>
      </c>
      <c r="AM54" s="35">
        <v>1000000</v>
      </c>
      <c r="AN54" s="85" t="s">
        <v>1550</v>
      </c>
      <c r="AO54" s="35">
        <v>1</v>
      </c>
      <c r="AP54" s="116">
        <v>1000000</v>
      </c>
      <c r="AT54" s="120" t="s">
        <v>1666</v>
      </c>
      <c r="AU54" s="35">
        <v>1</v>
      </c>
      <c r="AV54" s="35">
        <v>1000000</v>
      </c>
      <c r="AW54" s="35" t="s">
        <v>1661</v>
      </c>
      <c r="AX54" s="35">
        <v>1</v>
      </c>
      <c r="AY54" s="35">
        <v>500000</v>
      </c>
      <c r="AZ54" s="35"/>
      <c r="BA54" s="35"/>
      <c r="BB54" s="35"/>
      <c r="BC54" s="110"/>
      <c r="BD54" s="35" t="s">
        <v>1685</v>
      </c>
      <c r="BE54" s="35">
        <v>1</v>
      </c>
      <c r="BF54" s="35">
        <v>1000000</v>
      </c>
      <c r="BG54" s="35" t="s">
        <v>1661</v>
      </c>
      <c r="BH54" s="35">
        <v>1</v>
      </c>
      <c r="BI54" s="35">
        <v>800000</v>
      </c>
      <c r="BJ54" s="35"/>
      <c r="BK54" s="35"/>
      <c r="BL54" s="116"/>
    </row>
    <row r="55" spans="1:64" x14ac:dyDescent="0.3">
      <c r="A55" s="115" t="s">
        <v>1548</v>
      </c>
      <c r="B55" s="35">
        <v>1</v>
      </c>
      <c r="C55" s="35">
        <v>200000</v>
      </c>
      <c r="D55" s="85" t="s">
        <v>1548</v>
      </c>
      <c r="E55" s="35">
        <v>1</v>
      </c>
      <c r="F55" s="35">
        <v>200000</v>
      </c>
      <c r="G55" s="85" t="s">
        <v>1550</v>
      </c>
      <c r="H55" s="35">
        <v>1</v>
      </c>
      <c r="I55" s="35">
        <v>100000</v>
      </c>
      <c r="J55" s="35"/>
      <c r="K55" s="35"/>
      <c r="L55" s="35"/>
      <c r="M55" s="110"/>
      <c r="N55" s="85" t="s">
        <v>1548</v>
      </c>
      <c r="O55" s="35">
        <v>1</v>
      </c>
      <c r="P55" s="35">
        <v>1000000</v>
      </c>
      <c r="Q55" s="85" t="s">
        <v>1550</v>
      </c>
      <c r="R55" s="35">
        <v>1</v>
      </c>
      <c r="S55" s="116">
        <v>1000000</v>
      </c>
      <c r="V55" s="115" t="s">
        <v>1588</v>
      </c>
      <c r="W55" s="35">
        <v>1</v>
      </c>
      <c r="X55" s="35">
        <v>1000000</v>
      </c>
      <c r="Y55" s="35" t="s">
        <v>1603</v>
      </c>
      <c r="Z55" s="35">
        <v>1</v>
      </c>
      <c r="AA55" s="35">
        <v>150000</v>
      </c>
      <c r="AB55" s="35" t="s">
        <v>1606</v>
      </c>
      <c r="AC55" s="35">
        <v>1</v>
      </c>
      <c r="AD55" s="39">
        <v>15000</v>
      </c>
      <c r="AE55" s="35" t="s">
        <v>1617</v>
      </c>
      <c r="AF55" s="35">
        <v>1</v>
      </c>
      <c r="AG55" s="35">
        <v>100000</v>
      </c>
      <c r="AH55" s="110"/>
      <c r="AI55" s="43" t="s">
        <v>1550</v>
      </c>
      <c r="AJ55" s="128">
        <v>170000</v>
      </c>
      <c r="AK55" s="85" t="s">
        <v>1548</v>
      </c>
      <c r="AL55" s="35">
        <v>1</v>
      </c>
      <c r="AM55" s="35">
        <v>1000000</v>
      </c>
      <c r="AN55" s="85" t="s">
        <v>1550</v>
      </c>
      <c r="AO55" s="35">
        <v>1</v>
      </c>
      <c r="AP55" s="116">
        <v>1000000</v>
      </c>
      <c r="AT55" s="120" t="s">
        <v>1661</v>
      </c>
      <c r="AU55" s="35">
        <v>1</v>
      </c>
      <c r="AV55" s="35">
        <v>1000000</v>
      </c>
      <c r="AW55" s="35" t="s">
        <v>1662</v>
      </c>
      <c r="AX55" s="35">
        <v>1</v>
      </c>
      <c r="AY55" s="35">
        <v>500000</v>
      </c>
      <c r="AZ55" s="35"/>
      <c r="BA55" s="35"/>
      <c r="BB55" s="35"/>
      <c r="BC55" s="110"/>
      <c r="BD55" s="35" t="s">
        <v>1661</v>
      </c>
      <c r="BE55" s="35">
        <v>1</v>
      </c>
      <c r="BF55" s="35">
        <v>1000000</v>
      </c>
      <c r="BG55" s="35" t="s">
        <v>1662</v>
      </c>
      <c r="BH55" s="35">
        <v>1</v>
      </c>
      <c r="BI55" s="35">
        <v>800000</v>
      </c>
      <c r="BJ55" s="35"/>
      <c r="BK55" s="35"/>
      <c r="BL55" s="116"/>
    </row>
    <row r="56" spans="1:64" x14ac:dyDescent="0.3">
      <c r="A56" s="115" t="s">
        <v>1548</v>
      </c>
      <c r="B56" s="35">
        <v>1</v>
      </c>
      <c r="C56" s="35">
        <v>200000</v>
      </c>
      <c r="D56" s="85" t="s">
        <v>1548</v>
      </c>
      <c r="E56" s="35">
        <v>1</v>
      </c>
      <c r="F56" s="35">
        <v>200000</v>
      </c>
      <c r="G56" s="85" t="s">
        <v>1550</v>
      </c>
      <c r="H56" s="35">
        <v>1</v>
      </c>
      <c r="I56" s="35">
        <v>100000</v>
      </c>
      <c r="J56" s="35"/>
      <c r="K56" s="35"/>
      <c r="L56" s="35"/>
      <c r="M56" s="110"/>
      <c r="N56" s="85" t="s">
        <v>1548</v>
      </c>
      <c r="O56" s="35">
        <v>1</v>
      </c>
      <c r="P56" s="35">
        <v>1000000</v>
      </c>
      <c r="Q56" s="85" t="s">
        <v>1550</v>
      </c>
      <c r="R56" s="35">
        <v>1</v>
      </c>
      <c r="S56" s="116">
        <v>1000000</v>
      </c>
      <c r="V56" s="115" t="s">
        <v>1591</v>
      </c>
      <c r="W56" s="35">
        <v>1</v>
      </c>
      <c r="X56" s="35">
        <v>1000000</v>
      </c>
      <c r="Y56" s="35" t="s">
        <v>1595</v>
      </c>
      <c r="Z56" s="126">
        <v>1</v>
      </c>
      <c r="AA56" s="35">
        <v>150000</v>
      </c>
      <c r="AB56" s="35" t="s">
        <v>1608</v>
      </c>
      <c r="AC56" s="35">
        <v>1</v>
      </c>
      <c r="AD56" s="39">
        <v>15000</v>
      </c>
      <c r="AE56" s="35" t="s">
        <v>1618</v>
      </c>
      <c r="AF56" s="35">
        <v>1</v>
      </c>
      <c r="AG56" s="35">
        <v>100000</v>
      </c>
      <c r="AH56" s="110"/>
      <c r="AI56" s="43" t="s">
        <v>1550</v>
      </c>
      <c r="AJ56" s="127">
        <v>180000</v>
      </c>
      <c r="AK56" s="85" t="s">
        <v>1548</v>
      </c>
      <c r="AL56" s="35">
        <v>1</v>
      </c>
      <c r="AM56" s="35">
        <v>1000000</v>
      </c>
      <c r="AN56" s="85" t="s">
        <v>1550</v>
      </c>
      <c r="AO56" s="35">
        <v>1</v>
      </c>
      <c r="AP56" s="116">
        <v>1000000</v>
      </c>
      <c r="AT56" s="120" t="s">
        <v>1662</v>
      </c>
      <c r="AU56" s="35">
        <v>1</v>
      </c>
      <c r="AV56" s="35">
        <v>1000000</v>
      </c>
      <c r="AW56" s="35" t="s">
        <v>1663</v>
      </c>
      <c r="AX56" s="35">
        <v>1</v>
      </c>
      <c r="AY56" s="35">
        <v>500000</v>
      </c>
      <c r="AZ56" s="35"/>
      <c r="BA56" s="35"/>
      <c r="BB56" s="35"/>
      <c r="BC56" s="110"/>
      <c r="BD56" s="35" t="s">
        <v>1662</v>
      </c>
      <c r="BE56" s="35">
        <v>1</v>
      </c>
      <c r="BF56" s="35">
        <v>1000000</v>
      </c>
      <c r="BG56" s="35" t="s">
        <v>1663</v>
      </c>
      <c r="BH56" s="35">
        <v>1</v>
      </c>
      <c r="BI56" s="35">
        <v>800000</v>
      </c>
      <c r="BJ56" s="35"/>
      <c r="BK56" s="35"/>
      <c r="BL56" s="116"/>
    </row>
    <row r="57" spans="1:64" x14ac:dyDescent="0.3">
      <c r="A57" s="121" t="s">
        <v>1548</v>
      </c>
      <c r="B57" s="37">
        <v>1</v>
      </c>
      <c r="C57" s="37">
        <v>200000</v>
      </c>
      <c r="D57" s="37" t="s">
        <v>1548</v>
      </c>
      <c r="E57" s="37">
        <v>1</v>
      </c>
      <c r="F57" s="37">
        <v>200000</v>
      </c>
      <c r="G57" s="37" t="s">
        <v>1550</v>
      </c>
      <c r="H57" s="37">
        <v>1</v>
      </c>
      <c r="I57" s="37">
        <v>100000</v>
      </c>
      <c r="J57" s="37"/>
      <c r="K57" s="37"/>
      <c r="L57" s="37"/>
      <c r="M57" s="110"/>
      <c r="N57" s="37" t="s">
        <v>1548</v>
      </c>
      <c r="O57" s="37">
        <v>1</v>
      </c>
      <c r="P57" s="109">
        <v>1000000</v>
      </c>
      <c r="Q57" s="37" t="s">
        <v>1550</v>
      </c>
      <c r="R57" s="37">
        <v>1</v>
      </c>
      <c r="S57" s="117">
        <v>1000000</v>
      </c>
      <c r="V57" s="121" t="s">
        <v>1579</v>
      </c>
      <c r="W57" s="37">
        <v>1</v>
      </c>
      <c r="X57" s="35">
        <v>1000000</v>
      </c>
      <c r="Y57" s="37" t="s">
        <v>1597</v>
      </c>
      <c r="Z57" s="37">
        <v>1</v>
      </c>
      <c r="AA57" s="35">
        <v>200000</v>
      </c>
      <c r="AB57" s="37" t="s">
        <v>1610</v>
      </c>
      <c r="AC57" s="37">
        <v>1</v>
      </c>
      <c r="AD57" s="37">
        <v>20000</v>
      </c>
      <c r="AE57" s="37" t="s">
        <v>1614</v>
      </c>
      <c r="AF57" s="37">
        <v>1</v>
      </c>
      <c r="AG57" s="35">
        <v>100000</v>
      </c>
      <c r="AH57" s="110"/>
      <c r="AI57" s="37" t="s">
        <v>1550</v>
      </c>
      <c r="AJ57" s="128">
        <v>200000</v>
      </c>
      <c r="AK57" s="37" t="s">
        <v>1548</v>
      </c>
      <c r="AL57" s="37">
        <v>1</v>
      </c>
      <c r="AM57" s="37">
        <v>1000000</v>
      </c>
      <c r="AN57" s="37" t="s">
        <v>1550</v>
      </c>
      <c r="AO57" s="37">
        <v>1</v>
      </c>
      <c r="AP57" s="134">
        <v>1000000</v>
      </c>
      <c r="AT57" s="121" t="s">
        <v>1663</v>
      </c>
      <c r="AU57" s="37">
        <v>1</v>
      </c>
      <c r="AV57" s="37">
        <v>1000000</v>
      </c>
      <c r="AW57" s="37" t="s">
        <v>1665</v>
      </c>
      <c r="AX57" s="37">
        <v>1</v>
      </c>
      <c r="AY57" s="37">
        <v>500000</v>
      </c>
      <c r="AZ57" s="37" t="s">
        <v>1668</v>
      </c>
      <c r="BA57" s="37">
        <v>1</v>
      </c>
      <c r="BB57" s="37">
        <v>10000</v>
      </c>
      <c r="BC57" s="110"/>
      <c r="BD57" s="37" t="s">
        <v>1663</v>
      </c>
      <c r="BE57" s="37">
        <v>1</v>
      </c>
      <c r="BF57" s="37">
        <v>1000000</v>
      </c>
      <c r="BG57" s="37" t="s">
        <v>1665</v>
      </c>
      <c r="BH57" s="37">
        <v>1</v>
      </c>
      <c r="BI57" s="37">
        <v>800000</v>
      </c>
      <c r="BJ57" s="37" t="s">
        <v>1668</v>
      </c>
      <c r="BK57" s="37">
        <v>1</v>
      </c>
      <c r="BL57" s="134">
        <v>20000</v>
      </c>
    </row>
    <row r="58" spans="1:64" x14ac:dyDescent="0.3">
      <c r="A58" s="118" t="s">
        <v>1548</v>
      </c>
      <c r="B58" s="39">
        <v>1</v>
      </c>
      <c r="C58" s="39">
        <v>200000</v>
      </c>
      <c r="D58" s="94" t="s">
        <v>1548</v>
      </c>
      <c r="E58" s="39">
        <v>1</v>
      </c>
      <c r="F58" s="39">
        <v>200000</v>
      </c>
      <c r="G58" s="94" t="s">
        <v>1550</v>
      </c>
      <c r="H58" s="39">
        <v>1</v>
      </c>
      <c r="I58" s="39">
        <v>100000</v>
      </c>
      <c r="J58" s="39"/>
      <c r="K58" s="39"/>
      <c r="L58" s="39"/>
      <c r="M58" s="110"/>
      <c r="N58" s="94" t="s">
        <v>1548</v>
      </c>
      <c r="O58" s="39">
        <v>1</v>
      </c>
      <c r="P58" s="39">
        <v>1000000</v>
      </c>
      <c r="Q58" s="94" t="s">
        <v>1550</v>
      </c>
      <c r="R58" s="39">
        <v>1</v>
      </c>
      <c r="S58" s="119">
        <v>1000000</v>
      </c>
      <c r="V58" s="118" t="s">
        <v>1582</v>
      </c>
      <c r="W58" s="39">
        <v>1</v>
      </c>
      <c r="X58" s="39">
        <v>1000000</v>
      </c>
      <c r="Y58" s="39" t="s">
        <v>1599</v>
      </c>
      <c r="Z58" s="39">
        <v>1</v>
      </c>
      <c r="AA58" s="39">
        <v>200000</v>
      </c>
      <c r="AB58" s="39" t="s">
        <v>1611</v>
      </c>
      <c r="AC58" s="39">
        <v>1</v>
      </c>
      <c r="AD58" s="39">
        <v>20000</v>
      </c>
      <c r="AE58" s="39" t="s">
        <v>1615</v>
      </c>
      <c r="AF58" s="35">
        <v>1</v>
      </c>
      <c r="AG58" s="39">
        <v>100000</v>
      </c>
      <c r="AH58" s="110"/>
      <c r="AI58" s="39" t="s">
        <v>1550</v>
      </c>
      <c r="AJ58" s="130">
        <v>210000</v>
      </c>
      <c r="AK58" s="94" t="s">
        <v>1548</v>
      </c>
      <c r="AL58" s="39">
        <v>1</v>
      </c>
      <c r="AM58" s="39">
        <v>1000000</v>
      </c>
      <c r="AN58" s="94" t="s">
        <v>1550</v>
      </c>
      <c r="AO58" s="39">
        <v>1</v>
      </c>
      <c r="AP58" s="119">
        <v>1000000</v>
      </c>
      <c r="AT58" s="136" t="s">
        <v>1664</v>
      </c>
      <c r="AU58" s="39">
        <v>1</v>
      </c>
      <c r="AV58" s="43">
        <v>1000000</v>
      </c>
      <c r="AW58" s="39" t="s">
        <v>1666</v>
      </c>
      <c r="AX58" s="39">
        <v>1</v>
      </c>
      <c r="AY58" s="39">
        <v>500000</v>
      </c>
      <c r="AZ58" s="39"/>
      <c r="BA58" s="35"/>
      <c r="BB58" s="39"/>
      <c r="BC58" s="110"/>
      <c r="BD58" s="39" t="s">
        <v>1665</v>
      </c>
      <c r="BE58" s="39">
        <v>1</v>
      </c>
      <c r="BF58" s="43">
        <v>1000000</v>
      </c>
      <c r="BG58" s="39" t="s">
        <v>1671</v>
      </c>
      <c r="BH58" s="39">
        <v>1</v>
      </c>
      <c r="BI58" s="39">
        <v>800000</v>
      </c>
      <c r="BJ58" s="39"/>
      <c r="BK58" s="35"/>
      <c r="BL58" s="119"/>
    </row>
    <row r="59" spans="1:64" x14ac:dyDescent="0.3">
      <c r="A59" s="115" t="s">
        <v>1548</v>
      </c>
      <c r="B59" s="35">
        <v>1</v>
      </c>
      <c r="C59" s="35">
        <v>200000</v>
      </c>
      <c r="D59" s="85" t="s">
        <v>1548</v>
      </c>
      <c r="E59" s="35">
        <v>1</v>
      </c>
      <c r="F59" s="35">
        <v>200000</v>
      </c>
      <c r="G59" s="85" t="s">
        <v>1550</v>
      </c>
      <c r="H59" s="35">
        <v>1</v>
      </c>
      <c r="I59" s="35">
        <v>100000</v>
      </c>
      <c r="J59" s="35"/>
      <c r="K59" s="35"/>
      <c r="L59" s="35"/>
      <c r="M59" s="110"/>
      <c r="N59" s="85" t="s">
        <v>1548</v>
      </c>
      <c r="O59" s="35">
        <v>1</v>
      </c>
      <c r="P59" s="35">
        <v>1000000</v>
      </c>
      <c r="Q59" s="85" t="s">
        <v>1550</v>
      </c>
      <c r="R59" s="35">
        <v>1</v>
      </c>
      <c r="S59" s="116">
        <v>1000000</v>
      </c>
      <c r="V59" s="115" t="s">
        <v>1585</v>
      </c>
      <c r="W59" s="35">
        <v>1</v>
      </c>
      <c r="X59" s="35">
        <v>1000000</v>
      </c>
      <c r="Y59" s="35" t="s">
        <v>1601</v>
      </c>
      <c r="Z59" s="35">
        <v>1</v>
      </c>
      <c r="AA59" s="35">
        <v>200000</v>
      </c>
      <c r="AB59" s="35" t="s">
        <v>1605</v>
      </c>
      <c r="AC59" s="35">
        <v>1</v>
      </c>
      <c r="AD59" s="35">
        <v>20000</v>
      </c>
      <c r="AE59" s="35" t="s">
        <v>1616</v>
      </c>
      <c r="AF59" s="35">
        <v>1</v>
      </c>
      <c r="AG59" s="35">
        <v>100000</v>
      </c>
      <c r="AH59" s="110"/>
      <c r="AI59" s="43" t="s">
        <v>1550</v>
      </c>
      <c r="AJ59" s="128">
        <v>220000</v>
      </c>
      <c r="AK59" s="85" t="s">
        <v>1548</v>
      </c>
      <c r="AL59" s="35">
        <v>1</v>
      </c>
      <c r="AM59" s="35">
        <v>1000000</v>
      </c>
      <c r="AN59" s="85" t="s">
        <v>1550</v>
      </c>
      <c r="AO59" s="35">
        <v>1</v>
      </c>
      <c r="AP59" s="116">
        <v>1000000</v>
      </c>
      <c r="AT59" s="120" t="s">
        <v>1666</v>
      </c>
      <c r="AU59" s="35">
        <v>1</v>
      </c>
      <c r="AV59" s="35">
        <v>1000000</v>
      </c>
      <c r="AW59" s="35" t="s">
        <v>1661</v>
      </c>
      <c r="AX59" s="35">
        <v>1</v>
      </c>
      <c r="AY59" s="35">
        <v>500000</v>
      </c>
      <c r="AZ59" s="35"/>
      <c r="BA59" s="35"/>
      <c r="BB59" s="35"/>
      <c r="BC59" s="110"/>
      <c r="BD59" s="35" t="s">
        <v>1685</v>
      </c>
      <c r="BE59" s="35">
        <v>1</v>
      </c>
      <c r="BF59" s="35">
        <v>1000000</v>
      </c>
      <c r="BG59" s="35" t="s">
        <v>1661</v>
      </c>
      <c r="BH59" s="35">
        <v>1</v>
      </c>
      <c r="BI59" s="35">
        <v>800000</v>
      </c>
      <c r="BJ59" s="35"/>
      <c r="BK59" s="35"/>
      <c r="BL59" s="116"/>
    </row>
    <row r="60" spans="1:64" x14ac:dyDescent="0.3">
      <c r="A60" s="115" t="s">
        <v>1548</v>
      </c>
      <c r="B60" s="35">
        <v>1</v>
      </c>
      <c r="C60" s="35">
        <v>200000</v>
      </c>
      <c r="D60" s="85" t="s">
        <v>1548</v>
      </c>
      <c r="E60" s="35">
        <v>1</v>
      </c>
      <c r="F60" s="35">
        <v>200000</v>
      </c>
      <c r="G60" s="85" t="s">
        <v>1550</v>
      </c>
      <c r="H60" s="35">
        <v>1</v>
      </c>
      <c r="I60" s="35">
        <v>100000</v>
      </c>
      <c r="J60" s="35"/>
      <c r="K60" s="35"/>
      <c r="L60" s="35"/>
      <c r="M60" s="110"/>
      <c r="N60" s="85" t="s">
        <v>1548</v>
      </c>
      <c r="O60" s="35">
        <v>1</v>
      </c>
      <c r="P60" s="35">
        <v>1000000</v>
      </c>
      <c r="Q60" s="85" t="s">
        <v>1550</v>
      </c>
      <c r="R60" s="35">
        <v>1</v>
      </c>
      <c r="S60" s="116">
        <v>1000000</v>
      </c>
      <c r="V60" s="115" t="s">
        <v>1588</v>
      </c>
      <c r="W60" s="35">
        <v>1</v>
      </c>
      <c r="X60" s="35">
        <v>1000000</v>
      </c>
      <c r="Y60" s="35" t="s">
        <v>1603</v>
      </c>
      <c r="Z60" s="35">
        <v>1</v>
      </c>
      <c r="AA60" s="35">
        <v>200000</v>
      </c>
      <c r="AB60" s="35" t="s">
        <v>1606</v>
      </c>
      <c r="AC60" s="35">
        <v>1</v>
      </c>
      <c r="AD60" s="35">
        <v>20000</v>
      </c>
      <c r="AE60" s="35" t="s">
        <v>1617</v>
      </c>
      <c r="AF60" s="35">
        <v>1</v>
      </c>
      <c r="AG60" s="35">
        <v>100000</v>
      </c>
      <c r="AH60" s="110"/>
      <c r="AI60" s="43" t="s">
        <v>1550</v>
      </c>
      <c r="AJ60" s="127">
        <v>230000</v>
      </c>
      <c r="AK60" s="85" t="s">
        <v>1548</v>
      </c>
      <c r="AL60" s="35">
        <v>1</v>
      </c>
      <c r="AM60" s="35">
        <v>1000000</v>
      </c>
      <c r="AN60" s="85" t="s">
        <v>1550</v>
      </c>
      <c r="AO60" s="35">
        <v>1</v>
      </c>
      <c r="AP60" s="116">
        <v>1000000</v>
      </c>
      <c r="AT60" s="120" t="s">
        <v>1661</v>
      </c>
      <c r="AU60" s="35">
        <v>1</v>
      </c>
      <c r="AV60" s="35">
        <v>1000000</v>
      </c>
      <c r="AW60" s="35" t="s">
        <v>1662</v>
      </c>
      <c r="AX60" s="35">
        <v>1</v>
      </c>
      <c r="AY60" s="35">
        <v>500000</v>
      </c>
      <c r="AZ60" s="35"/>
      <c r="BA60" s="35"/>
      <c r="BB60" s="35"/>
      <c r="BC60" s="110"/>
      <c r="BD60" s="35" t="s">
        <v>1661</v>
      </c>
      <c r="BE60" s="35">
        <v>1</v>
      </c>
      <c r="BF60" s="35">
        <v>1000000</v>
      </c>
      <c r="BG60" s="35" t="s">
        <v>1662</v>
      </c>
      <c r="BH60" s="35">
        <v>1</v>
      </c>
      <c r="BI60" s="35">
        <v>800000</v>
      </c>
      <c r="BJ60" s="35"/>
      <c r="BK60" s="35"/>
      <c r="BL60" s="116"/>
    </row>
    <row r="61" spans="1:64" x14ac:dyDescent="0.3">
      <c r="A61" s="120" t="s">
        <v>1548</v>
      </c>
      <c r="B61" s="35">
        <v>1</v>
      </c>
      <c r="C61" s="35">
        <v>200000</v>
      </c>
      <c r="D61" s="35" t="s">
        <v>1548</v>
      </c>
      <c r="E61" s="35">
        <v>1</v>
      </c>
      <c r="F61" s="35">
        <v>200000</v>
      </c>
      <c r="G61" s="35" t="s">
        <v>1550</v>
      </c>
      <c r="H61" s="35">
        <v>1</v>
      </c>
      <c r="I61" s="35">
        <v>100000</v>
      </c>
      <c r="J61" s="35"/>
      <c r="K61" s="35"/>
      <c r="L61" s="35"/>
      <c r="M61" s="110"/>
      <c r="N61" s="35" t="s">
        <v>1548</v>
      </c>
      <c r="O61" s="35">
        <v>1</v>
      </c>
      <c r="P61" s="35">
        <v>1000000</v>
      </c>
      <c r="Q61" s="35" t="s">
        <v>1550</v>
      </c>
      <c r="R61" s="35">
        <v>1</v>
      </c>
      <c r="S61" s="116">
        <v>1000000</v>
      </c>
      <c r="V61" s="120" t="s">
        <v>1591</v>
      </c>
      <c r="W61" s="35">
        <v>1</v>
      </c>
      <c r="X61" s="35">
        <v>1000000</v>
      </c>
      <c r="Y61" s="35" t="s">
        <v>1595</v>
      </c>
      <c r="Z61" s="35">
        <v>1</v>
      </c>
      <c r="AA61" s="35">
        <v>200000</v>
      </c>
      <c r="AB61" s="35" t="s">
        <v>1608</v>
      </c>
      <c r="AC61" s="35">
        <v>1</v>
      </c>
      <c r="AD61" s="35">
        <v>20000</v>
      </c>
      <c r="AE61" s="35" t="s">
        <v>1613</v>
      </c>
      <c r="AF61" s="35">
        <v>1</v>
      </c>
      <c r="AG61" s="35">
        <v>100000</v>
      </c>
      <c r="AH61" s="110"/>
      <c r="AI61" s="43" t="s">
        <v>1550</v>
      </c>
      <c r="AJ61" s="128">
        <v>240000</v>
      </c>
      <c r="AK61" s="35" t="s">
        <v>1548</v>
      </c>
      <c r="AL61" s="35">
        <v>1</v>
      </c>
      <c r="AM61" s="35">
        <v>1000000</v>
      </c>
      <c r="AN61" s="35" t="s">
        <v>1550</v>
      </c>
      <c r="AO61" s="35">
        <v>1</v>
      </c>
      <c r="AP61" s="116">
        <v>1000000</v>
      </c>
      <c r="AT61" s="120" t="s">
        <v>1662</v>
      </c>
      <c r="AU61" s="35">
        <v>1</v>
      </c>
      <c r="AV61" s="35">
        <v>1000000</v>
      </c>
      <c r="AW61" s="35" t="s">
        <v>1663</v>
      </c>
      <c r="AX61" s="35">
        <v>1</v>
      </c>
      <c r="AY61" s="35">
        <v>500000</v>
      </c>
      <c r="AZ61" s="35" t="s">
        <v>1669</v>
      </c>
      <c r="BA61" s="35">
        <v>1</v>
      </c>
      <c r="BB61" s="43">
        <v>100000</v>
      </c>
      <c r="BC61" s="110"/>
      <c r="BD61" s="35" t="s">
        <v>1662</v>
      </c>
      <c r="BE61" s="35">
        <v>1</v>
      </c>
      <c r="BF61" s="35">
        <v>1000000</v>
      </c>
      <c r="BG61" s="35" t="s">
        <v>1663</v>
      </c>
      <c r="BH61" s="35">
        <v>1</v>
      </c>
      <c r="BI61" s="35">
        <v>800000</v>
      </c>
      <c r="BJ61" s="35" t="s">
        <v>1669</v>
      </c>
      <c r="BK61" s="35">
        <v>1</v>
      </c>
      <c r="BL61" s="137">
        <v>200000</v>
      </c>
    </row>
    <row r="62" spans="1:64" x14ac:dyDescent="0.3">
      <c r="A62" s="115" t="s">
        <v>1548</v>
      </c>
      <c r="B62" s="35">
        <v>1</v>
      </c>
      <c r="C62" s="35">
        <v>200000</v>
      </c>
      <c r="D62" s="85" t="s">
        <v>1548</v>
      </c>
      <c r="E62" s="35">
        <v>1</v>
      </c>
      <c r="F62" s="35">
        <v>200000</v>
      </c>
      <c r="G62" s="85" t="s">
        <v>1550</v>
      </c>
      <c r="H62" s="35">
        <v>1</v>
      </c>
      <c r="I62" s="35">
        <v>100000</v>
      </c>
      <c r="J62" s="35"/>
      <c r="K62" s="35"/>
      <c r="L62" s="35"/>
      <c r="M62" s="110"/>
      <c r="N62" s="85" t="s">
        <v>1548</v>
      </c>
      <c r="O62" s="35">
        <v>1</v>
      </c>
      <c r="P62" s="35">
        <v>1000000</v>
      </c>
      <c r="Q62" s="85" t="s">
        <v>1550</v>
      </c>
      <c r="R62" s="35">
        <v>1</v>
      </c>
      <c r="S62" s="116">
        <v>1000000</v>
      </c>
      <c r="V62" s="115" t="s">
        <v>1579</v>
      </c>
      <c r="W62" s="35">
        <v>1</v>
      </c>
      <c r="X62" s="35">
        <v>1000000</v>
      </c>
      <c r="Y62" s="35" t="s">
        <v>1597</v>
      </c>
      <c r="Z62" s="35">
        <v>1</v>
      </c>
      <c r="AA62" s="35">
        <v>200000</v>
      </c>
      <c r="AB62" s="35" t="s">
        <v>1610</v>
      </c>
      <c r="AC62" s="35">
        <v>1</v>
      </c>
      <c r="AD62" s="35">
        <v>20000</v>
      </c>
      <c r="AE62" s="35" t="s">
        <v>1614</v>
      </c>
      <c r="AF62" s="35">
        <v>1</v>
      </c>
      <c r="AG62" s="35">
        <v>100000</v>
      </c>
      <c r="AH62" s="110"/>
      <c r="AI62" s="43" t="s">
        <v>1550</v>
      </c>
      <c r="AJ62" s="127">
        <v>255000</v>
      </c>
      <c r="AK62" s="85" t="s">
        <v>1548</v>
      </c>
      <c r="AL62" s="35">
        <v>1</v>
      </c>
      <c r="AM62" s="35">
        <v>1000000</v>
      </c>
      <c r="AN62" s="85" t="s">
        <v>1550</v>
      </c>
      <c r="AO62" s="35">
        <v>1</v>
      </c>
      <c r="AP62" s="116">
        <v>1000000</v>
      </c>
      <c r="AT62" s="120" t="s">
        <v>1663</v>
      </c>
      <c r="AU62" s="35">
        <v>1</v>
      </c>
      <c r="AV62" s="35">
        <v>1000000</v>
      </c>
      <c r="AW62" s="35" t="s">
        <v>1664</v>
      </c>
      <c r="AX62" s="35">
        <v>1</v>
      </c>
      <c r="AY62" s="35">
        <v>500000</v>
      </c>
      <c r="AZ62" s="35" t="s">
        <v>1652</v>
      </c>
      <c r="BA62" s="35">
        <v>1</v>
      </c>
      <c r="BB62" s="35">
        <v>50000</v>
      </c>
      <c r="BC62" s="110"/>
      <c r="BD62" s="35" t="s">
        <v>1663</v>
      </c>
      <c r="BE62" s="35">
        <v>1</v>
      </c>
      <c r="BF62" s="35">
        <v>1000000</v>
      </c>
      <c r="BG62" s="35" t="s">
        <v>1665</v>
      </c>
      <c r="BH62" s="35">
        <v>1</v>
      </c>
      <c r="BI62" s="35">
        <v>800000</v>
      </c>
      <c r="BJ62" s="35" t="s">
        <v>1652</v>
      </c>
      <c r="BK62" s="35">
        <v>1</v>
      </c>
      <c r="BL62" s="137">
        <v>75000</v>
      </c>
    </row>
    <row r="63" spans="1:64" x14ac:dyDescent="0.3">
      <c r="A63" s="115" t="s">
        <v>1548</v>
      </c>
      <c r="B63" s="35">
        <v>1</v>
      </c>
      <c r="C63" s="35">
        <v>200000</v>
      </c>
      <c r="D63" s="85" t="s">
        <v>1548</v>
      </c>
      <c r="E63" s="35">
        <v>1</v>
      </c>
      <c r="F63" s="35">
        <v>200000</v>
      </c>
      <c r="G63" s="85" t="s">
        <v>1550</v>
      </c>
      <c r="H63" s="35">
        <v>1</v>
      </c>
      <c r="I63" s="35">
        <v>100000</v>
      </c>
      <c r="J63" s="35"/>
      <c r="K63" s="35"/>
      <c r="L63" s="35"/>
      <c r="M63" s="110"/>
      <c r="N63" s="85" t="s">
        <v>1548</v>
      </c>
      <c r="O63" s="35">
        <v>1</v>
      </c>
      <c r="P63" s="35">
        <v>1000000</v>
      </c>
      <c r="Q63" s="85" t="s">
        <v>1550</v>
      </c>
      <c r="R63" s="35">
        <v>1</v>
      </c>
      <c r="S63" s="116">
        <v>1000000</v>
      </c>
      <c r="V63" s="115" t="s">
        <v>1582</v>
      </c>
      <c r="W63" s="35">
        <v>1</v>
      </c>
      <c r="X63" s="35">
        <v>1000000</v>
      </c>
      <c r="Y63" s="35" t="s">
        <v>1599</v>
      </c>
      <c r="Z63" s="35">
        <v>1</v>
      </c>
      <c r="AA63" s="35">
        <v>200000</v>
      </c>
      <c r="AB63" s="35" t="s">
        <v>1611</v>
      </c>
      <c r="AC63" s="35">
        <v>1</v>
      </c>
      <c r="AD63" s="35">
        <v>20000</v>
      </c>
      <c r="AE63" s="35" t="s">
        <v>1615</v>
      </c>
      <c r="AF63" s="35">
        <v>1</v>
      </c>
      <c r="AG63" s="35">
        <v>100000</v>
      </c>
      <c r="AH63" s="110"/>
      <c r="AI63" s="43" t="s">
        <v>1550</v>
      </c>
      <c r="AJ63" s="128">
        <v>270000</v>
      </c>
      <c r="AK63" s="85" t="s">
        <v>1548</v>
      </c>
      <c r="AL63" s="35">
        <v>1</v>
      </c>
      <c r="AM63" s="35">
        <v>1000000</v>
      </c>
      <c r="AN63" s="85" t="s">
        <v>1550</v>
      </c>
      <c r="AO63" s="35">
        <v>1</v>
      </c>
      <c r="AP63" s="116">
        <v>1000000</v>
      </c>
      <c r="AT63" s="120" t="s">
        <v>1664</v>
      </c>
      <c r="AU63" s="35">
        <v>1</v>
      </c>
      <c r="AV63" s="35">
        <v>1000000</v>
      </c>
      <c r="AW63" s="35" t="s">
        <v>1666</v>
      </c>
      <c r="AX63" s="35">
        <v>1</v>
      </c>
      <c r="AY63" s="35">
        <v>500000</v>
      </c>
      <c r="AZ63" s="35"/>
      <c r="BA63" s="35"/>
      <c r="BB63" s="35"/>
      <c r="BC63" s="110"/>
      <c r="BD63" s="35" t="s">
        <v>1665</v>
      </c>
      <c r="BE63" s="35">
        <v>1</v>
      </c>
      <c r="BF63" s="35">
        <v>1000000</v>
      </c>
      <c r="BG63" s="35" t="s">
        <v>1671</v>
      </c>
      <c r="BH63" s="35">
        <v>1</v>
      </c>
      <c r="BI63" s="35">
        <v>800000</v>
      </c>
      <c r="BJ63" s="35"/>
      <c r="BK63" s="35"/>
      <c r="BL63" s="116"/>
    </row>
    <row r="64" spans="1:64" x14ac:dyDescent="0.3">
      <c r="A64" s="115" t="s">
        <v>1548</v>
      </c>
      <c r="B64" s="35">
        <v>1</v>
      </c>
      <c r="C64" s="35">
        <v>200000</v>
      </c>
      <c r="D64" s="85" t="s">
        <v>1548</v>
      </c>
      <c r="E64" s="35">
        <v>1</v>
      </c>
      <c r="F64" s="35">
        <v>200000</v>
      </c>
      <c r="G64" s="85" t="s">
        <v>1550</v>
      </c>
      <c r="H64" s="35">
        <v>1</v>
      </c>
      <c r="I64" s="35">
        <v>100000</v>
      </c>
      <c r="J64" s="35"/>
      <c r="K64" s="35"/>
      <c r="L64" s="35"/>
      <c r="M64" s="110"/>
      <c r="N64" s="85" t="s">
        <v>1548</v>
      </c>
      <c r="O64" s="35">
        <v>1</v>
      </c>
      <c r="P64" s="35">
        <v>1000000</v>
      </c>
      <c r="Q64" s="85" t="s">
        <v>1550</v>
      </c>
      <c r="R64" s="35">
        <v>1</v>
      </c>
      <c r="S64" s="116">
        <v>1000000</v>
      </c>
      <c r="V64" s="115" t="s">
        <v>1585</v>
      </c>
      <c r="W64" s="35">
        <v>1</v>
      </c>
      <c r="X64" s="35">
        <v>1000000</v>
      </c>
      <c r="Y64" s="35" t="s">
        <v>1601</v>
      </c>
      <c r="Z64" s="35">
        <v>1</v>
      </c>
      <c r="AA64" s="35">
        <v>200000</v>
      </c>
      <c r="AB64" s="35" t="s">
        <v>1605</v>
      </c>
      <c r="AC64" s="35">
        <v>1</v>
      </c>
      <c r="AD64" s="35">
        <v>20000</v>
      </c>
      <c r="AE64" s="35" t="s">
        <v>1616</v>
      </c>
      <c r="AF64" s="35">
        <v>1</v>
      </c>
      <c r="AG64" s="35">
        <v>100000</v>
      </c>
      <c r="AH64" s="110"/>
      <c r="AI64" s="43" t="s">
        <v>1550</v>
      </c>
      <c r="AJ64" s="127">
        <v>285000</v>
      </c>
      <c r="AK64" s="85" t="s">
        <v>1548</v>
      </c>
      <c r="AL64" s="35">
        <v>1</v>
      </c>
      <c r="AM64" s="35">
        <v>1000000</v>
      </c>
      <c r="AN64" s="85" t="s">
        <v>1550</v>
      </c>
      <c r="AO64" s="35">
        <v>1</v>
      </c>
      <c r="AP64" s="116">
        <v>1000000</v>
      </c>
      <c r="AT64" s="120" t="s">
        <v>1666</v>
      </c>
      <c r="AU64" s="35">
        <v>1</v>
      </c>
      <c r="AV64" s="35">
        <v>1000000</v>
      </c>
      <c r="AW64" s="35" t="s">
        <v>1661</v>
      </c>
      <c r="AX64" s="35">
        <v>1</v>
      </c>
      <c r="AY64" s="35">
        <v>500000</v>
      </c>
      <c r="AZ64" s="35" t="s">
        <v>1658</v>
      </c>
      <c r="BA64" s="35">
        <v>1</v>
      </c>
      <c r="BB64" s="43">
        <v>50000</v>
      </c>
      <c r="BC64" s="110"/>
      <c r="BD64" s="35" t="s">
        <v>1671</v>
      </c>
      <c r="BE64" s="35">
        <v>1</v>
      </c>
      <c r="BF64" s="35">
        <v>1000000</v>
      </c>
      <c r="BG64" s="35" t="s">
        <v>1661</v>
      </c>
      <c r="BH64" s="35">
        <v>1</v>
      </c>
      <c r="BI64" s="35">
        <v>800000</v>
      </c>
      <c r="BJ64" s="35" t="s">
        <v>1658</v>
      </c>
      <c r="BK64" s="35">
        <v>1</v>
      </c>
      <c r="BL64" s="137">
        <v>75000</v>
      </c>
    </row>
    <row r="65" spans="1:64" ht="17.25" thickBot="1" x14ac:dyDescent="0.35">
      <c r="A65" s="122" t="s">
        <v>1548</v>
      </c>
      <c r="B65" s="123">
        <v>1</v>
      </c>
      <c r="C65" s="123">
        <v>200000</v>
      </c>
      <c r="D65" s="123" t="s">
        <v>1548</v>
      </c>
      <c r="E65" s="123">
        <v>1</v>
      </c>
      <c r="F65" s="123">
        <v>200000</v>
      </c>
      <c r="G65" s="123" t="s">
        <v>1550</v>
      </c>
      <c r="H65" s="123">
        <v>1</v>
      </c>
      <c r="I65" s="123">
        <v>100000</v>
      </c>
      <c r="J65" s="123"/>
      <c r="K65" s="123"/>
      <c r="L65" s="123"/>
      <c r="M65" s="124"/>
      <c r="N65" s="123" t="s">
        <v>1548</v>
      </c>
      <c r="O65" s="123">
        <v>1</v>
      </c>
      <c r="P65" s="123">
        <v>1000000</v>
      </c>
      <c r="Q65" s="123" t="s">
        <v>1550</v>
      </c>
      <c r="R65" s="123">
        <v>1</v>
      </c>
      <c r="S65" s="125">
        <v>1000000</v>
      </c>
      <c r="V65" s="122" t="s">
        <v>1588</v>
      </c>
      <c r="W65" s="123">
        <v>1</v>
      </c>
      <c r="X65" s="123">
        <v>1000000</v>
      </c>
      <c r="Y65" s="123" t="s">
        <v>1603</v>
      </c>
      <c r="Z65" s="123">
        <v>1</v>
      </c>
      <c r="AA65" s="123">
        <v>200000</v>
      </c>
      <c r="AB65" s="123" t="s">
        <v>1606</v>
      </c>
      <c r="AC65" s="123">
        <v>1</v>
      </c>
      <c r="AD65" s="123">
        <v>20000</v>
      </c>
      <c r="AE65" s="123" t="s">
        <v>1612</v>
      </c>
      <c r="AF65" s="123">
        <v>1</v>
      </c>
      <c r="AG65" s="123">
        <v>100000</v>
      </c>
      <c r="AH65" s="124"/>
      <c r="AI65" s="123" t="s">
        <v>1550</v>
      </c>
      <c r="AJ65" s="135">
        <v>300000</v>
      </c>
      <c r="AK65" s="123" t="s">
        <v>1548</v>
      </c>
      <c r="AL65" s="123">
        <v>1</v>
      </c>
      <c r="AM65" s="123">
        <v>1000000</v>
      </c>
      <c r="AN65" s="123" t="s">
        <v>1550</v>
      </c>
      <c r="AO65" s="123">
        <v>1</v>
      </c>
      <c r="AP65" s="125">
        <v>1000000</v>
      </c>
      <c r="AT65" s="122" t="s">
        <v>1661</v>
      </c>
      <c r="AU65" s="123">
        <v>1</v>
      </c>
      <c r="AV65" s="123">
        <v>1000000</v>
      </c>
      <c r="AW65" s="123" t="s">
        <v>1662</v>
      </c>
      <c r="AX65" s="123">
        <v>1</v>
      </c>
      <c r="AY65" s="123">
        <v>500000</v>
      </c>
      <c r="AZ65" s="123" t="s">
        <v>1670</v>
      </c>
      <c r="BA65" s="123">
        <v>1</v>
      </c>
      <c r="BB65" s="123">
        <v>10000</v>
      </c>
      <c r="BC65" s="124"/>
      <c r="BD65" s="123" t="s">
        <v>1661</v>
      </c>
      <c r="BE65" s="123">
        <v>1</v>
      </c>
      <c r="BF65" s="123">
        <v>1000000</v>
      </c>
      <c r="BG65" s="123" t="s">
        <v>1662</v>
      </c>
      <c r="BH65" s="123">
        <v>1</v>
      </c>
      <c r="BI65" s="123">
        <v>800000</v>
      </c>
      <c r="BJ65" s="123" t="s">
        <v>1670</v>
      </c>
      <c r="BK65" s="123">
        <v>1</v>
      </c>
      <c r="BL65" s="125">
        <v>20000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1"/>
  <sheetViews>
    <sheetView tabSelected="1" topLeftCell="J1" zoomScale="70" zoomScaleNormal="70" workbookViewId="0">
      <selection activeCell="AC47" sqref="AC47"/>
    </sheetView>
  </sheetViews>
  <sheetFormatPr defaultRowHeight="16.5" x14ac:dyDescent="0.3"/>
  <cols>
    <col min="1" max="1" width="9.875" bestFit="1" customWidth="1"/>
    <col min="3" max="3" width="15.5" customWidth="1"/>
    <col min="4" max="4" width="16.25" bestFit="1" customWidth="1"/>
    <col min="6" max="6" width="9.875" bestFit="1" customWidth="1"/>
    <col min="8" max="8" width="16" bestFit="1" customWidth="1"/>
    <col min="9" max="9" width="16.25" bestFit="1" customWidth="1"/>
    <col min="11" max="12" width="9.875" bestFit="1" customWidth="1"/>
    <col min="13" max="13" width="16" bestFit="1" customWidth="1"/>
    <col min="14" max="14" width="16.25" bestFit="1" customWidth="1"/>
    <col min="15" max="15" width="16.875" customWidth="1"/>
    <col min="16" max="16" width="16.75" customWidth="1"/>
    <col min="17" max="17" width="18.375" customWidth="1"/>
    <col min="21" max="21" width="13.5" bestFit="1" customWidth="1"/>
    <col min="27" max="27" width="10" bestFit="1" customWidth="1"/>
  </cols>
  <sheetData>
    <row r="1" spans="1:45" x14ac:dyDescent="0.3">
      <c r="A1" s="33" t="s">
        <v>1799</v>
      </c>
      <c r="B1" s="63" t="s">
        <v>784</v>
      </c>
      <c r="C1" s="174" t="s">
        <v>1800</v>
      </c>
      <c r="D1" s="174" t="s">
        <v>1801</v>
      </c>
      <c r="E1" s="173"/>
      <c r="F1" s="33" t="s">
        <v>1802</v>
      </c>
      <c r="G1" s="33" t="s">
        <v>1803</v>
      </c>
      <c r="H1" s="174" t="s">
        <v>1800</v>
      </c>
      <c r="I1" s="174" t="s">
        <v>1801</v>
      </c>
      <c r="J1" s="173"/>
      <c r="K1" s="33" t="s">
        <v>1804</v>
      </c>
      <c r="L1" s="33" t="s">
        <v>1805</v>
      </c>
      <c r="M1" s="33" t="s">
        <v>1806</v>
      </c>
      <c r="N1" s="33" t="s">
        <v>1807</v>
      </c>
      <c r="O1" s="173"/>
      <c r="P1" s="69"/>
      <c r="Q1" s="69"/>
      <c r="R1" s="106"/>
      <c r="U1" s="15" t="s">
        <v>250</v>
      </c>
      <c r="V1" s="15" t="s">
        <v>996</v>
      </c>
      <c r="AA1" s="2">
        <v>1</v>
      </c>
      <c r="AB1" s="20">
        <v>10</v>
      </c>
      <c r="AC1" s="35">
        <v>18</v>
      </c>
      <c r="AD1" s="35">
        <v>54</v>
      </c>
      <c r="AG1" s="98">
        <v>500</v>
      </c>
      <c r="AH1" s="97">
        <v>600</v>
      </c>
      <c r="AI1" s="99">
        <v>750</v>
      </c>
      <c r="AK1" s="20">
        <v>100</v>
      </c>
      <c r="AL1">
        <v>220</v>
      </c>
      <c r="AM1">
        <v>300</v>
      </c>
      <c r="AN1" t="s">
        <v>1526</v>
      </c>
      <c r="AQ1" t="s">
        <v>1536</v>
      </c>
      <c r="AR1">
        <f>SUM(AK1:AK64)</f>
        <v>32230</v>
      </c>
    </row>
    <row r="2" spans="1:45" x14ac:dyDescent="0.3">
      <c r="A2" s="35">
        <v>1</v>
      </c>
      <c r="B2" s="20">
        <v>100</v>
      </c>
      <c r="C2" s="161">
        <v>415</v>
      </c>
      <c r="D2" s="161">
        <v>665</v>
      </c>
      <c r="E2" s="173"/>
      <c r="F2" s="175">
        <v>46</v>
      </c>
      <c r="G2" s="20">
        <f>ROUND(G3 * 0.5,0)</f>
        <v>481</v>
      </c>
      <c r="H2" s="20">
        <f t="shared" ref="H2:I2" si="0">ROUND(H3 * 0.5,0)</f>
        <v>3434</v>
      </c>
      <c r="I2" s="20">
        <f t="shared" si="0"/>
        <v>3821</v>
      </c>
      <c r="J2" s="173"/>
      <c r="K2" s="175">
        <v>59</v>
      </c>
      <c r="L2" s="3">
        <f>ROUND(L3 * 0.5,0)</f>
        <v>847</v>
      </c>
      <c r="M2" s="3">
        <f t="shared" ref="M2:N2" si="1">ROUND(M3 * 0.5,0)</f>
        <v>7320</v>
      </c>
      <c r="N2" s="3">
        <f t="shared" si="1"/>
        <v>8015</v>
      </c>
      <c r="O2" s="173"/>
      <c r="P2" s="173"/>
      <c r="Q2" s="173"/>
      <c r="R2" s="106"/>
      <c r="U2" s="2" t="s">
        <v>792</v>
      </c>
      <c r="V2" s="3">
        <v>0</v>
      </c>
      <c r="AA2" s="2">
        <v>2</v>
      </c>
      <c r="AB2" s="20">
        <v>11</v>
      </c>
      <c r="AC2" s="35">
        <v>19</v>
      </c>
      <c r="AD2" s="35">
        <v>57</v>
      </c>
      <c r="AG2" s="98">
        <v>800</v>
      </c>
      <c r="AH2" s="97">
        <v>960</v>
      </c>
      <c r="AI2" s="99">
        <v>1200</v>
      </c>
      <c r="AK2" s="20">
        <v>200</v>
      </c>
      <c r="AL2">
        <f>ROUND(AK2*1.25,0)</f>
        <v>250</v>
      </c>
      <c r="AM2">
        <f>ROUND(AL2*1.5,0)</f>
        <v>375</v>
      </c>
      <c r="AQ2" t="s">
        <v>1537</v>
      </c>
      <c r="AR2">
        <f>SUM(AL1:AL64)</f>
        <v>40398</v>
      </c>
    </row>
    <row r="3" spans="1:45" x14ac:dyDescent="0.3">
      <c r="A3" s="35">
        <v>2</v>
      </c>
      <c r="B3" s="20">
        <v>200</v>
      </c>
      <c r="C3" s="161">
        <v>830</v>
      </c>
      <c r="D3" s="161">
        <v>1330</v>
      </c>
      <c r="E3" s="173"/>
      <c r="F3" s="175">
        <v>47</v>
      </c>
      <c r="G3" s="20">
        <f t="shared" ref="G3:I4" si="2">ROUND(B51 * 1.55,0)</f>
        <v>961</v>
      </c>
      <c r="H3" s="161">
        <f t="shared" si="2"/>
        <v>6867</v>
      </c>
      <c r="I3" s="161">
        <f t="shared" si="2"/>
        <v>7642</v>
      </c>
      <c r="J3" s="173"/>
      <c r="K3" s="175">
        <v>60</v>
      </c>
      <c r="L3" s="3">
        <f>ROUND(G50 * 1.35,0)</f>
        <v>1693</v>
      </c>
      <c r="M3" s="161">
        <f>ROUND(H50 * 1.35,0)</f>
        <v>14639</v>
      </c>
      <c r="N3" s="161">
        <f>ROUND(I50 * 1.35,0)</f>
        <v>16029</v>
      </c>
      <c r="O3" s="173"/>
      <c r="P3" s="173"/>
      <c r="Q3" s="173"/>
      <c r="R3" s="106"/>
      <c r="U3" s="2" t="s">
        <v>794</v>
      </c>
      <c r="V3" s="3">
        <v>10</v>
      </c>
      <c r="AA3" s="2">
        <v>3</v>
      </c>
      <c r="AB3" s="20">
        <v>12</v>
      </c>
      <c r="AC3" s="35">
        <v>20</v>
      </c>
      <c r="AD3" s="35">
        <v>60</v>
      </c>
      <c r="AG3" s="98">
        <v>1000</v>
      </c>
      <c r="AH3" s="97">
        <v>1200</v>
      </c>
      <c r="AI3" s="99">
        <v>1500</v>
      </c>
      <c r="AK3" s="20">
        <v>210</v>
      </c>
      <c r="AL3">
        <f t="shared" ref="AL3:AL64" si="3">ROUND(AK3*1.25,0)</f>
        <v>263</v>
      </c>
      <c r="AM3">
        <f t="shared" ref="AM3:AM64" si="4">ROUND(AL3*1.5,0)</f>
        <v>395</v>
      </c>
      <c r="AQ3" t="s">
        <v>1538</v>
      </c>
      <c r="AR3">
        <f>SUM(AM1:AM64)</f>
        <v>60583</v>
      </c>
    </row>
    <row r="4" spans="1:45" x14ac:dyDescent="0.3">
      <c r="A4" s="35">
        <v>3</v>
      </c>
      <c r="B4" s="20">
        <v>210</v>
      </c>
      <c r="C4" s="161">
        <v>900</v>
      </c>
      <c r="D4" s="161">
        <v>1400</v>
      </c>
      <c r="E4" s="173"/>
      <c r="F4" s="175">
        <v>48</v>
      </c>
      <c r="G4" s="20">
        <f t="shared" si="2"/>
        <v>977</v>
      </c>
      <c r="H4" s="161">
        <f t="shared" si="2"/>
        <v>6975</v>
      </c>
      <c r="I4" s="161">
        <f t="shared" si="2"/>
        <v>7750</v>
      </c>
      <c r="J4" s="173"/>
      <c r="K4" s="175">
        <v>61</v>
      </c>
      <c r="L4" s="3">
        <f>ROUND(L3 * 1.001,0)</f>
        <v>1695</v>
      </c>
      <c r="M4" s="3">
        <f>ROUND(M3 * 1.005,0)</f>
        <v>14712</v>
      </c>
      <c r="N4" s="3">
        <f>ROUND(N3 * 1.005,0)</f>
        <v>16109</v>
      </c>
      <c r="O4" s="173"/>
      <c r="P4" s="173"/>
      <c r="Q4" s="173"/>
      <c r="R4" s="106"/>
      <c r="U4" s="2" t="s">
        <v>796</v>
      </c>
      <c r="V4" s="3">
        <v>20</v>
      </c>
      <c r="AA4" s="2">
        <v>4</v>
      </c>
      <c r="AB4" s="20">
        <v>13</v>
      </c>
      <c r="AC4" s="35">
        <v>21</v>
      </c>
      <c r="AD4" s="35">
        <v>63</v>
      </c>
      <c r="AG4" s="98">
        <v>1200</v>
      </c>
      <c r="AH4" s="97">
        <v>1440</v>
      </c>
      <c r="AI4" s="99">
        <v>1800</v>
      </c>
      <c r="AK4" s="20">
        <v>220</v>
      </c>
      <c r="AL4">
        <f t="shared" si="3"/>
        <v>275</v>
      </c>
      <c r="AM4">
        <f t="shared" si="4"/>
        <v>413</v>
      </c>
    </row>
    <row r="5" spans="1:45" x14ac:dyDescent="0.3">
      <c r="A5" s="35">
        <v>4</v>
      </c>
      <c r="B5" s="20">
        <v>220</v>
      </c>
      <c r="C5" s="161">
        <v>980</v>
      </c>
      <c r="D5" s="161">
        <v>1480</v>
      </c>
      <c r="E5" s="173"/>
      <c r="F5" s="175">
        <v>49</v>
      </c>
      <c r="G5" s="20">
        <f>ROUND(B53 * 1.55,0)</f>
        <v>992</v>
      </c>
      <c r="H5" s="161">
        <f t="shared" ref="H5:I5" si="5">ROUND(C53 * 1.55,0)</f>
        <v>7099</v>
      </c>
      <c r="I5" s="161">
        <f t="shared" si="5"/>
        <v>7874</v>
      </c>
      <c r="J5" s="173"/>
      <c r="K5" s="175">
        <v>62</v>
      </c>
      <c r="L5" s="3">
        <f t="shared" ref="L5:L65" si="6">ROUND(L4 * 1.001,0)</f>
        <v>1697</v>
      </c>
      <c r="M5" s="3">
        <f t="shared" ref="M5:M65" si="7">ROUND(M4 * 1.005,0)</f>
        <v>14786</v>
      </c>
      <c r="N5" s="3">
        <f t="shared" ref="N5:N65" si="8">ROUND(N4 * 1.005,0)</f>
        <v>16190</v>
      </c>
      <c r="O5" s="173"/>
      <c r="P5" s="173"/>
      <c r="Q5" s="173"/>
      <c r="R5" s="106"/>
      <c r="U5" s="2" t="s">
        <v>798</v>
      </c>
      <c r="V5" s="3">
        <v>30</v>
      </c>
      <c r="AA5" s="2">
        <v>5</v>
      </c>
      <c r="AB5" s="20">
        <v>14</v>
      </c>
      <c r="AC5" s="35">
        <v>22</v>
      </c>
      <c r="AD5" s="35">
        <v>66</v>
      </c>
      <c r="AG5" s="98">
        <v>1400</v>
      </c>
      <c r="AH5" s="97">
        <v>1680</v>
      </c>
      <c r="AI5" s="99">
        <v>2100</v>
      </c>
      <c r="AK5" s="20">
        <v>230</v>
      </c>
      <c r="AL5">
        <f t="shared" si="3"/>
        <v>288</v>
      </c>
      <c r="AM5">
        <f t="shared" si="4"/>
        <v>432</v>
      </c>
      <c r="AR5">
        <f>SUM(AK1:AK24)</f>
        <v>7230</v>
      </c>
      <c r="AS5">
        <f>AR5*1.5</f>
        <v>10845</v>
      </c>
    </row>
    <row r="6" spans="1:45" x14ac:dyDescent="0.3">
      <c r="A6" s="35">
        <v>5</v>
      </c>
      <c r="B6" s="20">
        <v>230</v>
      </c>
      <c r="C6" s="161">
        <v>1050</v>
      </c>
      <c r="D6" s="161">
        <v>1550</v>
      </c>
      <c r="E6" s="173"/>
      <c r="F6" s="175">
        <v>50</v>
      </c>
      <c r="G6" s="20">
        <f t="shared" ref="G6:G16" si="9">ROUND(B54 * 1.55,0)</f>
        <v>1008</v>
      </c>
      <c r="H6" s="161">
        <f t="shared" ref="H6:I6" si="10">ROUND(C54 * 1.55,0)</f>
        <v>7208</v>
      </c>
      <c r="I6" s="161">
        <f t="shared" si="10"/>
        <v>7983</v>
      </c>
      <c r="J6" s="173"/>
      <c r="K6" s="175">
        <v>63</v>
      </c>
      <c r="L6" s="3">
        <f t="shared" si="6"/>
        <v>1699</v>
      </c>
      <c r="M6" s="3">
        <f t="shared" si="7"/>
        <v>14860</v>
      </c>
      <c r="N6" s="3">
        <f t="shared" si="8"/>
        <v>16271</v>
      </c>
      <c r="O6" s="173"/>
      <c r="P6" s="173"/>
      <c r="Q6" s="173"/>
      <c r="R6" s="106"/>
      <c r="U6" s="2" t="s">
        <v>800</v>
      </c>
      <c r="V6" s="3">
        <v>40</v>
      </c>
      <c r="AA6" s="2">
        <v>6</v>
      </c>
      <c r="AB6" s="20">
        <v>15</v>
      </c>
      <c r="AC6" s="35">
        <v>23</v>
      </c>
      <c r="AD6" s="35">
        <v>69</v>
      </c>
      <c r="AG6" s="98">
        <v>1600</v>
      </c>
      <c r="AH6" s="97">
        <v>1920</v>
      </c>
      <c r="AI6" s="99">
        <v>2400</v>
      </c>
      <c r="AK6" s="20">
        <v>240</v>
      </c>
      <c r="AL6">
        <f t="shared" si="3"/>
        <v>300</v>
      </c>
      <c r="AM6">
        <f t="shared" si="4"/>
        <v>450</v>
      </c>
      <c r="AR6">
        <f>SUM(AL1:AL18)</f>
        <v>6174</v>
      </c>
      <c r="AS6">
        <f>AR6*1.5</f>
        <v>9261</v>
      </c>
    </row>
    <row r="7" spans="1:45" x14ac:dyDescent="0.3">
      <c r="A7" s="35">
        <v>6</v>
      </c>
      <c r="B7" s="20">
        <v>240</v>
      </c>
      <c r="C7" s="161">
        <v>1130</v>
      </c>
      <c r="D7" s="161">
        <v>1630</v>
      </c>
      <c r="E7" s="173"/>
      <c r="F7" s="175">
        <v>51</v>
      </c>
      <c r="G7" s="20">
        <f t="shared" si="9"/>
        <v>1023</v>
      </c>
      <c r="H7" s="161">
        <f t="shared" ref="H7:I7" si="11">ROUND(C55 * 1.55,0)</f>
        <v>7332</v>
      </c>
      <c r="I7" s="161">
        <f t="shared" si="11"/>
        <v>8107</v>
      </c>
      <c r="J7" s="173"/>
      <c r="K7" s="175">
        <v>64</v>
      </c>
      <c r="L7" s="3">
        <f t="shared" si="6"/>
        <v>1701</v>
      </c>
      <c r="M7" s="3">
        <f t="shared" si="7"/>
        <v>14934</v>
      </c>
      <c r="N7" s="3">
        <f t="shared" si="8"/>
        <v>16352</v>
      </c>
      <c r="O7" s="173"/>
      <c r="P7" s="173"/>
      <c r="Q7" s="173"/>
      <c r="R7" s="106"/>
      <c r="U7" s="2" t="s">
        <v>802</v>
      </c>
      <c r="V7" s="3">
        <v>50</v>
      </c>
      <c r="AA7" s="2">
        <v>7</v>
      </c>
      <c r="AB7" s="20">
        <v>16</v>
      </c>
      <c r="AC7" s="35">
        <v>24</v>
      </c>
      <c r="AD7" s="35">
        <v>72</v>
      </c>
      <c r="AG7" s="98">
        <v>1800</v>
      </c>
      <c r="AH7" s="97">
        <v>2160</v>
      </c>
      <c r="AI7" s="99">
        <v>2700</v>
      </c>
      <c r="AK7" s="20">
        <v>250</v>
      </c>
      <c r="AL7">
        <f t="shared" si="3"/>
        <v>313</v>
      </c>
      <c r="AM7">
        <f t="shared" si="4"/>
        <v>470</v>
      </c>
    </row>
    <row r="8" spans="1:45" x14ac:dyDescent="0.3">
      <c r="A8" s="35">
        <v>7</v>
      </c>
      <c r="B8" s="20">
        <v>250</v>
      </c>
      <c r="C8" s="161">
        <v>1200</v>
      </c>
      <c r="D8" s="161">
        <v>1700</v>
      </c>
      <c r="E8" s="173"/>
      <c r="F8" s="175">
        <v>52</v>
      </c>
      <c r="G8" s="20">
        <f>ROUND(B56 * 1.55,0)</f>
        <v>1039</v>
      </c>
      <c r="H8" s="161">
        <f t="shared" ref="H8:I8" si="12">ROUND(C56 * 1.55,0)</f>
        <v>7440</v>
      </c>
      <c r="I8" s="161">
        <f t="shared" si="12"/>
        <v>8215</v>
      </c>
      <c r="J8" s="173"/>
      <c r="K8" s="175">
        <v>65</v>
      </c>
      <c r="L8" s="3">
        <f t="shared" si="6"/>
        <v>1703</v>
      </c>
      <c r="M8" s="3">
        <f t="shared" si="7"/>
        <v>15009</v>
      </c>
      <c r="N8" s="3">
        <f t="shared" si="8"/>
        <v>16434</v>
      </c>
      <c r="O8" s="173"/>
      <c r="P8" s="173"/>
      <c r="Q8" s="173"/>
      <c r="R8" s="106"/>
      <c r="U8" s="2" t="s">
        <v>804</v>
      </c>
      <c r="V8" s="3">
        <v>70</v>
      </c>
      <c r="AA8" s="2">
        <v>8</v>
      </c>
      <c r="AB8" s="24">
        <v>17</v>
      </c>
      <c r="AC8" s="37">
        <v>25</v>
      </c>
      <c r="AD8" s="37">
        <v>75</v>
      </c>
      <c r="AG8" s="98">
        <v>2000</v>
      </c>
      <c r="AH8" s="97">
        <v>2400</v>
      </c>
      <c r="AI8" s="99">
        <v>3000</v>
      </c>
      <c r="AK8" s="20">
        <v>260</v>
      </c>
      <c r="AL8">
        <f t="shared" si="3"/>
        <v>325</v>
      </c>
      <c r="AM8">
        <f t="shared" si="4"/>
        <v>488</v>
      </c>
    </row>
    <row r="9" spans="1:45" x14ac:dyDescent="0.3">
      <c r="A9" s="37">
        <v>8</v>
      </c>
      <c r="B9" s="20">
        <v>280</v>
      </c>
      <c r="C9" s="162">
        <v>1280</v>
      </c>
      <c r="D9" s="162">
        <v>1780</v>
      </c>
      <c r="E9" s="173"/>
      <c r="F9" s="175">
        <v>53</v>
      </c>
      <c r="G9" s="20">
        <f>ROUND(G8 *1.01,0)</f>
        <v>1049</v>
      </c>
      <c r="H9" s="161">
        <f t="shared" ref="H9:I9" si="13">ROUND(C57 * 1.55,0)</f>
        <v>7564</v>
      </c>
      <c r="I9" s="161">
        <f t="shared" si="13"/>
        <v>8339</v>
      </c>
      <c r="J9" s="173"/>
      <c r="K9" s="177">
        <v>66</v>
      </c>
      <c r="L9" s="3">
        <f t="shared" si="6"/>
        <v>1705</v>
      </c>
      <c r="M9" s="3">
        <f t="shared" si="7"/>
        <v>15084</v>
      </c>
      <c r="N9" s="3">
        <f t="shared" si="8"/>
        <v>16516</v>
      </c>
      <c r="O9" s="173"/>
      <c r="P9" s="173"/>
      <c r="Q9" s="173"/>
      <c r="R9" s="106"/>
      <c r="U9" s="2" t="s">
        <v>806</v>
      </c>
      <c r="V9" s="3">
        <v>100</v>
      </c>
      <c r="AA9" s="2">
        <v>9</v>
      </c>
      <c r="AB9" s="63">
        <v>20</v>
      </c>
      <c r="AC9" s="39">
        <v>36</v>
      </c>
      <c r="AD9" s="43">
        <v>108</v>
      </c>
      <c r="AG9" s="98">
        <v>2200</v>
      </c>
      <c r="AH9" s="97">
        <v>2640</v>
      </c>
      <c r="AI9" s="99">
        <v>3300</v>
      </c>
      <c r="AK9" s="20">
        <v>270</v>
      </c>
      <c r="AL9">
        <f t="shared" si="3"/>
        <v>338</v>
      </c>
      <c r="AM9">
        <f t="shared" si="4"/>
        <v>507</v>
      </c>
      <c r="AS9">
        <f>SUM(AR5:AS6)</f>
        <v>33510</v>
      </c>
    </row>
    <row r="10" spans="1:45" x14ac:dyDescent="0.3">
      <c r="A10" s="39">
        <v>9</v>
      </c>
      <c r="B10" s="20">
        <v>260</v>
      </c>
      <c r="C10" s="163">
        <v>1350</v>
      </c>
      <c r="D10" s="163">
        <v>1850</v>
      </c>
      <c r="E10" s="173"/>
      <c r="F10" s="175">
        <v>54</v>
      </c>
      <c r="G10" s="20">
        <f t="shared" si="9"/>
        <v>1054</v>
      </c>
      <c r="H10" s="161">
        <f t="shared" ref="H10:I10" si="14">ROUND(C58 * 1.55,0)</f>
        <v>7673</v>
      </c>
      <c r="I10" s="161">
        <f t="shared" si="14"/>
        <v>8448</v>
      </c>
      <c r="J10" s="173"/>
      <c r="K10" s="178">
        <v>67</v>
      </c>
      <c r="L10" s="3">
        <f t="shared" si="6"/>
        <v>1707</v>
      </c>
      <c r="M10" s="3">
        <f t="shared" si="7"/>
        <v>15159</v>
      </c>
      <c r="N10" s="3">
        <f t="shared" si="8"/>
        <v>16599</v>
      </c>
      <c r="O10" s="173"/>
      <c r="P10" s="173"/>
      <c r="Q10" s="173"/>
      <c r="R10" s="106"/>
      <c r="U10" s="2" t="s">
        <v>808</v>
      </c>
      <c r="V10" s="3">
        <v>150</v>
      </c>
      <c r="AA10" s="2">
        <v>10</v>
      </c>
      <c r="AB10" s="20">
        <v>23</v>
      </c>
      <c r="AC10" s="35">
        <v>41</v>
      </c>
      <c r="AD10" s="35">
        <v>123</v>
      </c>
      <c r="AG10" s="98">
        <v>2300</v>
      </c>
      <c r="AH10" s="97">
        <v>2760</v>
      </c>
      <c r="AI10" s="99">
        <v>3450</v>
      </c>
      <c r="AK10" s="20">
        <v>280</v>
      </c>
      <c r="AL10">
        <f t="shared" si="3"/>
        <v>350</v>
      </c>
      <c r="AM10">
        <f t="shared" si="4"/>
        <v>525</v>
      </c>
    </row>
    <row r="11" spans="1:45" x14ac:dyDescent="0.3">
      <c r="A11" s="35">
        <v>10</v>
      </c>
      <c r="B11" s="20">
        <v>270</v>
      </c>
      <c r="C11" s="161">
        <v>1430</v>
      </c>
      <c r="D11" s="161">
        <v>1930</v>
      </c>
      <c r="E11" s="173"/>
      <c r="F11" s="175">
        <v>55</v>
      </c>
      <c r="G11" s="20">
        <f t="shared" si="9"/>
        <v>1070</v>
      </c>
      <c r="H11" s="161">
        <f t="shared" ref="H11:I11" si="15">ROUND(C59 * 1.55,0)</f>
        <v>7797</v>
      </c>
      <c r="I11" s="161">
        <f t="shared" si="15"/>
        <v>8572</v>
      </c>
      <c r="J11" s="173"/>
      <c r="K11" s="175">
        <v>68</v>
      </c>
      <c r="L11" s="3">
        <f t="shared" si="6"/>
        <v>1709</v>
      </c>
      <c r="M11" s="3">
        <f t="shared" si="7"/>
        <v>15235</v>
      </c>
      <c r="N11" s="3">
        <f t="shared" si="8"/>
        <v>16682</v>
      </c>
      <c r="O11" s="173"/>
      <c r="P11" s="173"/>
      <c r="Q11" s="173"/>
      <c r="R11" s="106"/>
      <c r="U11" s="2" t="s">
        <v>810</v>
      </c>
      <c r="V11" s="3">
        <v>200</v>
      </c>
      <c r="AA11" s="2">
        <v>11</v>
      </c>
      <c r="AB11" s="20">
        <v>26</v>
      </c>
      <c r="AC11" s="35">
        <v>47</v>
      </c>
      <c r="AD11" s="35">
        <v>141</v>
      </c>
      <c r="AG11" s="99">
        <v>2400</v>
      </c>
      <c r="AH11" s="97">
        <v>2880</v>
      </c>
      <c r="AI11" s="99">
        <v>3600</v>
      </c>
      <c r="AK11" s="20">
        <v>290</v>
      </c>
      <c r="AL11">
        <f t="shared" si="3"/>
        <v>363</v>
      </c>
      <c r="AM11">
        <f t="shared" si="4"/>
        <v>545</v>
      </c>
    </row>
    <row r="12" spans="1:45" x14ac:dyDescent="0.3">
      <c r="A12" s="35">
        <v>11</v>
      </c>
      <c r="B12" s="20">
        <v>280</v>
      </c>
      <c r="C12" s="161">
        <v>1500</v>
      </c>
      <c r="D12" s="161">
        <v>2000</v>
      </c>
      <c r="E12" s="173"/>
      <c r="F12" s="175">
        <v>56</v>
      </c>
      <c r="G12" s="20">
        <f t="shared" si="9"/>
        <v>1085</v>
      </c>
      <c r="H12" s="161">
        <f t="shared" ref="H12:I12" si="16">ROUND(C60 * 1.55,0)</f>
        <v>7905</v>
      </c>
      <c r="I12" s="161">
        <f t="shared" si="16"/>
        <v>8680</v>
      </c>
      <c r="J12" s="173"/>
      <c r="K12" s="175">
        <v>69</v>
      </c>
      <c r="L12" s="3">
        <f t="shared" si="6"/>
        <v>1711</v>
      </c>
      <c r="M12" s="3">
        <f t="shared" si="7"/>
        <v>15311</v>
      </c>
      <c r="N12" s="3">
        <f t="shared" si="8"/>
        <v>16765</v>
      </c>
      <c r="O12" s="173"/>
      <c r="P12" s="173"/>
      <c r="Q12" s="173"/>
      <c r="R12" s="106"/>
      <c r="U12" s="2" t="s">
        <v>812</v>
      </c>
      <c r="V12" s="3">
        <v>250</v>
      </c>
      <c r="AA12" s="2">
        <v>12</v>
      </c>
      <c r="AB12" s="20">
        <v>29</v>
      </c>
      <c r="AC12" s="35">
        <v>52</v>
      </c>
      <c r="AD12" s="35">
        <v>156</v>
      </c>
      <c r="AG12" s="98">
        <v>2500</v>
      </c>
      <c r="AH12" s="97">
        <v>3000</v>
      </c>
      <c r="AI12" s="99">
        <v>3750</v>
      </c>
      <c r="AK12" s="20">
        <v>300</v>
      </c>
      <c r="AL12">
        <f t="shared" si="3"/>
        <v>375</v>
      </c>
      <c r="AM12">
        <f t="shared" si="4"/>
        <v>563</v>
      </c>
    </row>
    <row r="13" spans="1:45" x14ac:dyDescent="0.3">
      <c r="A13" s="35">
        <v>12</v>
      </c>
      <c r="B13" s="20">
        <v>290</v>
      </c>
      <c r="C13" s="161">
        <v>1580</v>
      </c>
      <c r="D13" s="161">
        <v>2080</v>
      </c>
      <c r="E13" s="173"/>
      <c r="F13" s="175">
        <v>57</v>
      </c>
      <c r="G13" s="20">
        <f t="shared" si="9"/>
        <v>1101</v>
      </c>
      <c r="H13" s="161">
        <f t="shared" ref="H13:I13" si="17">ROUND(C61 * 1.55,0)</f>
        <v>8029</v>
      </c>
      <c r="I13" s="161">
        <f t="shared" si="17"/>
        <v>8804</v>
      </c>
      <c r="J13" s="173"/>
      <c r="K13" s="175">
        <v>70</v>
      </c>
      <c r="L13" s="3">
        <f t="shared" si="6"/>
        <v>1713</v>
      </c>
      <c r="M13" s="3">
        <f t="shared" si="7"/>
        <v>15388</v>
      </c>
      <c r="N13" s="3">
        <f t="shared" si="8"/>
        <v>16849</v>
      </c>
      <c r="O13" s="173"/>
      <c r="P13" s="173"/>
      <c r="Q13" s="173"/>
      <c r="R13" s="106"/>
      <c r="U13" s="2" t="s">
        <v>814</v>
      </c>
      <c r="V13" s="3">
        <v>300</v>
      </c>
      <c r="AA13" s="2">
        <v>13</v>
      </c>
      <c r="AB13" s="20">
        <v>32</v>
      </c>
      <c r="AC13" s="35">
        <v>58</v>
      </c>
      <c r="AD13" s="35">
        <v>174</v>
      </c>
      <c r="AG13" s="99">
        <v>2600</v>
      </c>
      <c r="AH13" s="97">
        <v>3120</v>
      </c>
      <c r="AI13" s="99">
        <v>3900</v>
      </c>
      <c r="AK13" s="20">
        <v>310</v>
      </c>
      <c r="AL13">
        <f t="shared" si="3"/>
        <v>388</v>
      </c>
      <c r="AM13">
        <f t="shared" si="4"/>
        <v>582</v>
      </c>
    </row>
    <row r="14" spans="1:45" x14ac:dyDescent="0.3">
      <c r="A14" s="35">
        <v>13</v>
      </c>
      <c r="B14" s="20">
        <v>300</v>
      </c>
      <c r="C14" s="161">
        <v>1650</v>
      </c>
      <c r="D14" s="161">
        <v>2150</v>
      </c>
      <c r="E14" s="173"/>
      <c r="F14" s="175">
        <v>58</v>
      </c>
      <c r="G14" s="20">
        <f t="shared" si="9"/>
        <v>1116</v>
      </c>
      <c r="H14" s="161">
        <f t="shared" ref="H14:I14" si="18">ROUND(C62 * 1.55,0)</f>
        <v>8138</v>
      </c>
      <c r="I14" s="161">
        <f t="shared" si="18"/>
        <v>8913</v>
      </c>
      <c r="J14" s="173"/>
      <c r="K14" s="175">
        <v>71</v>
      </c>
      <c r="L14" s="3">
        <f t="shared" si="6"/>
        <v>1715</v>
      </c>
      <c r="M14" s="3">
        <f t="shared" si="7"/>
        <v>15465</v>
      </c>
      <c r="N14" s="3">
        <f t="shared" si="8"/>
        <v>16933</v>
      </c>
      <c r="O14" s="173"/>
      <c r="P14" s="173"/>
      <c r="Q14" s="173"/>
      <c r="R14" s="106"/>
      <c r="U14" s="2" t="s">
        <v>816</v>
      </c>
      <c r="V14" s="3">
        <v>350</v>
      </c>
      <c r="AA14" s="2">
        <v>14</v>
      </c>
      <c r="AB14" s="20">
        <v>35</v>
      </c>
      <c r="AC14" s="35">
        <v>63</v>
      </c>
      <c r="AD14" s="35">
        <v>189</v>
      </c>
      <c r="AG14" s="98">
        <v>2700</v>
      </c>
      <c r="AH14" s="97">
        <v>3240</v>
      </c>
      <c r="AI14" s="99">
        <v>4050</v>
      </c>
      <c r="AK14" s="20">
        <v>320</v>
      </c>
      <c r="AL14">
        <f t="shared" si="3"/>
        <v>400</v>
      </c>
      <c r="AM14">
        <f t="shared" si="4"/>
        <v>600</v>
      </c>
    </row>
    <row r="15" spans="1:45" x14ac:dyDescent="0.3">
      <c r="A15" s="35">
        <v>14</v>
      </c>
      <c r="B15" s="20">
        <v>310</v>
      </c>
      <c r="C15" s="161">
        <v>1730</v>
      </c>
      <c r="D15" s="161">
        <v>2230</v>
      </c>
      <c r="E15" s="173"/>
      <c r="F15" s="175">
        <v>59</v>
      </c>
      <c r="G15" s="20">
        <f t="shared" si="9"/>
        <v>1132</v>
      </c>
      <c r="H15" s="161">
        <f t="shared" ref="H15:I15" si="19">ROUND(C63 * 1.55,0)</f>
        <v>8262</v>
      </c>
      <c r="I15" s="161">
        <f t="shared" si="19"/>
        <v>9037</v>
      </c>
      <c r="J15" s="173"/>
      <c r="K15" s="175">
        <v>72</v>
      </c>
      <c r="L15" s="3">
        <f t="shared" si="6"/>
        <v>1717</v>
      </c>
      <c r="M15" s="3">
        <f t="shared" si="7"/>
        <v>15542</v>
      </c>
      <c r="N15" s="3">
        <f t="shared" si="8"/>
        <v>17018</v>
      </c>
      <c r="O15" s="173"/>
      <c r="P15" s="173"/>
      <c r="Q15" s="173"/>
      <c r="R15" s="106"/>
      <c r="U15" s="2" t="s">
        <v>818</v>
      </c>
      <c r="V15" s="3">
        <v>400</v>
      </c>
      <c r="AA15" s="2">
        <v>15</v>
      </c>
      <c r="AB15" s="20">
        <v>38</v>
      </c>
      <c r="AC15" s="35">
        <v>68</v>
      </c>
      <c r="AD15" s="35">
        <v>204</v>
      </c>
      <c r="AG15" s="99">
        <v>2800</v>
      </c>
      <c r="AH15" s="97">
        <v>3360</v>
      </c>
      <c r="AI15" s="99">
        <v>4200</v>
      </c>
      <c r="AK15" s="20">
        <v>330</v>
      </c>
      <c r="AL15">
        <f t="shared" si="3"/>
        <v>413</v>
      </c>
      <c r="AM15">
        <f t="shared" si="4"/>
        <v>620</v>
      </c>
    </row>
    <row r="16" spans="1:45" x14ac:dyDescent="0.3">
      <c r="A16" s="35">
        <v>15</v>
      </c>
      <c r="B16" s="20">
        <v>320</v>
      </c>
      <c r="C16" s="161">
        <v>1800</v>
      </c>
      <c r="D16" s="161">
        <v>2300</v>
      </c>
      <c r="E16" s="173"/>
      <c r="F16" s="175">
        <v>60</v>
      </c>
      <c r="G16" s="20">
        <f t="shared" si="9"/>
        <v>1147</v>
      </c>
      <c r="H16" s="161">
        <f t="shared" ref="H16:I16" si="20">ROUND(C64 * 1.55,0)</f>
        <v>8370</v>
      </c>
      <c r="I16" s="161">
        <f t="shared" si="20"/>
        <v>9145</v>
      </c>
      <c r="J16" s="173"/>
      <c r="K16" s="175">
        <v>73</v>
      </c>
      <c r="L16" s="3">
        <f t="shared" si="6"/>
        <v>1719</v>
      </c>
      <c r="M16" s="3">
        <f t="shared" si="7"/>
        <v>15620</v>
      </c>
      <c r="N16" s="3">
        <f t="shared" si="8"/>
        <v>17103</v>
      </c>
      <c r="O16" s="173"/>
      <c r="P16" s="173"/>
      <c r="Q16" s="173"/>
      <c r="R16" s="106"/>
      <c r="U16" s="2" t="s">
        <v>820</v>
      </c>
      <c r="V16" s="3">
        <v>450</v>
      </c>
      <c r="AA16" s="2">
        <v>16</v>
      </c>
      <c r="AB16" s="24">
        <v>41</v>
      </c>
      <c r="AC16" s="37">
        <v>74</v>
      </c>
      <c r="AD16" s="37">
        <v>222</v>
      </c>
      <c r="AG16" s="98">
        <v>3200</v>
      </c>
      <c r="AH16" s="97">
        <v>3840</v>
      </c>
      <c r="AI16" s="99">
        <v>4800</v>
      </c>
      <c r="AK16" s="20">
        <v>340</v>
      </c>
      <c r="AL16">
        <f t="shared" si="3"/>
        <v>425</v>
      </c>
      <c r="AM16">
        <f t="shared" si="4"/>
        <v>638</v>
      </c>
    </row>
    <row r="17" spans="1:39" x14ac:dyDescent="0.3">
      <c r="A17" s="37">
        <v>16</v>
      </c>
      <c r="B17" s="20">
        <v>350</v>
      </c>
      <c r="C17" s="162">
        <v>1880</v>
      </c>
      <c r="D17" s="162">
        <v>2380</v>
      </c>
      <c r="E17" s="173"/>
      <c r="F17" s="175">
        <v>61</v>
      </c>
      <c r="G17" s="20">
        <f>ROUND(G16 *1.01,0)</f>
        <v>1158</v>
      </c>
      <c r="H17" s="161">
        <f t="shared" ref="H17:I17" si="21">ROUND(C65 * 1.55,0)</f>
        <v>8494</v>
      </c>
      <c r="I17" s="161">
        <f t="shared" si="21"/>
        <v>9300</v>
      </c>
      <c r="J17" s="173"/>
      <c r="K17" s="177">
        <v>74</v>
      </c>
      <c r="L17" s="3">
        <f t="shared" si="6"/>
        <v>1721</v>
      </c>
      <c r="M17" s="3">
        <f t="shared" si="7"/>
        <v>15698</v>
      </c>
      <c r="N17" s="3">
        <f t="shared" si="8"/>
        <v>17189</v>
      </c>
      <c r="O17" s="173"/>
      <c r="P17" s="173"/>
      <c r="Q17" s="173"/>
      <c r="R17" s="106"/>
      <c r="U17" s="2" t="s">
        <v>822</v>
      </c>
      <c r="V17" s="3">
        <v>500</v>
      </c>
      <c r="AA17" s="2">
        <v>17</v>
      </c>
      <c r="AB17" s="63">
        <v>46</v>
      </c>
      <c r="AC17" s="39">
        <v>83</v>
      </c>
      <c r="AD17" s="43">
        <v>249</v>
      </c>
      <c r="AG17" s="98">
        <v>3500</v>
      </c>
      <c r="AH17" s="97">
        <v>4200</v>
      </c>
      <c r="AI17" s="99">
        <v>5250</v>
      </c>
      <c r="AK17" s="20">
        <v>350</v>
      </c>
      <c r="AL17">
        <f t="shared" si="3"/>
        <v>438</v>
      </c>
      <c r="AM17">
        <f t="shared" si="4"/>
        <v>657</v>
      </c>
    </row>
    <row r="18" spans="1:39" x14ac:dyDescent="0.3">
      <c r="A18" s="39">
        <v>17</v>
      </c>
      <c r="B18" s="20">
        <v>330</v>
      </c>
      <c r="C18" s="163">
        <v>1950</v>
      </c>
      <c r="D18" s="163">
        <v>2450</v>
      </c>
      <c r="E18" s="173"/>
      <c r="F18" s="175">
        <v>62</v>
      </c>
      <c r="G18" s="176">
        <f>ROUND(G17 *1.003,0)</f>
        <v>1161</v>
      </c>
      <c r="H18" s="176">
        <f t="shared" ref="H18:H33" si="22">ROUND(H17 *1.01,0)</f>
        <v>8579</v>
      </c>
      <c r="I18" s="176">
        <f t="shared" ref="I18:I33" si="23">ROUND(I17 *1.01,0)</f>
        <v>9393</v>
      </c>
      <c r="J18" s="173"/>
      <c r="K18" s="178">
        <v>75</v>
      </c>
      <c r="L18" s="3">
        <f t="shared" si="6"/>
        <v>1723</v>
      </c>
      <c r="M18" s="3">
        <f t="shared" si="7"/>
        <v>15776</v>
      </c>
      <c r="N18" s="3">
        <f t="shared" si="8"/>
        <v>17275</v>
      </c>
      <c r="O18" s="173"/>
      <c r="P18" s="173"/>
      <c r="Q18" s="173"/>
      <c r="R18" s="106"/>
      <c r="U18" s="2" t="s">
        <v>824</v>
      </c>
      <c r="V18" s="3">
        <v>550</v>
      </c>
      <c r="AA18" s="2">
        <v>18</v>
      </c>
      <c r="AB18" s="20">
        <v>51</v>
      </c>
      <c r="AC18" s="35">
        <v>92</v>
      </c>
      <c r="AD18" s="35">
        <v>276</v>
      </c>
      <c r="AG18" s="98">
        <v>3800</v>
      </c>
      <c r="AH18" s="97">
        <v>4560</v>
      </c>
      <c r="AI18" s="99">
        <v>5700</v>
      </c>
      <c r="AK18" s="20">
        <v>360</v>
      </c>
      <c r="AL18">
        <f t="shared" si="3"/>
        <v>450</v>
      </c>
      <c r="AM18">
        <f t="shared" si="4"/>
        <v>675</v>
      </c>
    </row>
    <row r="19" spans="1:39" x14ac:dyDescent="0.3">
      <c r="A19" s="35">
        <v>18</v>
      </c>
      <c r="B19" s="20">
        <v>340</v>
      </c>
      <c r="C19" s="161">
        <v>2030</v>
      </c>
      <c r="D19" s="161">
        <v>2530</v>
      </c>
      <c r="E19" s="173"/>
      <c r="F19" s="175">
        <v>63</v>
      </c>
      <c r="G19" s="176">
        <f t="shared" ref="G19:G33" si="24">ROUND(G18 *1.003,0)</f>
        <v>1164</v>
      </c>
      <c r="H19" s="176">
        <f t="shared" si="22"/>
        <v>8665</v>
      </c>
      <c r="I19" s="176">
        <f t="shared" si="23"/>
        <v>9487</v>
      </c>
      <c r="J19" s="173"/>
      <c r="K19" s="175">
        <v>76</v>
      </c>
      <c r="L19" s="3">
        <f t="shared" si="6"/>
        <v>1725</v>
      </c>
      <c r="M19" s="3">
        <f t="shared" si="7"/>
        <v>15855</v>
      </c>
      <c r="N19" s="3">
        <f t="shared" si="8"/>
        <v>17361</v>
      </c>
      <c r="O19" s="173"/>
      <c r="P19" s="173"/>
      <c r="Q19" s="173"/>
      <c r="R19" s="106"/>
      <c r="U19" s="2" t="s">
        <v>826</v>
      </c>
      <c r="V19" s="3">
        <v>600</v>
      </c>
      <c r="AA19" s="2">
        <v>19</v>
      </c>
      <c r="AB19" s="20">
        <v>56</v>
      </c>
      <c r="AC19" s="35">
        <v>101</v>
      </c>
      <c r="AD19" s="35">
        <v>303</v>
      </c>
      <c r="AG19" s="98">
        <v>4000</v>
      </c>
      <c r="AH19" s="97">
        <v>4800</v>
      </c>
      <c r="AI19" s="99">
        <v>6000</v>
      </c>
      <c r="AK19" s="20">
        <v>370</v>
      </c>
      <c r="AL19">
        <f t="shared" si="3"/>
        <v>463</v>
      </c>
      <c r="AM19">
        <f t="shared" si="4"/>
        <v>695</v>
      </c>
    </row>
    <row r="20" spans="1:39" x14ac:dyDescent="0.3">
      <c r="A20" s="35">
        <v>19</v>
      </c>
      <c r="B20" s="20">
        <v>350</v>
      </c>
      <c r="C20" s="161">
        <v>2100</v>
      </c>
      <c r="D20" s="161">
        <v>2600</v>
      </c>
      <c r="E20" s="173"/>
      <c r="F20" s="175">
        <v>64</v>
      </c>
      <c r="G20" s="176">
        <f t="shared" si="24"/>
        <v>1167</v>
      </c>
      <c r="H20" s="176">
        <f t="shared" si="22"/>
        <v>8752</v>
      </c>
      <c r="I20" s="176">
        <f t="shared" si="23"/>
        <v>9582</v>
      </c>
      <c r="J20" s="173"/>
      <c r="K20" s="175">
        <v>77</v>
      </c>
      <c r="L20" s="3">
        <f t="shared" si="6"/>
        <v>1727</v>
      </c>
      <c r="M20" s="3">
        <f t="shared" si="7"/>
        <v>15934</v>
      </c>
      <c r="N20" s="3">
        <f t="shared" si="8"/>
        <v>17448</v>
      </c>
      <c r="O20" s="173"/>
      <c r="P20" s="173"/>
      <c r="Q20" s="173"/>
      <c r="R20" s="106"/>
      <c r="U20" s="2" t="s">
        <v>828</v>
      </c>
      <c r="V20" s="3">
        <v>700</v>
      </c>
      <c r="AA20" s="2">
        <v>20</v>
      </c>
      <c r="AB20" s="20">
        <v>61</v>
      </c>
      <c r="AC20" s="35">
        <v>110</v>
      </c>
      <c r="AD20" s="35">
        <v>330</v>
      </c>
      <c r="AG20" s="98">
        <v>4200</v>
      </c>
      <c r="AH20" s="97">
        <v>5040</v>
      </c>
      <c r="AI20" s="99">
        <v>6300</v>
      </c>
      <c r="AK20" s="20">
        <v>380</v>
      </c>
      <c r="AL20">
        <f t="shared" si="3"/>
        <v>475</v>
      </c>
      <c r="AM20">
        <f t="shared" si="4"/>
        <v>713</v>
      </c>
    </row>
    <row r="21" spans="1:39" x14ac:dyDescent="0.3">
      <c r="A21" s="35">
        <v>20</v>
      </c>
      <c r="B21" s="20">
        <v>360</v>
      </c>
      <c r="C21" s="161">
        <v>2180</v>
      </c>
      <c r="D21" s="161">
        <v>2680</v>
      </c>
      <c r="E21" s="173"/>
      <c r="F21" s="175">
        <v>65</v>
      </c>
      <c r="G21" s="176">
        <f t="shared" si="24"/>
        <v>1171</v>
      </c>
      <c r="H21" s="176">
        <f t="shared" si="22"/>
        <v>8840</v>
      </c>
      <c r="I21" s="176">
        <f t="shared" si="23"/>
        <v>9678</v>
      </c>
      <c r="J21" s="173"/>
      <c r="K21" s="175">
        <v>78</v>
      </c>
      <c r="L21" s="3">
        <f t="shared" si="6"/>
        <v>1729</v>
      </c>
      <c r="M21" s="3">
        <f t="shared" si="7"/>
        <v>16014</v>
      </c>
      <c r="N21" s="3">
        <f t="shared" si="8"/>
        <v>17535</v>
      </c>
      <c r="O21" s="173"/>
      <c r="P21" s="173"/>
      <c r="Q21" s="173"/>
      <c r="R21" s="106"/>
      <c r="U21" s="2" t="s">
        <v>830</v>
      </c>
      <c r="V21" s="3">
        <v>850</v>
      </c>
      <c r="AA21" s="2">
        <v>21</v>
      </c>
      <c r="AB21" s="20">
        <v>66</v>
      </c>
      <c r="AC21" s="35">
        <v>119</v>
      </c>
      <c r="AD21" s="35">
        <v>357</v>
      </c>
      <c r="AG21" s="98">
        <v>4400</v>
      </c>
      <c r="AH21" s="97">
        <v>5280</v>
      </c>
      <c r="AI21" s="99">
        <v>6600</v>
      </c>
      <c r="AK21" s="20">
        <v>390</v>
      </c>
      <c r="AL21">
        <f t="shared" si="3"/>
        <v>488</v>
      </c>
      <c r="AM21">
        <f t="shared" si="4"/>
        <v>732</v>
      </c>
    </row>
    <row r="22" spans="1:39" x14ac:dyDescent="0.3">
      <c r="A22" s="35">
        <v>21</v>
      </c>
      <c r="B22" s="20">
        <v>370</v>
      </c>
      <c r="C22" s="161">
        <v>2250</v>
      </c>
      <c r="D22" s="161">
        <v>2750</v>
      </c>
      <c r="E22" s="173"/>
      <c r="F22" s="175">
        <v>66</v>
      </c>
      <c r="G22" s="176">
        <f t="shared" si="24"/>
        <v>1175</v>
      </c>
      <c r="H22" s="176">
        <f t="shared" si="22"/>
        <v>8928</v>
      </c>
      <c r="I22" s="176">
        <f t="shared" si="23"/>
        <v>9775</v>
      </c>
      <c r="J22" s="173"/>
      <c r="K22" s="175">
        <v>79</v>
      </c>
      <c r="L22" s="3">
        <f t="shared" si="6"/>
        <v>1731</v>
      </c>
      <c r="M22" s="3">
        <f t="shared" si="7"/>
        <v>16094</v>
      </c>
      <c r="N22" s="3">
        <f t="shared" si="8"/>
        <v>17623</v>
      </c>
      <c r="O22" s="173"/>
      <c r="P22" s="173"/>
      <c r="Q22" s="173"/>
      <c r="R22" s="106"/>
      <c r="U22" s="2" t="s">
        <v>832</v>
      </c>
      <c r="V22" s="3">
        <v>1000</v>
      </c>
      <c r="AA22" s="2">
        <v>22</v>
      </c>
      <c r="AB22" s="20">
        <v>71</v>
      </c>
      <c r="AC22" s="35">
        <v>128</v>
      </c>
      <c r="AD22" s="35">
        <v>384</v>
      </c>
      <c r="AG22" s="98">
        <v>4600</v>
      </c>
      <c r="AH22" s="97">
        <v>5520</v>
      </c>
      <c r="AI22" s="99">
        <v>6900</v>
      </c>
      <c r="AK22" s="20">
        <v>400</v>
      </c>
      <c r="AL22">
        <f t="shared" si="3"/>
        <v>500</v>
      </c>
      <c r="AM22">
        <f t="shared" si="4"/>
        <v>750</v>
      </c>
    </row>
    <row r="23" spans="1:39" x14ac:dyDescent="0.3">
      <c r="A23" s="35">
        <v>22</v>
      </c>
      <c r="B23" s="20">
        <v>380</v>
      </c>
      <c r="C23" s="161">
        <v>2330</v>
      </c>
      <c r="D23" s="161">
        <v>2830</v>
      </c>
      <c r="E23" s="173"/>
      <c r="F23" s="175">
        <v>67</v>
      </c>
      <c r="G23" s="176">
        <f t="shared" si="24"/>
        <v>1179</v>
      </c>
      <c r="H23" s="176">
        <f t="shared" si="22"/>
        <v>9017</v>
      </c>
      <c r="I23" s="176">
        <f t="shared" si="23"/>
        <v>9873</v>
      </c>
      <c r="J23" s="173"/>
      <c r="K23" s="175">
        <v>80</v>
      </c>
      <c r="L23" s="3">
        <f t="shared" si="6"/>
        <v>1733</v>
      </c>
      <c r="M23" s="3">
        <f t="shared" si="7"/>
        <v>16174</v>
      </c>
      <c r="N23" s="3">
        <f t="shared" si="8"/>
        <v>17711</v>
      </c>
      <c r="O23" s="173"/>
      <c r="P23" s="173"/>
      <c r="Q23" s="173"/>
      <c r="R23" s="106"/>
      <c r="U23" s="2" t="s">
        <v>834</v>
      </c>
      <c r="V23" s="3">
        <v>1200</v>
      </c>
      <c r="AA23" s="2">
        <v>23</v>
      </c>
      <c r="AB23" s="20">
        <v>76</v>
      </c>
      <c r="AC23" s="35">
        <v>137</v>
      </c>
      <c r="AD23" s="35">
        <v>411</v>
      </c>
      <c r="AG23" s="98">
        <v>4800</v>
      </c>
      <c r="AH23" s="97">
        <v>5760</v>
      </c>
      <c r="AI23" s="99">
        <v>7200</v>
      </c>
      <c r="AK23" s="20">
        <v>410</v>
      </c>
      <c r="AL23">
        <f t="shared" si="3"/>
        <v>513</v>
      </c>
      <c r="AM23">
        <f t="shared" si="4"/>
        <v>770</v>
      </c>
    </row>
    <row r="24" spans="1:39" x14ac:dyDescent="0.3">
      <c r="A24" s="35">
        <v>23</v>
      </c>
      <c r="B24" s="20">
        <v>390</v>
      </c>
      <c r="C24" s="161">
        <v>2400</v>
      </c>
      <c r="D24" s="161">
        <v>2900</v>
      </c>
      <c r="E24" s="173"/>
      <c r="F24" s="175">
        <v>68</v>
      </c>
      <c r="G24" s="176">
        <f t="shared" si="24"/>
        <v>1183</v>
      </c>
      <c r="H24" s="176">
        <f t="shared" si="22"/>
        <v>9107</v>
      </c>
      <c r="I24" s="176">
        <f t="shared" si="23"/>
        <v>9972</v>
      </c>
      <c r="J24" s="173"/>
      <c r="K24" s="171">
        <v>81</v>
      </c>
      <c r="L24" s="3">
        <f t="shared" si="6"/>
        <v>1735</v>
      </c>
      <c r="M24" s="3">
        <f t="shared" si="7"/>
        <v>16255</v>
      </c>
      <c r="N24" s="3">
        <f t="shared" si="8"/>
        <v>17800</v>
      </c>
      <c r="O24" s="173"/>
      <c r="P24" s="173"/>
      <c r="Q24" s="173"/>
      <c r="R24" s="106"/>
      <c r="U24" s="2" t="s">
        <v>836</v>
      </c>
      <c r="V24" s="3">
        <v>1400</v>
      </c>
      <c r="AA24" s="2">
        <v>24</v>
      </c>
      <c r="AB24" s="24">
        <v>81</v>
      </c>
      <c r="AC24" s="37">
        <v>146</v>
      </c>
      <c r="AD24" s="37">
        <v>438</v>
      </c>
      <c r="AG24" s="98">
        <v>5000</v>
      </c>
      <c r="AH24" s="97">
        <v>6000</v>
      </c>
      <c r="AI24" s="99">
        <v>7500</v>
      </c>
      <c r="AK24" s="20">
        <v>420</v>
      </c>
      <c r="AL24">
        <f t="shared" si="3"/>
        <v>525</v>
      </c>
      <c r="AM24">
        <f t="shared" si="4"/>
        <v>788</v>
      </c>
    </row>
    <row r="25" spans="1:39" x14ac:dyDescent="0.3">
      <c r="A25" s="37">
        <v>24</v>
      </c>
      <c r="B25" s="20">
        <v>420</v>
      </c>
      <c r="C25" s="162">
        <v>2480</v>
      </c>
      <c r="D25" s="162">
        <v>2980</v>
      </c>
      <c r="E25" s="173"/>
      <c r="F25" s="175">
        <v>69</v>
      </c>
      <c r="G25" s="176">
        <f t="shared" si="24"/>
        <v>1187</v>
      </c>
      <c r="H25" s="176">
        <f t="shared" si="22"/>
        <v>9198</v>
      </c>
      <c r="I25" s="176">
        <f t="shared" si="23"/>
        <v>10072</v>
      </c>
      <c r="J25" s="173"/>
      <c r="K25" s="179">
        <v>82</v>
      </c>
      <c r="L25" s="3">
        <f t="shared" si="6"/>
        <v>1737</v>
      </c>
      <c r="M25" s="3">
        <f t="shared" si="7"/>
        <v>16336</v>
      </c>
      <c r="N25" s="3">
        <f t="shared" si="8"/>
        <v>17889</v>
      </c>
      <c r="O25" s="173"/>
      <c r="P25" s="172"/>
      <c r="Q25" s="173"/>
      <c r="R25" s="106"/>
      <c r="U25" s="2" t="s">
        <v>838</v>
      </c>
      <c r="V25" s="3">
        <v>1700</v>
      </c>
      <c r="AA25" s="2">
        <v>25</v>
      </c>
      <c r="AB25" s="63">
        <v>88</v>
      </c>
      <c r="AC25" s="39">
        <v>158</v>
      </c>
      <c r="AD25" s="43">
        <v>474</v>
      </c>
      <c r="AG25" s="99">
        <v>6055</v>
      </c>
      <c r="AH25" s="97">
        <v>7266</v>
      </c>
      <c r="AI25" s="99">
        <v>9083</v>
      </c>
      <c r="AK25" s="20">
        <v>430</v>
      </c>
      <c r="AL25">
        <f t="shared" si="3"/>
        <v>538</v>
      </c>
      <c r="AM25">
        <f t="shared" si="4"/>
        <v>807</v>
      </c>
    </row>
    <row r="26" spans="1:39" x14ac:dyDescent="0.3">
      <c r="A26" s="39">
        <v>25</v>
      </c>
      <c r="B26" s="20">
        <v>400</v>
      </c>
      <c r="C26" s="163">
        <v>2550</v>
      </c>
      <c r="D26" s="163">
        <v>3050</v>
      </c>
      <c r="E26" s="173"/>
      <c r="F26" s="175">
        <v>70</v>
      </c>
      <c r="G26" s="176">
        <f t="shared" si="24"/>
        <v>1191</v>
      </c>
      <c r="H26" s="176">
        <f t="shared" si="22"/>
        <v>9290</v>
      </c>
      <c r="I26" s="176">
        <f t="shared" si="23"/>
        <v>10173</v>
      </c>
      <c r="J26" s="173"/>
      <c r="K26" s="180">
        <v>83</v>
      </c>
      <c r="L26" s="3">
        <f t="shared" si="6"/>
        <v>1739</v>
      </c>
      <c r="M26" s="3">
        <f t="shared" si="7"/>
        <v>16418</v>
      </c>
      <c r="N26" s="3">
        <f t="shared" si="8"/>
        <v>17978</v>
      </c>
      <c r="O26" s="173"/>
      <c r="P26" s="172"/>
      <c r="Q26" s="173"/>
      <c r="R26" s="106" t="s">
        <v>1808</v>
      </c>
      <c r="U26" s="2" t="s">
        <v>840</v>
      </c>
      <c r="V26" s="3">
        <v>2000</v>
      </c>
      <c r="AA26" s="2">
        <v>26</v>
      </c>
      <c r="AB26" s="20">
        <v>98</v>
      </c>
      <c r="AC26" s="35">
        <v>176</v>
      </c>
      <c r="AD26" s="35">
        <v>528</v>
      </c>
      <c r="AG26" s="100">
        <v>6255</v>
      </c>
      <c r="AH26" s="97">
        <v>7506</v>
      </c>
      <c r="AI26" s="99">
        <v>9383</v>
      </c>
      <c r="AK26" s="20">
        <v>440</v>
      </c>
      <c r="AL26">
        <f t="shared" si="3"/>
        <v>550</v>
      </c>
      <c r="AM26">
        <f t="shared" si="4"/>
        <v>825</v>
      </c>
    </row>
    <row r="27" spans="1:39" x14ac:dyDescent="0.3">
      <c r="A27" s="35">
        <v>26</v>
      </c>
      <c r="B27" s="20">
        <v>410</v>
      </c>
      <c r="C27" s="161">
        <v>2630</v>
      </c>
      <c r="D27" s="161">
        <v>3130</v>
      </c>
      <c r="E27" s="173"/>
      <c r="F27" s="175">
        <v>71</v>
      </c>
      <c r="G27" s="176">
        <f t="shared" si="24"/>
        <v>1195</v>
      </c>
      <c r="H27" s="176">
        <f t="shared" si="22"/>
        <v>9383</v>
      </c>
      <c r="I27" s="176">
        <f t="shared" si="23"/>
        <v>10275</v>
      </c>
      <c r="J27" s="173"/>
      <c r="K27" s="171">
        <v>84</v>
      </c>
      <c r="L27" s="3">
        <f t="shared" si="6"/>
        <v>1741</v>
      </c>
      <c r="M27" s="3">
        <f t="shared" si="7"/>
        <v>16500</v>
      </c>
      <c r="N27" s="3">
        <f t="shared" si="8"/>
        <v>18068</v>
      </c>
      <c r="O27" s="173"/>
      <c r="P27" s="172"/>
      <c r="Q27" s="173"/>
      <c r="R27" s="106"/>
      <c r="U27" s="2" t="s">
        <v>842</v>
      </c>
      <c r="V27" s="3">
        <v>2400</v>
      </c>
      <c r="AA27" s="2">
        <v>27</v>
      </c>
      <c r="AB27" s="20">
        <v>108</v>
      </c>
      <c r="AC27" s="35">
        <v>194</v>
      </c>
      <c r="AD27" s="35">
        <v>582</v>
      </c>
      <c r="AG27" s="99">
        <v>6455</v>
      </c>
      <c r="AH27" s="97">
        <v>7746</v>
      </c>
      <c r="AI27" s="99">
        <v>9683</v>
      </c>
      <c r="AK27" s="20">
        <v>450</v>
      </c>
      <c r="AL27">
        <f t="shared" si="3"/>
        <v>563</v>
      </c>
      <c r="AM27">
        <f t="shared" si="4"/>
        <v>845</v>
      </c>
    </row>
    <row r="28" spans="1:39" x14ac:dyDescent="0.3">
      <c r="A28" s="35">
        <v>27</v>
      </c>
      <c r="B28" s="20">
        <v>420</v>
      </c>
      <c r="C28" s="161">
        <v>2700</v>
      </c>
      <c r="D28" s="161">
        <v>3200</v>
      </c>
      <c r="E28" s="173"/>
      <c r="F28" s="175">
        <v>72</v>
      </c>
      <c r="G28" s="176">
        <f t="shared" si="24"/>
        <v>1199</v>
      </c>
      <c r="H28" s="176">
        <f t="shared" si="22"/>
        <v>9477</v>
      </c>
      <c r="I28" s="176">
        <f t="shared" si="23"/>
        <v>10378</v>
      </c>
      <c r="J28" s="173"/>
      <c r="K28" s="171">
        <v>85</v>
      </c>
      <c r="L28" s="3">
        <f t="shared" si="6"/>
        <v>1743</v>
      </c>
      <c r="M28" s="3">
        <f t="shared" si="7"/>
        <v>16583</v>
      </c>
      <c r="N28" s="3">
        <f t="shared" si="8"/>
        <v>18158</v>
      </c>
      <c r="O28" s="173"/>
      <c r="P28" s="172"/>
      <c r="Q28" s="173"/>
      <c r="R28" s="106"/>
      <c r="U28" s="2" t="s">
        <v>844</v>
      </c>
      <c r="V28" s="3">
        <v>2800</v>
      </c>
      <c r="AA28" s="2">
        <v>28</v>
      </c>
      <c r="AB28" s="20">
        <v>118</v>
      </c>
      <c r="AC28" s="35">
        <v>212</v>
      </c>
      <c r="AD28" s="35">
        <v>636</v>
      </c>
      <c r="AG28" s="98">
        <v>6655</v>
      </c>
      <c r="AH28" s="97">
        <v>7986</v>
      </c>
      <c r="AI28" s="99">
        <v>9983</v>
      </c>
      <c r="AK28" s="20">
        <v>460</v>
      </c>
      <c r="AL28">
        <f t="shared" si="3"/>
        <v>575</v>
      </c>
      <c r="AM28">
        <f t="shared" si="4"/>
        <v>863</v>
      </c>
    </row>
    <row r="29" spans="1:39" x14ac:dyDescent="0.3">
      <c r="A29" s="35">
        <v>28</v>
      </c>
      <c r="B29" s="20">
        <v>430</v>
      </c>
      <c r="C29" s="161">
        <v>2780</v>
      </c>
      <c r="D29" s="161">
        <v>3280</v>
      </c>
      <c r="E29" s="173"/>
      <c r="F29" s="175">
        <v>73</v>
      </c>
      <c r="G29" s="176">
        <f t="shared" si="24"/>
        <v>1203</v>
      </c>
      <c r="H29" s="176">
        <f t="shared" si="22"/>
        <v>9572</v>
      </c>
      <c r="I29" s="176">
        <f t="shared" si="23"/>
        <v>10482</v>
      </c>
      <c r="J29" s="173"/>
      <c r="K29" s="171">
        <v>86</v>
      </c>
      <c r="L29" s="3">
        <f t="shared" si="6"/>
        <v>1745</v>
      </c>
      <c r="M29" s="3">
        <f t="shared" si="7"/>
        <v>16666</v>
      </c>
      <c r="N29" s="3">
        <f t="shared" si="8"/>
        <v>18249</v>
      </c>
      <c r="O29" s="173"/>
      <c r="P29" s="172"/>
      <c r="Q29" s="173"/>
      <c r="R29" s="106"/>
      <c r="U29" s="2" t="s">
        <v>846</v>
      </c>
      <c r="V29" s="3">
        <v>3200</v>
      </c>
      <c r="AA29" s="2">
        <v>29</v>
      </c>
      <c r="AB29" s="20">
        <v>128</v>
      </c>
      <c r="AC29" s="35">
        <v>230</v>
      </c>
      <c r="AD29" s="35">
        <v>690</v>
      </c>
      <c r="AG29" s="99">
        <v>6855</v>
      </c>
      <c r="AH29" s="97">
        <v>8226</v>
      </c>
      <c r="AI29" s="99">
        <v>10283</v>
      </c>
      <c r="AK29" s="20">
        <v>470</v>
      </c>
      <c r="AL29">
        <f t="shared" si="3"/>
        <v>588</v>
      </c>
      <c r="AM29">
        <f t="shared" si="4"/>
        <v>882</v>
      </c>
    </row>
    <row r="30" spans="1:39" x14ac:dyDescent="0.3">
      <c r="A30" s="35">
        <v>29</v>
      </c>
      <c r="B30" s="20">
        <v>440</v>
      </c>
      <c r="C30" s="161">
        <v>2850</v>
      </c>
      <c r="D30" s="161">
        <v>3350</v>
      </c>
      <c r="E30" s="173"/>
      <c r="F30" s="175">
        <v>74</v>
      </c>
      <c r="G30" s="176">
        <f t="shared" si="24"/>
        <v>1207</v>
      </c>
      <c r="H30" s="176">
        <f t="shared" si="22"/>
        <v>9668</v>
      </c>
      <c r="I30" s="176">
        <f t="shared" si="23"/>
        <v>10587</v>
      </c>
      <c r="J30" s="173"/>
      <c r="K30" s="171">
        <v>87</v>
      </c>
      <c r="L30" s="3">
        <f t="shared" si="6"/>
        <v>1747</v>
      </c>
      <c r="M30" s="3">
        <f t="shared" si="7"/>
        <v>16749</v>
      </c>
      <c r="N30" s="3">
        <f t="shared" si="8"/>
        <v>18340</v>
      </c>
      <c r="O30" s="173"/>
      <c r="P30" s="172"/>
      <c r="Q30" s="173"/>
      <c r="R30" s="106"/>
      <c r="U30" s="2" t="s">
        <v>848</v>
      </c>
      <c r="V30" s="3">
        <v>3700</v>
      </c>
      <c r="AA30" s="2">
        <v>30</v>
      </c>
      <c r="AB30" s="20">
        <v>138</v>
      </c>
      <c r="AC30" s="35">
        <v>248</v>
      </c>
      <c r="AD30" s="35">
        <v>744</v>
      </c>
      <c r="AG30" s="100">
        <v>7055</v>
      </c>
      <c r="AH30" s="97">
        <v>8466</v>
      </c>
      <c r="AI30" s="99">
        <v>10583</v>
      </c>
      <c r="AK30" s="20">
        <v>480</v>
      </c>
      <c r="AL30">
        <f t="shared" si="3"/>
        <v>600</v>
      </c>
      <c r="AM30">
        <f t="shared" si="4"/>
        <v>900</v>
      </c>
    </row>
    <row r="31" spans="1:39" x14ac:dyDescent="0.3">
      <c r="A31" s="35">
        <v>30</v>
      </c>
      <c r="B31" s="20">
        <v>450</v>
      </c>
      <c r="C31" s="161">
        <v>2930</v>
      </c>
      <c r="D31" s="161">
        <v>3430</v>
      </c>
      <c r="E31" s="173"/>
      <c r="F31" s="175">
        <v>75</v>
      </c>
      <c r="G31" s="176">
        <f t="shared" si="24"/>
        <v>1211</v>
      </c>
      <c r="H31" s="176">
        <f t="shared" si="22"/>
        <v>9765</v>
      </c>
      <c r="I31" s="176">
        <f t="shared" si="23"/>
        <v>10693</v>
      </c>
      <c r="J31" s="173"/>
      <c r="K31" s="171">
        <v>88</v>
      </c>
      <c r="L31" s="3">
        <f t="shared" si="6"/>
        <v>1749</v>
      </c>
      <c r="M31" s="3">
        <f t="shared" si="7"/>
        <v>16833</v>
      </c>
      <c r="N31" s="3">
        <f t="shared" si="8"/>
        <v>18432</v>
      </c>
      <c r="O31" s="173"/>
      <c r="P31" s="172"/>
      <c r="Q31" s="173"/>
      <c r="R31" s="106"/>
      <c r="U31" s="2" t="s">
        <v>850</v>
      </c>
      <c r="V31" s="3">
        <v>4200</v>
      </c>
      <c r="AA31" s="2">
        <v>31</v>
      </c>
      <c r="AB31" s="20">
        <v>148</v>
      </c>
      <c r="AC31" s="35">
        <v>266</v>
      </c>
      <c r="AD31" s="35">
        <v>798</v>
      </c>
      <c r="AG31" s="99">
        <v>7255</v>
      </c>
      <c r="AH31" s="97">
        <v>8706</v>
      </c>
      <c r="AI31" s="99">
        <v>10883</v>
      </c>
      <c r="AK31" s="20">
        <v>490</v>
      </c>
      <c r="AL31">
        <f t="shared" si="3"/>
        <v>613</v>
      </c>
      <c r="AM31">
        <f t="shared" si="4"/>
        <v>920</v>
      </c>
    </row>
    <row r="32" spans="1:39" x14ac:dyDescent="0.3">
      <c r="A32" s="35">
        <v>31</v>
      </c>
      <c r="B32" s="20">
        <v>460</v>
      </c>
      <c r="C32" s="161">
        <v>3000</v>
      </c>
      <c r="D32" s="161">
        <v>3500</v>
      </c>
      <c r="E32" s="173"/>
      <c r="F32" s="175">
        <v>76</v>
      </c>
      <c r="G32" s="176">
        <f t="shared" si="24"/>
        <v>1215</v>
      </c>
      <c r="H32" s="176">
        <f t="shared" si="22"/>
        <v>9863</v>
      </c>
      <c r="I32" s="176">
        <f t="shared" si="23"/>
        <v>10800</v>
      </c>
      <c r="J32" s="173"/>
      <c r="K32" s="171">
        <v>89</v>
      </c>
      <c r="L32" s="3">
        <f t="shared" si="6"/>
        <v>1751</v>
      </c>
      <c r="M32" s="3">
        <f t="shared" si="7"/>
        <v>16917</v>
      </c>
      <c r="N32" s="3">
        <f t="shared" si="8"/>
        <v>18524</v>
      </c>
      <c r="O32" s="173"/>
      <c r="P32" s="172"/>
      <c r="Q32" s="173"/>
      <c r="R32" s="106"/>
      <c r="U32" s="2" t="s">
        <v>852</v>
      </c>
      <c r="V32" s="3">
        <v>4920</v>
      </c>
      <c r="AA32" s="2">
        <v>32</v>
      </c>
      <c r="AB32" s="24">
        <v>158</v>
      </c>
      <c r="AC32" s="37">
        <v>284</v>
      </c>
      <c r="AD32" s="37">
        <v>852</v>
      </c>
      <c r="AG32" s="100">
        <v>7955</v>
      </c>
      <c r="AH32" s="97">
        <v>9546</v>
      </c>
      <c r="AI32" s="99">
        <v>11933</v>
      </c>
      <c r="AK32" s="20">
        <v>500</v>
      </c>
      <c r="AL32">
        <f t="shared" si="3"/>
        <v>625</v>
      </c>
      <c r="AM32">
        <f t="shared" si="4"/>
        <v>938</v>
      </c>
    </row>
    <row r="33" spans="1:39" x14ac:dyDescent="0.3">
      <c r="A33" s="35">
        <v>32</v>
      </c>
      <c r="B33" s="20">
        <v>490</v>
      </c>
      <c r="C33" s="162">
        <v>3080</v>
      </c>
      <c r="D33" s="162">
        <v>3580</v>
      </c>
      <c r="E33" s="173"/>
      <c r="F33" s="175">
        <v>77</v>
      </c>
      <c r="G33" s="176">
        <f t="shared" si="24"/>
        <v>1219</v>
      </c>
      <c r="H33" s="176">
        <f t="shared" si="22"/>
        <v>9962</v>
      </c>
      <c r="I33" s="176">
        <f t="shared" si="23"/>
        <v>10908</v>
      </c>
      <c r="J33" s="173"/>
      <c r="K33" s="179">
        <v>90</v>
      </c>
      <c r="L33" s="3">
        <f t="shared" si="6"/>
        <v>1753</v>
      </c>
      <c r="M33" s="3">
        <f t="shared" si="7"/>
        <v>17002</v>
      </c>
      <c r="N33" s="3">
        <f t="shared" si="8"/>
        <v>18617</v>
      </c>
      <c r="O33" s="173"/>
      <c r="P33" s="172"/>
      <c r="Q33" s="173"/>
      <c r="R33" s="106"/>
      <c r="U33" s="2" t="s">
        <v>854</v>
      </c>
      <c r="V33" s="3">
        <v>5712</v>
      </c>
      <c r="AA33" s="2">
        <v>33</v>
      </c>
      <c r="AB33" s="63">
        <v>178</v>
      </c>
      <c r="AC33" s="39">
        <v>320</v>
      </c>
      <c r="AD33" s="43">
        <v>960</v>
      </c>
      <c r="AG33" s="99">
        <v>8025</v>
      </c>
      <c r="AH33" s="97">
        <v>9630</v>
      </c>
      <c r="AI33" s="99">
        <v>12038</v>
      </c>
      <c r="AK33" s="20">
        <v>510</v>
      </c>
      <c r="AL33">
        <f t="shared" si="3"/>
        <v>638</v>
      </c>
      <c r="AM33">
        <f t="shared" si="4"/>
        <v>957</v>
      </c>
    </row>
    <row r="34" spans="1:39" x14ac:dyDescent="0.3">
      <c r="A34" s="39">
        <v>33</v>
      </c>
      <c r="B34" s="20">
        <v>470</v>
      </c>
      <c r="C34" s="163">
        <v>3150</v>
      </c>
      <c r="D34" s="163">
        <v>3650</v>
      </c>
      <c r="E34" s="173"/>
      <c r="F34" s="175">
        <v>78</v>
      </c>
      <c r="G34" s="176">
        <f>ROUND(G33 *1.002,0)</f>
        <v>1221</v>
      </c>
      <c r="H34" s="176">
        <f t="shared" ref="H34:I34" si="25">ROUND(H33 *1.005,0)</f>
        <v>10012</v>
      </c>
      <c r="I34" s="176">
        <f t="shared" si="25"/>
        <v>10963</v>
      </c>
      <c r="J34" s="173"/>
      <c r="K34" s="180">
        <v>91</v>
      </c>
      <c r="L34" s="3">
        <f t="shared" si="6"/>
        <v>1755</v>
      </c>
      <c r="M34" s="3">
        <f t="shared" si="7"/>
        <v>17087</v>
      </c>
      <c r="N34" s="3">
        <f t="shared" si="8"/>
        <v>18710</v>
      </c>
      <c r="O34" s="173"/>
      <c r="P34" s="172"/>
      <c r="Q34" s="173"/>
      <c r="R34" s="106"/>
      <c r="U34" s="2" t="s">
        <v>856</v>
      </c>
      <c r="V34" s="3">
        <v>6504</v>
      </c>
      <c r="AA34" s="2">
        <v>34</v>
      </c>
      <c r="AB34" s="20">
        <v>198</v>
      </c>
      <c r="AC34" s="35">
        <v>356</v>
      </c>
      <c r="AD34" s="35">
        <v>1068</v>
      </c>
      <c r="AG34" s="99">
        <v>8125</v>
      </c>
      <c r="AH34" s="97">
        <v>9750</v>
      </c>
      <c r="AI34" s="99">
        <v>12188</v>
      </c>
      <c r="AK34" s="20">
        <v>520</v>
      </c>
      <c r="AL34">
        <f t="shared" si="3"/>
        <v>650</v>
      </c>
      <c r="AM34">
        <f t="shared" si="4"/>
        <v>975</v>
      </c>
    </row>
    <row r="35" spans="1:39" x14ac:dyDescent="0.3">
      <c r="A35" s="35">
        <v>34</v>
      </c>
      <c r="B35" s="20">
        <v>480</v>
      </c>
      <c r="C35" s="161">
        <v>3230</v>
      </c>
      <c r="D35" s="161">
        <v>3730</v>
      </c>
      <c r="E35" s="173"/>
      <c r="F35" s="175">
        <v>79</v>
      </c>
      <c r="G35" s="176">
        <f t="shared" ref="G35:G65" si="26">ROUND(G34 *1.002,0)</f>
        <v>1223</v>
      </c>
      <c r="H35" s="176">
        <f t="shared" ref="H35:I35" si="27">ROUND(H34 *1.005,0)</f>
        <v>10062</v>
      </c>
      <c r="I35" s="176">
        <f t="shared" si="27"/>
        <v>11018</v>
      </c>
      <c r="J35" s="173"/>
      <c r="K35" s="171">
        <v>92</v>
      </c>
      <c r="L35" s="3">
        <f t="shared" si="6"/>
        <v>1757</v>
      </c>
      <c r="M35" s="3">
        <f t="shared" si="7"/>
        <v>17172</v>
      </c>
      <c r="N35" s="3">
        <f t="shared" si="8"/>
        <v>18804</v>
      </c>
      <c r="O35" s="173"/>
      <c r="P35" s="172"/>
      <c r="Q35" s="173"/>
      <c r="R35" s="106"/>
      <c r="U35" s="2" t="s">
        <v>858</v>
      </c>
      <c r="V35" s="3">
        <v>7368</v>
      </c>
      <c r="AA35" s="2">
        <v>35</v>
      </c>
      <c r="AB35" s="20">
        <v>218</v>
      </c>
      <c r="AC35" s="35">
        <v>392</v>
      </c>
      <c r="AD35" s="35">
        <v>1176</v>
      </c>
      <c r="AG35" s="99">
        <v>8255</v>
      </c>
      <c r="AH35" s="97">
        <v>9906</v>
      </c>
      <c r="AI35" s="99">
        <v>12383</v>
      </c>
      <c r="AK35" s="20">
        <v>530</v>
      </c>
      <c r="AL35">
        <f t="shared" si="3"/>
        <v>663</v>
      </c>
      <c r="AM35">
        <f t="shared" si="4"/>
        <v>995</v>
      </c>
    </row>
    <row r="36" spans="1:39" x14ac:dyDescent="0.3">
      <c r="A36" s="35">
        <v>35</v>
      </c>
      <c r="B36" s="20">
        <v>490</v>
      </c>
      <c r="C36" s="161">
        <v>3300</v>
      </c>
      <c r="D36" s="161">
        <v>3800</v>
      </c>
      <c r="E36" s="173"/>
      <c r="F36" s="175">
        <v>80</v>
      </c>
      <c r="G36" s="176">
        <f t="shared" si="26"/>
        <v>1225</v>
      </c>
      <c r="H36" s="176">
        <f t="shared" ref="H36:I36" si="28">ROUND(H35 *1.005,0)</f>
        <v>10112</v>
      </c>
      <c r="I36" s="176">
        <f t="shared" si="28"/>
        <v>11073</v>
      </c>
      <c r="J36" s="173"/>
      <c r="K36" s="171">
        <v>93</v>
      </c>
      <c r="L36" s="3">
        <f t="shared" si="6"/>
        <v>1759</v>
      </c>
      <c r="M36" s="3">
        <f t="shared" si="7"/>
        <v>17258</v>
      </c>
      <c r="N36" s="3">
        <f t="shared" si="8"/>
        <v>18898</v>
      </c>
      <c r="O36" s="173"/>
      <c r="P36" s="172"/>
      <c r="Q36" s="173"/>
      <c r="R36" s="106"/>
      <c r="U36" s="2" t="s">
        <v>860</v>
      </c>
      <c r="V36" s="3">
        <v>8232</v>
      </c>
      <c r="AA36" s="2">
        <v>36</v>
      </c>
      <c r="AB36" s="20">
        <v>238</v>
      </c>
      <c r="AC36" s="35">
        <v>428</v>
      </c>
      <c r="AD36" s="35">
        <v>1284</v>
      </c>
      <c r="AG36" s="100">
        <v>8355</v>
      </c>
      <c r="AH36" s="97">
        <v>10026</v>
      </c>
      <c r="AI36" s="99">
        <v>12533</v>
      </c>
      <c r="AK36" s="20">
        <v>540</v>
      </c>
      <c r="AL36">
        <f t="shared" si="3"/>
        <v>675</v>
      </c>
      <c r="AM36">
        <f t="shared" si="4"/>
        <v>1013</v>
      </c>
    </row>
    <row r="37" spans="1:39" x14ac:dyDescent="0.3">
      <c r="A37" s="35">
        <v>36</v>
      </c>
      <c r="B37" s="20">
        <v>500</v>
      </c>
      <c r="C37" s="161">
        <v>3380</v>
      </c>
      <c r="D37" s="161">
        <v>3880</v>
      </c>
      <c r="E37" s="173"/>
      <c r="F37" s="175">
        <v>81</v>
      </c>
      <c r="G37" s="176">
        <f t="shared" si="26"/>
        <v>1227</v>
      </c>
      <c r="H37" s="176">
        <f t="shared" ref="H37:I37" si="29">ROUND(H36 *1.005,0)</f>
        <v>10163</v>
      </c>
      <c r="I37" s="176">
        <f t="shared" si="29"/>
        <v>11128</v>
      </c>
      <c r="J37" s="173"/>
      <c r="K37" s="171">
        <v>94</v>
      </c>
      <c r="L37" s="3">
        <f t="shared" si="6"/>
        <v>1761</v>
      </c>
      <c r="M37" s="3">
        <f t="shared" si="7"/>
        <v>17344</v>
      </c>
      <c r="N37" s="3">
        <f t="shared" si="8"/>
        <v>18992</v>
      </c>
      <c r="O37" s="173"/>
      <c r="P37" s="172"/>
      <c r="Q37" s="173"/>
      <c r="R37" s="106"/>
      <c r="U37" s="2" t="s">
        <v>862</v>
      </c>
      <c r="V37" s="3">
        <v>9168</v>
      </c>
      <c r="AA37" s="2">
        <v>37</v>
      </c>
      <c r="AB37" s="20">
        <v>258</v>
      </c>
      <c r="AC37" s="35">
        <v>464</v>
      </c>
      <c r="AD37" s="35">
        <v>1392</v>
      </c>
      <c r="AG37" s="99">
        <v>8455</v>
      </c>
      <c r="AH37" s="97">
        <v>10146</v>
      </c>
      <c r="AI37" s="99">
        <v>12683</v>
      </c>
      <c r="AK37" s="20">
        <v>550</v>
      </c>
      <c r="AL37">
        <f t="shared" si="3"/>
        <v>688</v>
      </c>
      <c r="AM37">
        <f t="shared" si="4"/>
        <v>1032</v>
      </c>
    </row>
    <row r="38" spans="1:39" x14ac:dyDescent="0.3">
      <c r="A38" s="35">
        <v>37</v>
      </c>
      <c r="B38" s="20">
        <v>510</v>
      </c>
      <c r="C38" s="161">
        <v>3450</v>
      </c>
      <c r="D38" s="161">
        <v>3950</v>
      </c>
      <c r="E38" s="173"/>
      <c r="F38" s="175">
        <v>82</v>
      </c>
      <c r="G38" s="176">
        <f t="shared" si="26"/>
        <v>1229</v>
      </c>
      <c r="H38" s="176">
        <f t="shared" ref="H38:I38" si="30">ROUND(H37 *1.005,0)</f>
        <v>10214</v>
      </c>
      <c r="I38" s="176">
        <f t="shared" si="30"/>
        <v>11184</v>
      </c>
      <c r="J38" s="173"/>
      <c r="K38" s="171">
        <v>95</v>
      </c>
      <c r="L38" s="3">
        <f t="shared" si="6"/>
        <v>1763</v>
      </c>
      <c r="M38" s="3">
        <f t="shared" si="7"/>
        <v>17431</v>
      </c>
      <c r="N38" s="3">
        <f t="shared" si="8"/>
        <v>19087</v>
      </c>
      <c r="O38" s="173"/>
      <c r="P38" s="172"/>
      <c r="Q38" s="173"/>
      <c r="R38" s="106"/>
      <c r="U38" s="2" t="s">
        <v>864</v>
      </c>
      <c r="V38" s="3">
        <v>10104</v>
      </c>
      <c r="AA38" s="2">
        <v>38</v>
      </c>
      <c r="AB38" s="20">
        <v>278</v>
      </c>
      <c r="AC38" s="35">
        <v>500</v>
      </c>
      <c r="AD38" s="35">
        <v>1500</v>
      </c>
      <c r="AG38" s="99">
        <v>8525</v>
      </c>
      <c r="AH38" s="97">
        <v>10230</v>
      </c>
      <c r="AI38" s="99">
        <v>12788</v>
      </c>
      <c r="AK38" s="20">
        <v>560</v>
      </c>
      <c r="AL38">
        <f t="shared" si="3"/>
        <v>700</v>
      </c>
      <c r="AM38">
        <f t="shared" si="4"/>
        <v>1050</v>
      </c>
    </row>
    <row r="39" spans="1:39" x14ac:dyDescent="0.3">
      <c r="A39" s="35">
        <v>38</v>
      </c>
      <c r="B39" s="20">
        <v>520</v>
      </c>
      <c r="C39" s="161">
        <v>3530</v>
      </c>
      <c r="D39" s="161">
        <v>4030</v>
      </c>
      <c r="E39" s="173"/>
      <c r="F39" s="175">
        <v>83</v>
      </c>
      <c r="G39" s="176">
        <f t="shared" si="26"/>
        <v>1231</v>
      </c>
      <c r="H39" s="176">
        <f t="shared" ref="H39:I39" si="31">ROUND(H38 *1.005,0)</f>
        <v>10265</v>
      </c>
      <c r="I39" s="176">
        <f t="shared" si="31"/>
        <v>11240</v>
      </c>
      <c r="J39" s="173"/>
      <c r="K39" s="171">
        <v>96</v>
      </c>
      <c r="L39" s="3">
        <f t="shared" si="6"/>
        <v>1765</v>
      </c>
      <c r="M39" s="3">
        <f t="shared" si="7"/>
        <v>17518</v>
      </c>
      <c r="N39" s="3">
        <f t="shared" si="8"/>
        <v>19182</v>
      </c>
      <c r="O39" s="173"/>
      <c r="P39" s="172"/>
      <c r="Q39" s="173"/>
      <c r="R39" s="106"/>
      <c r="U39" s="2" t="s">
        <v>866</v>
      </c>
      <c r="V39" s="3">
        <v>11112</v>
      </c>
      <c r="AA39" s="2">
        <v>39</v>
      </c>
      <c r="AB39" s="20">
        <v>298</v>
      </c>
      <c r="AC39" s="35">
        <v>536</v>
      </c>
      <c r="AD39" s="35">
        <v>1608</v>
      </c>
      <c r="AG39" s="99">
        <v>8725</v>
      </c>
      <c r="AH39" s="97">
        <v>10470</v>
      </c>
      <c r="AI39" s="99">
        <v>13088</v>
      </c>
      <c r="AK39" s="20">
        <v>570</v>
      </c>
      <c r="AL39">
        <f t="shared" si="3"/>
        <v>713</v>
      </c>
      <c r="AM39">
        <f t="shared" si="4"/>
        <v>1070</v>
      </c>
    </row>
    <row r="40" spans="1:39" x14ac:dyDescent="0.3">
      <c r="A40" s="35">
        <v>39</v>
      </c>
      <c r="B40" s="20">
        <v>530</v>
      </c>
      <c r="C40" s="161">
        <v>3600</v>
      </c>
      <c r="D40" s="161">
        <v>4100</v>
      </c>
      <c r="E40" s="173"/>
      <c r="F40" s="175">
        <v>84</v>
      </c>
      <c r="G40" s="176">
        <f t="shared" si="26"/>
        <v>1233</v>
      </c>
      <c r="H40" s="176">
        <f t="shared" ref="H40:I40" si="32">ROUND(H39 *1.005,0)</f>
        <v>10316</v>
      </c>
      <c r="I40" s="176">
        <f t="shared" si="32"/>
        <v>11296</v>
      </c>
      <c r="J40" s="173"/>
      <c r="K40" s="171">
        <v>97</v>
      </c>
      <c r="L40" s="3">
        <f t="shared" si="6"/>
        <v>1767</v>
      </c>
      <c r="M40" s="3">
        <f t="shared" si="7"/>
        <v>17606</v>
      </c>
      <c r="N40" s="3">
        <f t="shared" si="8"/>
        <v>19278</v>
      </c>
      <c r="O40" s="173"/>
      <c r="P40" s="172"/>
      <c r="Q40" s="173"/>
      <c r="R40" s="106"/>
      <c r="U40" s="2" t="s">
        <v>868</v>
      </c>
      <c r="V40" s="3">
        <v>12264</v>
      </c>
      <c r="AA40" s="2">
        <v>40</v>
      </c>
      <c r="AB40" s="24">
        <v>318</v>
      </c>
      <c r="AC40" s="37">
        <v>572</v>
      </c>
      <c r="AD40" s="37">
        <v>1716</v>
      </c>
      <c r="AG40" s="100">
        <v>9600</v>
      </c>
      <c r="AH40" s="97">
        <v>11520</v>
      </c>
      <c r="AI40" s="99">
        <v>14400</v>
      </c>
      <c r="AK40" s="20">
        <v>580</v>
      </c>
      <c r="AL40">
        <f t="shared" si="3"/>
        <v>725</v>
      </c>
      <c r="AM40">
        <f t="shared" si="4"/>
        <v>1088</v>
      </c>
    </row>
    <row r="41" spans="1:39" x14ac:dyDescent="0.3">
      <c r="A41" s="37">
        <v>40</v>
      </c>
      <c r="B41" s="20">
        <v>560</v>
      </c>
      <c r="C41" s="162">
        <v>3680</v>
      </c>
      <c r="D41" s="162">
        <v>4180</v>
      </c>
      <c r="E41" s="173"/>
      <c r="F41" s="175">
        <v>85</v>
      </c>
      <c r="G41" s="176">
        <f t="shared" si="26"/>
        <v>1235</v>
      </c>
      <c r="H41" s="176">
        <f t="shared" ref="H41:I41" si="33">ROUND(H40 *1.005,0)</f>
        <v>10368</v>
      </c>
      <c r="I41" s="176">
        <f t="shared" si="33"/>
        <v>11352</v>
      </c>
      <c r="J41" s="173"/>
      <c r="K41" s="179">
        <v>98</v>
      </c>
      <c r="L41" s="3">
        <f t="shared" si="6"/>
        <v>1769</v>
      </c>
      <c r="M41" s="3">
        <f t="shared" si="7"/>
        <v>17694</v>
      </c>
      <c r="N41" s="3">
        <f t="shared" si="8"/>
        <v>19374</v>
      </c>
      <c r="O41" s="173"/>
      <c r="P41" s="172"/>
      <c r="Q41" s="173"/>
      <c r="R41" s="106"/>
      <c r="U41" s="2" t="s">
        <v>870</v>
      </c>
      <c r="V41" s="3">
        <v>13416</v>
      </c>
      <c r="AA41" s="2">
        <v>41</v>
      </c>
      <c r="AB41" s="63">
        <v>358</v>
      </c>
      <c r="AC41" s="39">
        <v>644</v>
      </c>
      <c r="AD41" s="43">
        <v>1932</v>
      </c>
      <c r="AG41" s="99">
        <v>10400</v>
      </c>
      <c r="AH41" s="97">
        <v>12480</v>
      </c>
      <c r="AI41" s="99">
        <v>15600</v>
      </c>
      <c r="AK41" s="20">
        <v>590</v>
      </c>
      <c r="AL41">
        <f t="shared" si="3"/>
        <v>738</v>
      </c>
      <c r="AM41">
        <f t="shared" si="4"/>
        <v>1107</v>
      </c>
    </row>
    <row r="42" spans="1:39" x14ac:dyDescent="0.3">
      <c r="A42" s="39">
        <v>41</v>
      </c>
      <c r="B42" s="20">
        <v>540</v>
      </c>
      <c r="C42" s="163">
        <v>3750</v>
      </c>
      <c r="D42" s="163">
        <v>4250</v>
      </c>
      <c r="E42" s="173"/>
      <c r="F42" s="175">
        <v>86</v>
      </c>
      <c r="G42" s="176">
        <f t="shared" si="26"/>
        <v>1237</v>
      </c>
      <c r="H42" s="176">
        <f t="shared" ref="H42:I42" si="34">ROUND(H41 *1.005,0)</f>
        <v>10420</v>
      </c>
      <c r="I42" s="176">
        <f t="shared" si="34"/>
        <v>11409</v>
      </c>
      <c r="J42" s="173"/>
      <c r="K42" s="180">
        <v>99</v>
      </c>
      <c r="L42" s="3">
        <f t="shared" si="6"/>
        <v>1771</v>
      </c>
      <c r="M42" s="3">
        <f t="shared" si="7"/>
        <v>17782</v>
      </c>
      <c r="N42" s="3">
        <f t="shared" si="8"/>
        <v>19471</v>
      </c>
      <c r="O42" s="173"/>
      <c r="P42" s="172"/>
      <c r="Q42" s="173"/>
      <c r="R42" s="106"/>
      <c r="U42" s="2" t="s">
        <v>872</v>
      </c>
      <c r="V42" s="3">
        <v>14712</v>
      </c>
      <c r="AA42" s="2">
        <v>42</v>
      </c>
      <c r="AB42" s="20">
        <v>398</v>
      </c>
      <c r="AC42" s="35">
        <v>716</v>
      </c>
      <c r="AD42" s="35">
        <v>2148</v>
      </c>
      <c r="AG42" s="99">
        <v>10500</v>
      </c>
      <c r="AH42" s="97">
        <v>12600</v>
      </c>
      <c r="AI42" s="99">
        <v>15750</v>
      </c>
      <c r="AK42" s="20">
        <v>600</v>
      </c>
      <c r="AL42">
        <f t="shared" si="3"/>
        <v>750</v>
      </c>
      <c r="AM42">
        <f t="shared" si="4"/>
        <v>1125</v>
      </c>
    </row>
    <row r="43" spans="1:39" x14ac:dyDescent="0.3">
      <c r="A43" s="35">
        <v>42</v>
      </c>
      <c r="B43" s="20">
        <v>550</v>
      </c>
      <c r="C43" s="161">
        <v>3830</v>
      </c>
      <c r="D43" s="161">
        <v>4330</v>
      </c>
      <c r="E43" s="173"/>
      <c r="F43" s="175">
        <v>87</v>
      </c>
      <c r="G43" s="176">
        <f t="shared" si="26"/>
        <v>1239</v>
      </c>
      <c r="H43" s="176">
        <f t="shared" ref="H43:I43" si="35">ROUND(H42 *1.005,0)</f>
        <v>10472</v>
      </c>
      <c r="I43" s="176">
        <f t="shared" si="35"/>
        <v>11466</v>
      </c>
      <c r="J43" s="173"/>
      <c r="K43" s="171">
        <v>100</v>
      </c>
      <c r="L43" s="3">
        <f t="shared" si="6"/>
        <v>1773</v>
      </c>
      <c r="M43" s="3">
        <f t="shared" si="7"/>
        <v>17871</v>
      </c>
      <c r="N43" s="3">
        <f t="shared" si="8"/>
        <v>19568</v>
      </c>
      <c r="O43" s="173"/>
      <c r="P43" s="172"/>
      <c r="Q43" s="173"/>
      <c r="R43" s="106"/>
      <c r="U43" s="2" t="s">
        <v>874</v>
      </c>
      <c r="V43" s="3">
        <v>16080</v>
      </c>
      <c r="AA43" s="2">
        <v>43</v>
      </c>
      <c r="AB43" s="20">
        <v>438</v>
      </c>
      <c r="AC43" s="35">
        <v>788</v>
      </c>
      <c r="AD43" s="35">
        <v>2364</v>
      </c>
      <c r="AG43" s="100">
        <v>10600</v>
      </c>
      <c r="AH43" s="97">
        <v>12720</v>
      </c>
      <c r="AI43" s="99">
        <v>15900</v>
      </c>
      <c r="AK43" s="20">
        <v>610</v>
      </c>
      <c r="AL43">
        <f t="shared" si="3"/>
        <v>763</v>
      </c>
      <c r="AM43">
        <f t="shared" si="4"/>
        <v>1145</v>
      </c>
    </row>
    <row r="44" spans="1:39" x14ac:dyDescent="0.3">
      <c r="A44" s="35">
        <v>43</v>
      </c>
      <c r="B44" s="20">
        <v>560</v>
      </c>
      <c r="C44" s="161">
        <v>3900</v>
      </c>
      <c r="D44" s="161">
        <v>4400</v>
      </c>
      <c r="E44" s="173"/>
      <c r="F44" s="175">
        <v>88</v>
      </c>
      <c r="G44" s="176">
        <f t="shared" si="26"/>
        <v>1241</v>
      </c>
      <c r="H44" s="176">
        <f t="shared" ref="H44:I44" si="36">ROUND(H43 *1.005,0)</f>
        <v>10524</v>
      </c>
      <c r="I44" s="176">
        <f t="shared" si="36"/>
        <v>11523</v>
      </c>
      <c r="J44" s="173"/>
      <c r="K44" s="171">
        <v>101</v>
      </c>
      <c r="L44" s="3">
        <f t="shared" si="6"/>
        <v>1775</v>
      </c>
      <c r="M44" s="3">
        <f t="shared" si="7"/>
        <v>17960</v>
      </c>
      <c r="N44" s="3">
        <f t="shared" si="8"/>
        <v>19666</v>
      </c>
      <c r="O44" s="173"/>
      <c r="P44" s="172"/>
      <c r="Q44" s="173"/>
      <c r="R44" s="106"/>
      <c r="U44" s="2" t="s">
        <v>876</v>
      </c>
      <c r="V44" s="3">
        <v>17520</v>
      </c>
      <c r="AA44" s="2">
        <v>44</v>
      </c>
      <c r="AB44" s="20">
        <v>478</v>
      </c>
      <c r="AC44" s="35">
        <v>860</v>
      </c>
      <c r="AD44" s="35">
        <v>2580</v>
      </c>
      <c r="AG44" s="99">
        <v>10700</v>
      </c>
      <c r="AH44" s="97">
        <v>12840</v>
      </c>
      <c r="AI44" s="99">
        <v>16050</v>
      </c>
      <c r="AK44" s="20">
        <v>620</v>
      </c>
      <c r="AL44">
        <f t="shared" si="3"/>
        <v>775</v>
      </c>
      <c r="AM44">
        <f t="shared" si="4"/>
        <v>1163</v>
      </c>
    </row>
    <row r="45" spans="1:39" x14ac:dyDescent="0.3">
      <c r="A45" s="35">
        <v>44</v>
      </c>
      <c r="B45" s="20">
        <v>570</v>
      </c>
      <c r="C45" s="161">
        <v>3980</v>
      </c>
      <c r="D45" s="161">
        <v>4480</v>
      </c>
      <c r="E45" s="173"/>
      <c r="F45" s="175">
        <v>89</v>
      </c>
      <c r="G45" s="176">
        <f t="shared" si="26"/>
        <v>1243</v>
      </c>
      <c r="H45" s="176">
        <f t="shared" ref="H45:I45" si="37">ROUND(H44 *1.005,0)</f>
        <v>10577</v>
      </c>
      <c r="I45" s="176">
        <f t="shared" si="37"/>
        <v>11581</v>
      </c>
      <c r="J45" s="173"/>
      <c r="K45" s="171">
        <v>102</v>
      </c>
      <c r="L45" s="3">
        <f t="shared" si="6"/>
        <v>1777</v>
      </c>
      <c r="M45" s="3">
        <f t="shared" si="7"/>
        <v>18050</v>
      </c>
      <c r="N45" s="3">
        <f t="shared" si="8"/>
        <v>19764</v>
      </c>
      <c r="O45" s="173"/>
      <c r="P45" s="172"/>
      <c r="Q45" s="173"/>
      <c r="R45" s="106"/>
      <c r="U45" s="2" t="s">
        <v>878</v>
      </c>
      <c r="V45" s="3">
        <v>18960</v>
      </c>
      <c r="AA45" s="2">
        <v>45</v>
      </c>
      <c r="AB45" s="20">
        <v>518</v>
      </c>
      <c r="AC45" s="35">
        <v>932</v>
      </c>
      <c r="AD45" s="35">
        <v>2796</v>
      </c>
      <c r="AG45" s="99">
        <v>10800</v>
      </c>
      <c r="AH45" s="97">
        <v>12960</v>
      </c>
      <c r="AI45" s="99">
        <v>16200</v>
      </c>
      <c r="AK45" s="20">
        <v>630</v>
      </c>
      <c r="AL45">
        <f t="shared" si="3"/>
        <v>788</v>
      </c>
      <c r="AM45">
        <f t="shared" si="4"/>
        <v>1182</v>
      </c>
    </row>
    <row r="46" spans="1:39" x14ac:dyDescent="0.3">
      <c r="A46" s="35">
        <v>45</v>
      </c>
      <c r="B46" s="20">
        <v>580</v>
      </c>
      <c r="C46" s="161">
        <v>4050</v>
      </c>
      <c r="D46" s="161">
        <v>4550</v>
      </c>
      <c r="E46" s="173"/>
      <c r="F46" s="175">
        <v>90</v>
      </c>
      <c r="G46" s="176">
        <f t="shared" si="26"/>
        <v>1245</v>
      </c>
      <c r="H46" s="176">
        <f t="shared" ref="H46:I46" si="38">ROUND(H45 *1.005,0)</f>
        <v>10630</v>
      </c>
      <c r="I46" s="176">
        <f t="shared" si="38"/>
        <v>11639</v>
      </c>
      <c r="J46" s="173"/>
      <c r="K46" s="171">
        <v>103</v>
      </c>
      <c r="L46" s="3">
        <f t="shared" si="6"/>
        <v>1779</v>
      </c>
      <c r="M46" s="3">
        <f t="shared" si="7"/>
        <v>18140</v>
      </c>
      <c r="N46" s="3">
        <f t="shared" si="8"/>
        <v>19863</v>
      </c>
      <c r="O46" s="173"/>
      <c r="P46" s="172"/>
      <c r="Q46" s="173"/>
      <c r="R46" s="106"/>
      <c r="U46" s="2" t="s">
        <v>880</v>
      </c>
      <c r="V46" s="3">
        <v>20544</v>
      </c>
      <c r="AA46" s="2">
        <v>46</v>
      </c>
      <c r="AB46" s="20">
        <v>558</v>
      </c>
      <c r="AC46" s="35">
        <v>1004</v>
      </c>
      <c r="AD46" s="35">
        <v>3012</v>
      </c>
      <c r="AG46" s="100">
        <v>10900</v>
      </c>
      <c r="AH46" s="97">
        <v>13080</v>
      </c>
      <c r="AI46" s="99">
        <v>16350</v>
      </c>
      <c r="AK46" s="20">
        <v>640</v>
      </c>
      <c r="AL46">
        <f t="shared" si="3"/>
        <v>800</v>
      </c>
      <c r="AM46">
        <f t="shared" si="4"/>
        <v>1200</v>
      </c>
    </row>
    <row r="47" spans="1:39" x14ac:dyDescent="0.3">
      <c r="A47" s="35">
        <v>46</v>
      </c>
      <c r="B47" s="20">
        <v>590</v>
      </c>
      <c r="C47" s="161">
        <v>4130</v>
      </c>
      <c r="D47" s="161">
        <v>4630</v>
      </c>
      <c r="E47" s="173"/>
      <c r="F47" s="175">
        <v>91</v>
      </c>
      <c r="G47" s="176">
        <f t="shared" si="26"/>
        <v>1247</v>
      </c>
      <c r="H47" s="176">
        <f t="shared" ref="H47:I47" si="39">ROUND(H46 *1.005,0)</f>
        <v>10683</v>
      </c>
      <c r="I47" s="176">
        <f t="shared" si="39"/>
        <v>11697</v>
      </c>
      <c r="J47" s="173"/>
      <c r="K47" s="171">
        <v>104</v>
      </c>
      <c r="L47" s="3">
        <f t="shared" si="6"/>
        <v>1781</v>
      </c>
      <c r="M47" s="3">
        <f t="shared" si="7"/>
        <v>18231</v>
      </c>
      <c r="N47" s="3">
        <f t="shared" si="8"/>
        <v>19962</v>
      </c>
      <c r="O47" s="173"/>
      <c r="P47" s="172"/>
      <c r="Q47" s="173"/>
      <c r="R47" s="106"/>
      <c r="U47" s="2" t="s">
        <v>882</v>
      </c>
      <c r="V47" s="3">
        <v>22344</v>
      </c>
      <c r="AA47" s="2">
        <v>47</v>
      </c>
      <c r="AB47" s="20">
        <v>598</v>
      </c>
      <c r="AC47" s="35">
        <v>1076</v>
      </c>
      <c r="AD47" s="35">
        <v>3228</v>
      </c>
      <c r="AG47" s="99">
        <v>11000</v>
      </c>
      <c r="AH47" s="97">
        <v>13200</v>
      </c>
      <c r="AI47" s="99">
        <v>16500</v>
      </c>
      <c r="AK47" s="20">
        <v>650</v>
      </c>
      <c r="AL47">
        <f t="shared" si="3"/>
        <v>813</v>
      </c>
      <c r="AM47">
        <f t="shared" si="4"/>
        <v>1220</v>
      </c>
    </row>
    <row r="48" spans="1:39" x14ac:dyDescent="0.3">
      <c r="A48" s="35">
        <v>47</v>
      </c>
      <c r="B48" s="20">
        <v>600</v>
      </c>
      <c r="C48" s="161">
        <v>4200</v>
      </c>
      <c r="D48" s="161">
        <v>4700</v>
      </c>
      <c r="E48" s="173"/>
      <c r="F48" s="175">
        <v>92</v>
      </c>
      <c r="G48" s="176">
        <f t="shared" si="26"/>
        <v>1249</v>
      </c>
      <c r="H48" s="176">
        <f t="shared" ref="H48:I48" si="40">ROUND(H47 *1.005,0)</f>
        <v>10736</v>
      </c>
      <c r="I48" s="176">
        <f t="shared" si="40"/>
        <v>11755</v>
      </c>
      <c r="J48" s="173"/>
      <c r="K48" s="171">
        <v>105</v>
      </c>
      <c r="L48" s="3">
        <f t="shared" si="6"/>
        <v>1783</v>
      </c>
      <c r="M48" s="3">
        <f t="shared" si="7"/>
        <v>18322</v>
      </c>
      <c r="N48" s="3">
        <f t="shared" si="8"/>
        <v>20062</v>
      </c>
      <c r="O48" s="173"/>
      <c r="P48" s="172"/>
      <c r="Q48" s="173"/>
      <c r="R48" s="106"/>
      <c r="U48" s="2" t="s">
        <v>884</v>
      </c>
      <c r="V48" s="3">
        <v>24144</v>
      </c>
      <c r="AA48" s="2">
        <v>48</v>
      </c>
      <c r="AB48" s="24">
        <v>638</v>
      </c>
      <c r="AC48" s="37">
        <v>1148</v>
      </c>
      <c r="AD48" s="37">
        <v>3444</v>
      </c>
      <c r="AG48" s="99">
        <v>11500</v>
      </c>
      <c r="AH48" s="97">
        <v>13800</v>
      </c>
      <c r="AI48" s="99">
        <v>17250</v>
      </c>
      <c r="AK48" s="20">
        <v>660</v>
      </c>
      <c r="AL48">
        <f t="shared" si="3"/>
        <v>825</v>
      </c>
      <c r="AM48">
        <f t="shared" si="4"/>
        <v>1238</v>
      </c>
    </row>
    <row r="49" spans="1:39" x14ac:dyDescent="0.3">
      <c r="A49" s="37">
        <v>48</v>
      </c>
      <c r="B49" s="20">
        <v>630</v>
      </c>
      <c r="C49" s="162">
        <v>4280</v>
      </c>
      <c r="D49" s="162">
        <v>4780</v>
      </c>
      <c r="E49" s="173"/>
      <c r="F49" s="175">
        <v>93</v>
      </c>
      <c r="G49" s="176">
        <f t="shared" si="26"/>
        <v>1251</v>
      </c>
      <c r="H49" s="176">
        <f t="shared" ref="H49:I49" si="41">ROUND(H48 *1.005,0)</f>
        <v>10790</v>
      </c>
      <c r="I49" s="176">
        <f t="shared" si="41"/>
        <v>11814</v>
      </c>
      <c r="J49" s="173"/>
      <c r="K49" s="179">
        <v>106</v>
      </c>
      <c r="L49" s="3">
        <f t="shared" si="6"/>
        <v>1785</v>
      </c>
      <c r="M49" s="3">
        <f t="shared" si="7"/>
        <v>18414</v>
      </c>
      <c r="N49" s="3">
        <f t="shared" si="8"/>
        <v>20162</v>
      </c>
      <c r="O49" s="173"/>
      <c r="P49" s="172"/>
      <c r="Q49" s="173"/>
      <c r="R49" s="106"/>
      <c r="U49" s="2" t="s">
        <v>886</v>
      </c>
      <c r="V49" s="3">
        <v>26088</v>
      </c>
      <c r="AA49" s="2">
        <v>49</v>
      </c>
      <c r="AB49" s="63">
        <v>718</v>
      </c>
      <c r="AC49" s="39">
        <v>1292</v>
      </c>
      <c r="AD49" s="43">
        <v>3876</v>
      </c>
      <c r="AG49" s="100">
        <v>13000</v>
      </c>
      <c r="AH49" s="97">
        <v>15600</v>
      </c>
      <c r="AI49" s="99">
        <v>19500</v>
      </c>
      <c r="AK49" s="20">
        <v>670</v>
      </c>
      <c r="AL49">
        <f t="shared" si="3"/>
        <v>838</v>
      </c>
      <c r="AM49">
        <f t="shared" si="4"/>
        <v>1257</v>
      </c>
    </row>
    <row r="50" spans="1:39" x14ac:dyDescent="0.3">
      <c r="A50" s="39">
        <v>49</v>
      </c>
      <c r="B50" s="20">
        <v>610</v>
      </c>
      <c r="C50" s="163">
        <v>4350</v>
      </c>
      <c r="D50" s="163">
        <v>4850</v>
      </c>
      <c r="E50" s="173"/>
      <c r="F50" s="175">
        <v>94</v>
      </c>
      <c r="G50" s="176">
        <f t="shared" si="26"/>
        <v>1254</v>
      </c>
      <c r="H50" s="176">
        <f t="shared" ref="H50:I50" si="42">ROUND(H49 *1.005,0)</f>
        <v>10844</v>
      </c>
      <c r="I50" s="176">
        <f t="shared" si="42"/>
        <v>11873</v>
      </c>
      <c r="J50" s="173"/>
      <c r="K50" s="180">
        <v>107</v>
      </c>
      <c r="L50" s="3">
        <f t="shared" si="6"/>
        <v>1787</v>
      </c>
      <c r="M50" s="3">
        <f t="shared" si="7"/>
        <v>18506</v>
      </c>
      <c r="N50" s="3">
        <f t="shared" si="8"/>
        <v>20263</v>
      </c>
      <c r="O50" s="173"/>
      <c r="P50" s="172"/>
      <c r="Q50" s="173"/>
      <c r="R50" s="106"/>
      <c r="U50" s="2" t="s">
        <v>888</v>
      </c>
      <c r="V50" s="3">
        <v>28032</v>
      </c>
      <c r="AA50" s="2">
        <v>50</v>
      </c>
      <c r="AB50" s="20">
        <v>798</v>
      </c>
      <c r="AC50" s="35">
        <v>1436</v>
      </c>
      <c r="AD50" s="35">
        <v>4308</v>
      </c>
      <c r="AG50" s="99">
        <v>13150</v>
      </c>
      <c r="AH50" s="97">
        <v>15780</v>
      </c>
      <c r="AI50" s="99">
        <v>19725</v>
      </c>
      <c r="AK50" s="20">
        <v>680</v>
      </c>
      <c r="AL50">
        <f t="shared" si="3"/>
        <v>850</v>
      </c>
      <c r="AM50">
        <f t="shared" si="4"/>
        <v>1275</v>
      </c>
    </row>
    <row r="51" spans="1:39" x14ac:dyDescent="0.3">
      <c r="A51" s="35">
        <v>50</v>
      </c>
      <c r="B51" s="20">
        <v>620</v>
      </c>
      <c r="C51" s="161">
        <v>4430</v>
      </c>
      <c r="D51" s="161">
        <v>4930</v>
      </c>
      <c r="E51" s="173"/>
      <c r="F51" s="175">
        <v>95</v>
      </c>
      <c r="G51" s="176">
        <f t="shared" si="26"/>
        <v>1257</v>
      </c>
      <c r="H51" s="176">
        <f t="shared" ref="H51:I51" si="43">ROUND(H50 *1.005,0)</f>
        <v>10898</v>
      </c>
      <c r="I51" s="176">
        <f t="shared" si="43"/>
        <v>11932</v>
      </c>
      <c r="J51" s="173"/>
      <c r="K51" s="171">
        <v>108</v>
      </c>
      <c r="L51" s="3">
        <f t="shared" si="6"/>
        <v>1789</v>
      </c>
      <c r="M51" s="3">
        <f t="shared" si="7"/>
        <v>18599</v>
      </c>
      <c r="N51" s="3">
        <f t="shared" si="8"/>
        <v>20364</v>
      </c>
      <c r="O51" s="173"/>
      <c r="P51" s="172"/>
      <c r="Q51" s="173"/>
      <c r="R51" s="106"/>
      <c r="U51" s="6" t="s">
        <v>890</v>
      </c>
      <c r="V51" s="3">
        <v>30192</v>
      </c>
      <c r="AA51" s="2">
        <v>51</v>
      </c>
      <c r="AB51" s="20">
        <v>878</v>
      </c>
      <c r="AC51" s="35">
        <v>1580</v>
      </c>
      <c r="AD51" s="35">
        <v>4740</v>
      </c>
      <c r="AG51" s="99">
        <v>13300</v>
      </c>
      <c r="AH51" s="97">
        <v>15960</v>
      </c>
      <c r="AI51" s="99">
        <v>19950</v>
      </c>
      <c r="AK51" s="20">
        <v>690</v>
      </c>
      <c r="AL51">
        <f t="shared" si="3"/>
        <v>863</v>
      </c>
      <c r="AM51">
        <f t="shared" si="4"/>
        <v>1295</v>
      </c>
    </row>
    <row r="52" spans="1:39" x14ac:dyDescent="0.3">
      <c r="A52" s="35">
        <v>51</v>
      </c>
      <c r="B52" s="20">
        <v>630</v>
      </c>
      <c r="C52" s="161">
        <v>4500</v>
      </c>
      <c r="D52" s="161">
        <v>5000</v>
      </c>
      <c r="E52" s="173"/>
      <c r="F52" s="175">
        <v>96</v>
      </c>
      <c r="G52" s="176">
        <f t="shared" si="26"/>
        <v>1260</v>
      </c>
      <c r="H52" s="176">
        <f t="shared" ref="H52:I52" si="44">ROUND(H51 *1.005,0)</f>
        <v>10952</v>
      </c>
      <c r="I52" s="176">
        <f t="shared" si="44"/>
        <v>11992</v>
      </c>
      <c r="J52" s="173"/>
      <c r="K52" s="171">
        <v>109</v>
      </c>
      <c r="L52" s="3">
        <f t="shared" si="6"/>
        <v>1791</v>
      </c>
      <c r="M52" s="3">
        <f t="shared" si="7"/>
        <v>18692</v>
      </c>
      <c r="N52" s="3">
        <f t="shared" si="8"/>
        <v>20466</v>
      </c>
      <c r="O52" s="173"/>
      <c r="P52" s="172"/>
      <c r="Q52" s="173"/>
      <c r="R52" s="106"/>
      <c r="U52" s="65" t="s">
        <v>892</v>
      </c>
      <c r="V52" s="3">
        <v>32784</v>
      </c>
      <c r="AA52" s="2">
        <v>52</v>
      </c>
      <c r="AB52" s="20">
        <v>958</v>
      </c>
      <c r="AC52" s="35">
        <v>1724</v>
      </c>
      <c r="AD52" s="35">
        <v>5172</v>
      </c>
      <c r="AG52" s="100">
        <v>13450</v>
      </c>
      <c r="AH52" s="97">
        <v>16140</v>
      </c>
      <c r="AI52" s="99">
        <v>20175</v>
      </c>
      <c r="AK52" s="20">
        <v>700</v>
      </c>
      <c r="AL52">
        <f t="shared" si="3"/>
        <v>875</v>
      </c>
      <c r="AM52">
        <f t="shared" si="4"/>
        <v>1313</v>
      </c>
    </row>
    <row r="53" spans="1:39" x14ac:dyDescent="0.3">
      <c r="A53" s="35">
        <v>52</v>
      </c>
      <c r="B53" s="20">
        <v>640</v>
      </c>
      <c r="C53" s="161">
        <v>4580</v>
      </c>
      <c r="D53" s="161">
        <v>5080</v>
      </c>
      <c r="E53" s="173"/>
      <c r="F53" s="175">
        <v>97</v>
      </c>
      <c r="G53" s="176">
        <f t="shared" si="26"/>
        <v>1263</v>
      </c>
      <c r="H53" s="176">
        <f t="shared" ref="H53:I53" si="45">ROUND(H52 *1.005,0)</f>
        <v>11007</v>
      </c>
      <c r="I53" s="176">
        <f t="shared" si="45"/>
        <v>12052</v>
      </c>
      <c r="J53" s="173"/>
      <c r="K53" s="171">
        <v>110</v>
      </c>
      <c r="L53" s="3">
        <f t="shared" si="6"/>
        <v>1793</v>
      </c>
      <c r="M53" s="3">
        <f t="shared" si="7"/>
        <v>18785</v>
      </c>
      <c r="N53" s="3">
        <f t="shared" si="8"/>
        <v>20568</v>
      </c>
      <c r="O53" s="173"/>
      <c r="P53" s="172"/>
      <c r="Q53" s="173"/>
      <c r="R53" s="106"/>
      <c r="U53" s="65" t="s">
        <v>894</v>
      </c>
      <c r="V53" s="3">
        <v>35664</v>
      </c>
      <c r="AA53" s="2">
        <v>53</v>
      </c>
      <c r="AB53" s="20">
        <v>1038</v>
      </c>
      <c r="AC53" s="35">
        <v>1868</v>
      </c>
      <c r="AD53" s="35">
        <v>5604</v>
      </c>
      <c r="AG53" s="99">
        <v>13600</v>
      </c>
      <c r="AH53" s="97">
        <v>16320</v>
      </c>
      <c r="AI53" s="99">
        <v>20400</v>
      </c>
      <c r="AK53" s="20">
        <v>710</v>
      </c>
      <c r="AL53">
        <f t="shared" si="3"/>
        <v>888</v>
      </c>
      <c r="AM53">
        <f t="shared" si="4"/>
        <v>1332</v>
      </c>
    </row>
    <row r="54" spans="1:39" x14ac:dyDescent="0.3">
      <c r="A54" s="35">
        <v>53</v>
      </c>
      <c r="B54" s="20">
        <v>650</v>
      </c>
      <c r="C54" s="161">
        <v>4650</v>
      </c>
      <c r="D54" s="161">
        <v>5150</v>
      </c>
      <c r="E54" s="173"/>
      <c r="F54" s="175">
        <v>98</v>
      </c>
      <c r="G54" s="176">
        <f t="shared" si="26"/>
        <v>1266</v>
      </c>
      <c r="H54" s="176">
        <f t="shared" ref="H54:I54" si="46">ROUND(H53 *1.005,0)</f>
        <v>11062</v>
      </c>
      <c r="I54" s="176">
        <f t="shared" si="46"/>
        <v>12112</v>
      </c>
      <c r="J54" s="173"/>
      <c r="K54" s="171">
        <v>111</v>
      </c>
      <c r="L54" s="3">
        <f t="shared" si="6"/>
        <v>1795</v>
      </c>
      <c r="M54" s="3">
        <f t="shared" si="7"/>
        <v>18879</v>
      </c>
      <c r="N54" s="3">
        <f t="shared" si="8"/>
        <v>20671</v>
      </c>
      <c r="O54" s="173"/>
      <c r="P54" s="172"/>
      <c r="Q54" s="173"/>
      <c r="R54" s="106"/>
      <c r="U54" s="65" t="s">
        <v>896</v>
      </c>
      <c r="V54" s="3">
        <v>38688</v>
      </c>
      <c r="AA54" s="2">
        <v>54</v>
      </c>
      <c r="AB54" s="20">
        <v>1118</v>
      </c>
      <c r="AC54" s="35">
        <v>2012</v>
      </c>
      <c r="AD54" s="35">
        <v>6036</v>
      </c>
      <c r="AG54" s="99">
        <v>13750</v>
      </c>
      <c r="AH54" s="97">
        <v>16500</v>
      </c>
      <c r="AI54" s="99">
        <v>20625</v>
      </c>
      <c r="AK54" s="20">
        <v>720</v>
      </c>
      <c r="AL54">
        <f t="shared" si="3"/>
        <v>900</v>
      </c>
      <c r="AM54">
        <f t="shared" si="4"/>
        <v>1350</v>
      </c>
    </row>
    <row r="55" spans="1:39" x14ac:dyDescent="0.3">
      <c r="A55" s="35">
        <v>54</v>
      </c>
      <c r="B55" s="20">
        <v>660</v>
      </c>
      <c r="C55" s="161">
        <v>4730</v>
      </c>
      <c r="D55" s="161">
        <v>5230</v>
      </c>
      <c r="E55" s="173"/>
      <c r="F55" s="175">
        <v>99</v>
      </c>
      <c r="G55" s="176">
        <f t="shared" si="26"/>
        <v>1269</v>
      </c>
      <c r="H55" s="176">
        <f t="shared" ref="H55:I55" si="47">ROUND(H54 *1.005,0)</f>
        <v>11117</v>
      </c>
      <c r="I55" s="176">
        <f t="shared" si="47"/>
        <v>12173</v>
      </c>
      <c r="J55" s="173"/>
      <c r="K55" s="171">
        <v>112</v>
      </c>
      <c r="L55" s="3">
        <f t="shared" si="6"/>
        <v>1797</v>
      </c>
      <c r="M55" s="3">
        <f t="shared" si="7"/>
        <v>18973</v>
      </c>
      <c r="N55" s="3">
        <f t="shared" si="8"/>
        <v>20774</v>
      </c>
      <c r="O55" s="173"/>
      <c r="P55" s="172"/>
      <c r="Q55" s="173"/>
      <c r="R55" s="106"/>
      <c r="U55" s="65" t="s">
        <v>898</v>
      </c>
      <c r="V55" s="3">
        <v>41856</v>
      </c>
      <c r="AA55" s="2">
        <v>55</v>
      </c>
      <c r="AB55" s="20">
        <v>1198</v>
      </c>
      <c r="AC55" s="35">
        <v>2156</v>
      </c>
      <c r="AD55" s="35">
        <v>6468</v>
      </c>
      <c r="AG55" s="100">
        <v>13900</v>
      </c>
      <c r="AH55" s="97">
        <v>16680</v>
      </c>
      <c r="AI55" s="99">
        <v>20850</v>
      </c>
      <c r="AK55" s="20">
        <v>730</v>
      </c>
      <c r="AL55">
        <f t="shared" si="3"/>
        <v>913</v>
      </c>
      <c r="AM55">
        <f t="shared" si="4"/>
        <v>1370</v>
      </c>
    </row>
    <row r="56" spans="1:39" x14ac:dyDescent="0.3">
      <c r="A56" s="35">
        <v>55</v>
      </c>
      <c r="B56" s="20">
        <v>670</v>
      </c>
      <c r="C56" s="161">
        <v>4800</v>
      </c>
      <c r="D56" s="161">
        <v>5300</v>
      </c>
      <c r="E56" s="173"/>
      <c r="F56" s="175">
        <v>100</v>
      </c>
      <c r="G56" s="176">
        <f t="shared" si="26"/>
        <v>1272</v>
      </c>
      <c r="H56" s="176">
        <f t="shared" ref="H56:I56" si="48">ROUND(H55 *1.005,0)</f>
        <v>11173</v>
      </c>
      <c r="I56" s="176">
        <f t="shared" si="48"/>
        <v>12234</v>
      </c>
      <c r="J56" s="173"/>
      <c r="K56" s="171">
        <v>113</v>
      </c>
      <c r="L56" s="3">
        <f t="shared" si="6"/>
        <v>1799</v>
      </c>
      <c r="M56" s="3">
        <f t="shared" si="7"/>
        <v>19068</v>
      </c>
      <c r="N56" s="3">
        <f t="shared" si="8"/>
        <v>20878</v>
      </c>
      <c r="O56" s="173"/>
      <c r="P56" s="172"/>
      <c r="Q56" s="173"/>
      <c r="R56" s="106"/>
      <c r="U56" s="65" t="s">
        <v>900</v>
      </c>
      <c r="V56" s="3">
        <v>45024</v>
      </c>
      <c r="AA56" s="2">
        <v>56</v>
      </c>
      <c r="AB56" s="24">
        <v>1278</v>
      </c>
      <c r="AC56" s="37">
        <v>2300</v>
      </c>
      <c r="AD56" s="37">
        <v>6900</v>
      </c>
      <c r="AG56" s="99">
        <v>14925</v>
      </c>
      <c r="AH56" s="97">
        <v>17910</v>
      </c>
      <c r="AI56" s="99">
        <v>22388</v>
      </c>
      <c r="AK56" s="20">
        <v>740</v>
      </c>
      <c r="AL56">
        <f t="shared" si="3"/>
        <v>925</v>
      </c>
      <c r="AM56">
        <f t="shared" si="4"/>
        <v>1388</v>
      </c>
    </row>
    <row r="57" spans="1:39" x14ac:dyDescent="0.3">
      <c r="A57" s="37">
        <v>56</v>
      </c>
      <c r="B57" s="20">
        <v>700</v>
      </c>
      <c r="C57" s="162">
        <v>4880</v>
      </c>
      <c r="D57" s="162">
        <v>5380</v>
      </c>
      <c r="E57" s="173"/>
      <c r="F57" s="175">
        <v>101</v>
      </c>
      <c r="G57" s="176">
        <f t="shared" si="26"/>
        <v>1275</v>
      </c>
      <c r="H57" s="176">
        <f t="shared" ref="H57:I57" si="49">ROUND(H56 *1.005,0)</f>
        <v>11229</v>
      </c>
      <c r="I57" s="176">
        <f t="shared" si="49"/>
        <v>12295</v>
      </c>
      <c r="J57" s="173"/>
      <c r="K57" s="179">
        <v>114</v>
      </c>
      <c r="L57" s="3">
        <f t="shared" si="6"/>
        <v>1801</v>
      </c>
      <c r="M57" s="3">
        <f t="shared" si="7"/>
        <v>19163</v>
      </c>
      <c r="N57" s="3">
        <f t="shared" si="8"/>
        <v>20982</v>
      </c>
      <c r="O57" s="173"/>
      <c r="P57" s="172"/>
      <c r="Q57" s="173"/>
      <c r="R57" s="106"/>
      <c r="U57" s="65" t="s">
        <v>902</v>
      </c>
      <c r="V57" s="3">
        <v>48192</v>
      </c>
      <c r="AA57" s="2">
        <v>57</v>
      </c>
      <c r="AB57" s="63">
        <v>1438</v>
      </c>
      <c r="AC57" s="39">
        <v>2588</v>
      </c>
      <c r="AD57" s="43">
        <v>7764</v>
      </c>
      <c r="AG57" s="99">
        <v>17400</v>
      </c>
      <c r="AH57" s="97">
        <v>20880</v>
      </c>
      <c r="AI57" s="99">
        <v>26100</v>
      </c>
      <c r="AK57" s="20">
        <v>750</v>
      </c>
      <c r="AL57">
        <f t="shared" si="3"/>
        <v>938</v>
      </c>
      <c r="AM57">
        <f t="shared" si="4"/>
        <v>1407</v>
      </c>
    </row>
    <row r="58" spans="1:39" x14ac:dyDescent="0.3">
      <c r="A58" s="39">
        <v>57</v>
      </c>
      <c r="B58" s="20">
        <v>680</v>
      </c>
      <c r="C58" s="163">
        <v>4950</v>
      </c>
      <c r="D58" s="163">
        <v>5450</v>
      </c>
      <c r="E58" s="173"/>
      <c r="F58" s="175">
        <v>102</v>
      </c>
      <c r="G58" s="176">
        <f t="shared" si="26"/>
        <v>1278</v>
      </c>
      <c r="H58" s="176">
        <f t="shared" ref="H58:I58" si="50">ROUND(H57 *1.005,0)</f>
        <v>11285</v>
      </c>
      <c r="I58" s="176">
        <f t="shared" si="50"/>
        <v>12356</v>
      </c>
      <c r="J58" s="173"/>
      <c r="K58" s="180">
        <v>115</v>
      </c>
      <c r="L58" s="3">
        <f t="shared" si="6"/>
        <v>1803</v>
      </c>
      <c r="M58" s="3">
        <f t="shared" si="7"/>
        <v>19259</v>
      </c>
      <c r="N58" s="3">
        <f t="shared" si="8"/>
        <v>21087</v>
      </c>
      <c r="O58" s="173"/>
      <c r="P58" s="172"/>
      <c r="Q58" s="173"/>
      <c r="R58" s="106"/>
      <c r="U58" s="65" t="s">
        <v>904</v>
      </c>
      <c r="V58" s="3">
        <v>51504</v>
      </c>
      <c r="AA58" s="2">
        <v>58</v>
      </c>
      <c r="AB58" s="20">
        <v>1598</v>
      </c>
      <c r="AC58" s="35">
        <v>2876</v>
      </c>
      <c r="AD58" s="35">
        <v>8628</v>
      </c>
      <c r="AG58" s="100">
        <v>17600</v>
      </c>
      <c r="AH58" s="97">
        <v>21120</v>
      </c>
      <c r="AI58" s="99">
        <v>26400</v>
      </c>
      <c r="AK58" s="20">
        <v>760</v>
      </c>
      <c r="AL58">
        <f t="shared" si="3"/>
        <v>950</v>
      </c>
      <c r="AM58">
        <f t="shared" si="4"/>
        <v>1425</v>
      </c>
    </row>
    <row r="59" spans="1:39" x14ac:dyDescent="0.3">
      <c r="A59" s="35">
        <v>58</v>
      </c>
      <c r="B59" s="20">
        <v>690</v>
      </c>
      <c r="C59" s="161">
        <v>5030</v>
      </c>
      <c r="D59" s="161">
        <v>5530</v>
      </c>
      <c r="E59" s="173"/>
      <c r="F59" s="175">
        <v>103</v>
      </c>
      <c r="G59" s="176">
        <f t="shared" si="26"/>
        <v>1281</v>
      </c>
      <c r="H59" s="176">
        <f t="shared" ref="H59:I59" si="51">ROUND(H58 *1.005,0)</f>
        <v>11341</v>
      </c>
      <c r="I59" s="176">
        <f t="shared" si="51"/>
        <v>12418</v>
      </c>
      <c r="J59" s="173"/>
      <c r="K59" s="171">
        <v>116</v>
      </c>
      <c r="L59" s="3">
        <f t="shared" si="6"/>
        <v>1805</v>
      </c>
      <c r="M59" s="3">
        <f t="shared" si="7"/>
        <v>19355</v>
      </c>
      <c r="N59" s="3">
        <f t="shared" si="8"/>
        <v>21192</v>
      </c>
      <c r="O59" s="173"/>
      <c r="P59" s="172"/>
      <c r="Q59" s="173"/>
      <c r="R59" s="106"/>
      <c r="U59" s="65" t="s">
        <v>906</v>
      </c>
      <c r="V59" s="3">
        <v>54960</v>
      </c>
      <c r="AA59" s="2">
        <v>59</v>
      </c>
      <c r="AB59" s="20">
        <v>1758</v>
      </c>
      <c r="AC59" s="35">
        <v>3164</v>
      </c>
      <c r="AD59" s="35">
        <v>9492</v>
      </c>
      <c r="AG59" s="99">
        <v>17800</v>
      </c>
      <c r="AH59" s="97">
        <v>21360</v>
      </c>
      <c r="AI59" s="99">
        <v>26700</v>
      </c>
      <c r="AK59" s="20">
        <v>770</v>
      </c>
      <c r="AL59">
        <f t="shared" si="3"/>
        <v>963</v>
      </c>
      <c r="AM59">
        <f t="shared" si="4"/>
        <v>1445</v>
      </c>
    </row>
    <row r="60" spans="1:39" x14ac:dyDescent="0.3">
      <c r="A60" s="35">
        <v>59</v>
      </c>
      <c r="B60" s="20">
        <v>700</v>
      </c>
      <c r="C60" s="161">
        <v>5100</v>
      </c>
      <c r="D60" s="161">
        <v>5600</v>
      </c>
      <c r="E60" s="173"/>
      <c r="F60" s="175">
        <v>104</v>
      </c>
      <c r="G60" s="176">
        <f t="shared" si="26"/>
        <v>1284</v>
      </c>
      <c r="H60" s="176">
        <f t="shared" ref="H60:I60" si="52">ROUND(H59 *1.005,0)</f>
        <v>11398</v>
      </c>
      <c r="I60" s="176">
        <f t="shared" si="52"/>
        <v>12480</v>
      </c>
      <c r="J60" s="173"/>
      <c r="K60" s="171">
        <v>117</v>
      </c>
      <c r="L60" s="3">
        <f t="shared" si="6"/>
        <v>1807</v>
      </c>
      <c r="M60" s="3">
        <f t="shared" si="7"/>
        <v>19452</v>
      </c>
      <c r="N60" s="3">
        <f t="shared" si="8"/>
        <v>21298</v>
      </c>
      <c r="O60" s="173"/>
      <c r="P60" s="172"/>
      <c r="Q60" s="173"/>
      <c r="R60" s="106"/>
      <c r="U60" s="65" t="s">
        <v>908</v>
      </c>
      <c r="V60" s="3">
        <v>58560</v>
      </c>
      <c r="AA60" s="2">
        <v>60</v>
      </c>
      <c r="AB60" s="20">
        <v>1918</v>
      </c>
      <c r="AC60" s="35">
        <v>3452</v>
      </c>
      <c r="AD60" s="35">
        <v>10356</v>
      </c>
      <c r="AG60" s="100">
        <v>18000</v>
      </c>
      <c r="AH60" s="97">
        <v>21600</v>
      </c>
      <c r="AI60" s="99">
        <v>27000</v>
      </c>
      <c r="AK60" s="20">
        <v>780</v>
      </c>
      <c r="AL60">
        <f t="shared" si="3"/>
        <v>975</v>
      </c>
      <c r="AM60">
        <f t="shared" si="4"/>
        <v>1463</v>
      </c>
    </row>
    <row r="61" spans="1:39" x14ac:dyDescent="0.3">
      <c r="A61" s="35">
        <v>60</v>
      </c>
      <c r="B61" s="20">
        <v>710</v>
      </c>
      <c r="C61" s="161">
        <v>5180</v>
      </c>
      <c r="D61" s="161">
        <v>5680</v>
      </c>
      <c r="E61" s="173"/>
      <c r="F61" s="175">
        <v>105</v>
      </c>
      <c r="G61" s="176">
        <f t="shared" si="26"/>
        <v>1287</v>
      </c>
      <c r="H61" s="176">
        <f t="shared" ref="H61:I61" si="53">ROUND(H60 *1.005,0)</f>
        <v>11455</v>
      </c>
      <c r="I61" s="176">
        <f t="shared" si="53"/>
        <v>12542</v>
      </c>
      <c r="J61" s="173"/>
      <c r="K61" s="171">
        <v>118</v>
      </c>
      <c r="L61" s="3">
        <f t="shared" si="6"/>
        <v>1809</v>
      </c>
      <c r="M61" s="3">
        <f t="shared" si="7"/>
        <v>19549</v>
      </c>
      <c r="N61" s="3">
        <f t="shared" si="8"/>
        <v>21404</v>
      </c>
      <c r="O61" s="173"/>
      <c r="P61" s="172"/>
      <c r="Q61" s="173"/>
      <c r="R61" s="106"/>
      <c r="U61" s="65" t="s">
        <v>910</v>
      </c>
      <c r="V61" s="3">
        <v>62304</v>
      </c>
      <c r="AA61" s="2">
        <v>61</v>
      </c>
      <c r="AB61" s="20">
        <v>2078</v>
      </c>
      <c r="AC61" s="35">
        <v>3740</v>
      </c>
      <c r="AD61" s="35">
        <v>11220</v>
      </c>
      <c r="AG61" s="99">
        <v>18200</v>
      </c>
      <c r="AH61" s="97">
        <v>21840</v>
      </c>
      <c r="AI61" s="99">
        <v>27300</v>
      </c>
      <c r="AK61" s="20">
        <v>790</v>
      </c>
      <c r="AL61">
        <f t="shared" si="3"/>
        <v>988</v>
      </c>
      <c r="AM61">
        <f t="shared" si="4"/>
        <v>1482</v>
      </c>
    </row>
    <row r="62" spans="1:39" x14ac:dyDescent="0.3">
      <c r="A62" s="35">
        <v>61</v>
      </c>
      <c r="B62" s="20">
        <v>720</v>
      </c>
      <c r="C62" s="161">
        <v>5250</v>
      </c>
      <c r="D62" s="161">
        <v>5750</v>
      </c>
      <c r="E62" s="173"/>
      <c r="F62" s="175">
        <v>106</v>
      </c>
      <c r="G62" s="176">
        <f t="shared" si="26"/>
        <v>1290</v>
      </c>
      <c r="H62" s="176">
        <f t="shared" ref="H62:I62" si="54">ROUND(H61 *1.005,0)</f>
        <v>11512</v>
      </c>
      <c r="I62" s="176">
        <f t="shared" si="54"/>
        <v>12605</v>
      </c>
      <c r="J62" s="173"/>
      <c r="K62" s="171">
        <v>119</v>
      </c>
      <c r="L62" s="3">
        <f t="shared" si="6"/>
        <v>1811</v>
      </c>
      <c r="M62" s="3">
        <f t="shared" si="7"/>
        <v>19647</v>
      </c>
      <c r="N62" s="3">
        <f t="shared" si="8"/>
        <v>21511</v>
      </c>
      <c r="O62" s="173"/>
      <c r="P62" s="172"/>
      <c r="Q62" s="173"/>
      <c r="R62" s="106"/>
      <c r="U62" s="65" t="s">
        <v>912</v>
      </c>
      <c r="V62" s="3">
        <v>68064</v>
      </c>
      <c r="AA62" s="2">
        <v>62</v>
      </c>
      <c r="AB62" s="20">
        <v>2238</v>
      </c>
      <c r="AC62" s="35">
        <v>4028</v>
      </c>
      <c r="AD62" s="35">
        <v>12084</v>
      </c>
      <c r="AG62" s="100">
        <v>18400</v>
      </c>
      <c r="AH62" s="97">
        <v>22080</v>
      </c>
      <c r="AI62" s="99">
        <v>27600</v>
      </c>
      <c r="AK62" s="20">
        <v>800</v>
      </c>
      <c r="AL62">
        <f t="shared" si="3"/>
        <v>1000</v>
      </c>
      <c r="AM62">
        <f t="shared" si="4"/>
        <v>1500</v>
      </c>
    </row>
    <row r="63" spans="1:39" x14ac:dyDescent="0.3">
      <c r="A63" s="35">
        <v>62</v>
      </c>
      <c r="B63" s="20">
        <v>730</v>
      </c>
      <c r="C63" s="161">
        <v>5330</v>
      </c>
      <c r="D63" s="161">
        <v>5830</v>
      </c>
      <c r="E63" s="173"/>
      <c r="F63" s="175">
        <v>107</v>
      </c>
      <c r="G63" s="176">
        <f t="shared" si="26"/>
        <v>1293</v>
      </c>
      <c r="H63" s="176">
        <f t="shared" ref="H63:I63" si="55">ROUND(H62 *1.005,0)</f>
        <v>11570</v>
      </c>
      <c r="I63" s="176">
        <f t="shared" si="55"/>
        <v>12668</v>
      </c>
      <c r="J63" s="173"/>
      <c r="K63" s="171">
        <v>120</v>
      </c>
      <c r="L63" s="3">
        <f t="shared" si="6"/>
        <v>1813</v>
      </c>
      <c r="M63" s="3">
        <f t="shared" si="7"/>
        <v>19745</v>
      </c>
      <c r="N63" s="3">
        <f t="shared" si="8"/>
        <v>21619</v>
      </c>
      <c r="O63" s="173"/>
      <c r="P63" s="172"/>
      <c r="Q63" s="173"/>
      <c r="R63" s="106"/>
      <c r="U63" s="65" t="s">
        <v>914</v>
      </c>
      <c r="V63" s="3">
        <v>75264</v>
      </c>
      <c r="AA63" s="2">
        <v>63</v>
      </c>
      <c r="AB63" s="20">
        <v>2398</v>
      </c>
      <c r="AC63" s="35">
        <v>4316</v>
      </c>
      <c r="AD63" s="35">
        <v>12948</v>
      </c>
      <c r="AG63" s="99">
        <v>18600</v>
      </c>
      <c r="AH63" s="97">
        <v>22320</v>
      </c>
      <c r="AI63" s="99">
        <v>27900</v>
      </c>
      <c r="AK63" s="20">
        <v>810</v>
      </c>
      <c r="AL63">
        <f t="shared" si="3"/>
        <v>1013</v>
      </c>
      <c r="AM63">
        <f t="shared" si="4"/>
        <v>1520</v>
      </c>
    </row>
    <row r="64" spans="1:39" x14ac:dyDescent="0.3">
      <c r="A64" s="35">
        <v>63</v>
      </c>
      <c r="B64" s="20">
        <v>740</v>
      </c>
      <c r="C64" s="161">
        <v>5400</v>
      </c>
      <c r="D64" s="161">
        <v>5900</v>
      </c>
      <c r="E64" s="173"/>
      <c r="F64" s="175">
        <v>108</v>
      </c>
      <c r="G64" s="176">
        <f t="shared" si="26"/>
        <v>1296</v>
      </c>
      <c r="H64" s="176">
        <f t="shared" ref="H64:I64" si="56">ROUND(H63 *1.005,0)</f>
        <v>11628</v>
      </c>
      <c r="I64" s="176">
        <f t="shared" si="56"/>
        <v>12731</v>
      </c>
      <c r="J64" s="173"/>
      <c r="K64" s="171">
        <v>121</v>
      </c>
      <c r="L64" s="3">
        <f t="shared" si="6"/>
        <v>1815</v>
      </c>
      <c r="M64" s="3">
        <f t="shared" si="7"/>
        <v>19844</v>
      </c>
      <c r="N64" s="3">
        <f t="shared" si="8"/>
        <v>21727</v>
      </c>
      <c r="O64" s="173"/>
      <c r="P64" s="172"/>
      <c r="Q64" s="173"/>
      <c r="R64" s="106"/>
      <c r="U64" s="65" t="s">
        <v>916</v>
      </c>
      <c r="V64" s="3">
        <v>82464</v>
      </c>
      <c r="AA64" s="2">
        <v>64</v>
      </c>
      <c r="AB64" s="64">
        <v>2558</v>
      </c>
      <c r="AC64" s="37">
        <v>4604</v>
      </c>
      <c r="AD64" s="37">
        <v>13812</v>
      </c>
      <c r="AG64" s="100">
        <v>20000</v>
      </c>
      <c r="AH64" s="97">
        <v>24000</v>
      </c>
      <c r="AI64" s="99">
        <v>30000</v>
      </c>
      <c r="AK64" s="20">
        <v>820</v>
      </c>
      <c r="AL64">
        <f t="shared" si="3"/>
        <v>1025</v>
      </c>
      <c r="AM64">
        <f t="shared" si="4"/>
        <v>1538</v>
      </c>
    </row>
    <row r="65" spans="1:22" x14ac:dyDescent="0.3">
      <c r="A65" s="37">
        <v>64</v>
      </c>
      <c r="B65" s="20">
        <v>770</v>
      </c>
      <c r="C65" s="162">
        <v>5480</v>
      </c>
      <c r="D65" s="162">
        <v>6000</v>
      </c>
      <c r="E65" s="173"/>
      <c r="F65" s="175">
        <v>109</v>
      </c>
      <c r="G65" s="176">
        <f t="shared" si="26"/>
        <v>1299</v>
      </c>
      <c r="H65" s="176">
        <f t="shared" ref="H65:I65" si="57">ROUND(H64 *1.005,0)</f>
        <v>11686</v>
      </c>
      <c r="I65" s="176">
        <f t="shared" si="57"/>
        <v>12795</v>
      </c>
      <c r="J65" s="173"/>
      <c r="K65" s="179">
        <v>122</v>
      </c>
      <c r="L65" s="3">
        <f t="shared" si="6"/>
        <v>1817</v>
      </c>
      <c r="M65" s="3">
        <f t="shared" si="7"/>
        <v>19943</v>
      </c>
      <c r="N65" s="3">
        <f t="shared" si="8"/>
        <v>21836</v>
      </c>
      <c r="O65" s="173"/>
      <c r="P65" s="173"/>
      <c r="Q65" s="173"/>
      <c r="R65" s="106"/>
      <c r="U65" s="65" t="s">
        <v>918</v>
      </c>
      <c r="V65" s="3">
        <v>89664</v>
      </c>
    </row>
    <row r="66" spans="1:22" x14ac:dyDescent="0.3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U66" s="65" t="s">
        <v>920</v>
      </c>
      <c r="V66" s="3">
        <v>96864</v>
      </c>
    </row>
    <row r="67" spans="1:22" x14ac:dyDescent="0.3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U67" s="65" t="s">
        <v>922</v>
      </c>
      <c r="V67" s="3">
        <v>104064</v>
      </c>
    </row>
    <row r="68" spans="1:22" x14ac:dyDescent="0.3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U68" s="65" t="s">
        <v>924</v>
      </c>
      <c r="V68" s="3">
        <v>111264</v>
      </c>
    </row>
    <row r="69" spans="1:22" x14ac:dyDescent="0.3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U69" s="65" t="s">
        <v>926</v>
      </c>
      <c r="V69" s="3">
        <v>118464</v>
      </c>
    </row>
    <row r="70" spans="1:22" x14ac:dyDescent="0.3">
      <c r="U70" s="65" t="s">
        <v>928</v>
      </c>
      <c r="V70" s="3">
        <v>125664</v>
      </c>
    </row>
    <row r="71" spans="1:22" x14ac:dyDescent="0.3">
      <c r="U71" s="65" t="s">
        <v>930</v>
      </c>
      <c r="V71" s="3">
        <v>132864</v>
      </c>
    </row>
    <row r="72" spans="1:22" x14ac:dyDescent="0.3">
      <c r="U72" s="65" t="s">
        <v>932</v>
      </c>
      <c r="V72" s="3">
        <v>140064</v>
      </c>
    </row>
    <row r="73" spans="1:22" x14ac:dyDescent="0.3">
      <c r="U73" s="65" t="s">
        <v>934</v>
      </c>
      <c r="V73" s="3">
        <v>147264</v>
      </c>
    </row>
    <row r="74" spans="1:22" x14ac:dyDescent="0.3">
      <c r="U74" s="65" t="s">
        <v>936</v>
      </c>
      <c r="V74" s="3">
        <v>154464</v>
      </c>
    </row>
    <row r="75" spans="1:22" x14ac:dyDescent="0.3">
      <c r="U75" s="65" t="s">
        <v>938</v>
      </c>
      <c r="V75" s="3">
        <v>161664</v>
      </c>
    </row>
    <row r="76" spans="1:22" x14ac:dyDescent="0.3">
      <c r="U76" s="65" t="s">
        <v>940</v>
      </c>
      <c r="V76" s="3">
        <v>168864</v>
      </c>
    </row>
    <row r="77" spans="1:22" x14ac:dyDescent="0.3">
      <c r="U77" s="65" t="s">
        <v>942</v>
      </c>
      <c r="V77" s="3">
        <v>176064</v>
      </c>
    </row>
    <row r="78" spans="1:22" x14ac:dyDescent="0.3">
      <c r="U78" s="65" t="s">
        <v>944</v>
      </c>
      <c r="V78" s="3">
        <v>183264</v>
      </c>
    </row>
    <row r="79" spans="1:22" x14ac:dyDescent="0.3">
      <c r="U79" s="65" t="s">
        <v>946</v>
      </c>
      <c r="V79" s="3">
        <v>190464</v>
      </c>
    </row>
    <row r="80" spans="1:22" x14ac:dyDescent="0.3">
      <c r="U80" s="65" t="s">
        <v>948</v>
      </c>
      <c r="V80" s="3">
        <v>197664</v>
      </c>
    </row>
    <row r="81" spans="21:22" x14ac:dyDescent="0.3">
      <c r="U81" s="65" t="s">
        <v>950</v>
      </c>
      <c r="V81" s="3">
        <v>204864</v>
      </c>
    </row>
    <row r="82" spans="21:22" x14ac:dyDescent="0.3">
      <c r="U82" s="65" t="s">
        <v>952</v>
      </c>
      <c r="V82" s="3">
        <v>212064</v>
      </c>
    </row>
    <row r="83" spans="21:22" x14ac:dyDescent="0.3">
      <c r="U83" s="65" t="s">
        <v>954</v>
      </c>
      <c r="V83" s="3">
        <v>219264</v>
      </c>
    </row>
    <row r="84" spans="21:22" x14ac:dyDescent="0.3">
      <c r="U84" s="65" t="s">
        <v>956</v>
      </c>
      <c r="V84" s="3">
        <v>226464</v>
      </c>
    </row>
    <row r="85" spans="21:22" x14ac:dyDescent="0.3">
      <c r="U85" s="65" t="s">
        <v>958</v>
      </c>
      <c r="V85" s="3">
        <v>233664</v>
      </c>
    </row>
    <row r="86" spans="21:22" x14ac:dyDescent="0.3">
      <c r="U86" s="65" t="s">
        <v>960</v>
      </c>
      <c r="V86" s="3">
        <v>240864</v>
      </c>
    </row>
    <row r="87" spans="21:22" x14ac:dyDescent="0.3">
      <c r="U87" s="65" t="s">
        <v>962</v>
      </c>
      <c r="V87" s="3">
        <v>248064</v>
      </c>
    </row>
    <row r="88" spans="21:22" x14ac:dyDescent="0.3">
      <c r="U88" s="65" t="s">
        <v>964</v>
      </c>
      <c r="V88" s="3">
        <v>255264</v>
      </c>
    </row>
    <row r="89" spans="21:22" x14ac:dyDescent="0.3">
      <c r="U89" s="65" t="s">
        <v>966</v>
      </c>
      <c r="V89" s="3">
        <v>262464</v>
      </c>
    </row>
    <row r="90" spans="21:22" x14ac:dyDescent="0.3">
      <c r="U90" s="65" t="s">
        <v>968</v>
      </c>
      <c r="V90" s="3">
        <v>269664</v>
      </c>
    </row>
    <row r="91" spans="21:22" x14ac:dyDescent="0.3">
      <c r="U91" s="65" t="s">
        <v>970</v>
      </c>
      <c r="V91" s="3">
        <v>276864</v>
      </c>
    </row>
    <row r="92" spans="21:22" x14ac:dyDescent="0.3">
      <c r="U92" s="65" t="s">
        <v>972</v>
      </c>
      <c r="V92" s="3">
        <v>284064</v>
      </c>
    </row>
    <row r="93" spans="21:22" x14ac:dyDescent="0.3">
      <c r="U93" s="65" t="s">
        <v>974</v>
      </c>
      <c r="V93" s="3">
        <v>291264</v>
      </c>
    </row>
    <row r="94" spans="21:22" x14ac:dyDescent="0.3">
      <c r="U94" s="65" t="s">
        <v>976</v>
      </c>
      <c r="V94" s="3">
        <v>298464</v>
      </c>
    </row>
    <row r="95" spans="21:22" x14ac:dyDescent="0.3">
      <c r="U95" s="65" t="s">
        <v>978</v>
      </c>
      <c r="V95" s="3">
        <v>305664</v>
      </c>
    </row>
    <row r="96" spans="21:22" x14ac:dyDescent="0.3">
      <c r="U96" s="65" t="s">
        <v>980</v>
      </c>
      <c r="V96" s="3">
        <v>312864</v>
      </c>
    </row>
    <row r="97" spans="21:22" x14ac:dyDescent="0.3">
      <c r="U97" s="65" t="s">
        <v>982</v>
      </c>
      <c r="V97" s="3">
        <v>320064</v>
      </c>
    </row>
    <row r="98" spans="21:22" x14ac:dyDescent="0.3">
      <c r="U98" s="65" t="s">
        <v>984</v>
      </c>
      <c r="V98" s="3">
        <v>327264</v>
      </c>
    </row>
    <row r="99" spans="21:22" x14ac:dyDescent="0.3">
      <c r="U99" s="65" t="s">
        <v>986</v>
      </c>
      <c r="V99" s="3">
        <v>334464</v>
      </c>
    </row>
    <row r="100" spans="21:22" x14ac:dyDescent="0.3">
      <c r="U100" s="65" t="s">
        <v>988</v>
      </c>
      <c r="V100" s="3">
        <v>341664</v>
      </c>
    </row>
    <row r="101" spans="21:22" x14ac:dyDescent="0.3">
      <c r="U101" s="65" t="s">
        <v>990</v>
      </c>
      <c r="V101" s="7">
        <v>348864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캐릭터 레벨업cost</vt:lpstr>
      <vt:lpstr>캐릭터 스테이터스</vt:lpstr>
      <vt:lpstr>캐릭터 DNAcost</vt:lpstr>
      <vt:lpstr>계정 레벨업cost</vt:lpstr>
      <vt:lpstr>훈련cost</vt:lpstr>
      <vt:lpstr>캐릭터 스킬 레벨cost</vt:lpstr>
      <vt:lpstr>스테이지 드랍 골드</vt:lpstr>
      <vt:lpstr>스테이지 드랍 아이템</vt:lpstr>
      <vt:lpstr>스테이지 클리어 보상</vt:lpstr>
      <vt:lpstr>등급</vt:lpstr>
      <vt:lpstr>일반 상점cost</vt:lpstr>
      <vt:lpstr>장비강화cost</vt:lpstr>
      <vt:lpstr>장비 스테이터스</vt:lpstr>
      <vt:lpstr>뽑기확률</vt:lpstr>
      <vt:lpstr>도감효과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Thesalt-15</dc:creator>
  <cp:lastModifiedBy>wonhyoung Lee</cp:lastModifiedBy>
  <dcterms:created xsi:type="dcterms:W3CDTF">2022-04-28T01:17:43Z</dcterms:created>
  <dcterms:modified xsi:type="dcterms:W3CDTF">2022-09-06T16:15:56Z</dcterms:modified>
</cp:coreProperties>
</file>