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le/Desktop/Data Analytic class /"/>
    </mc:Choice>
  </mc:AlternateContent>
  <xr:revisionPtr revIDLastSave="0" documentId="8_{E23282B1-32D2-FE4D-87F9-2C4995C3EE0D}" xr6:coauthVersionLast="47" xr6:coauthVersionMax="47" xr10:uidLastSave="{00000000-0000-0000-0000-000000000000}"/>
  <bookViews>
    <workbookView xWindow="0" yWindow="500" windowWidth="28800" windowHeight="16400" activeTab="5" xr2:uid="{00000000-000D-0000-FFFF-FFFF00000000}"/>
  </bookViews>
  <sheets>
    <sheet name="Pivot table sub category" sheetId="6" r:id="rId1"/>
    <sheet name="pivot category" sheetId="8" r:id="rId2"/>
    <sheet name="pivot and date created " sheetId="10" r:id="rId3"/>
    <sheet name="Crowdfunding" sheetId="1" r:id="rId4"/>
    <sheet name="Crowfunding Goal Analysis" sheetId="11" r:id="rId5"/>
    <sheet name="Statistic analysis" sheetId="13" r:id="rId6"/>
  </sheets>
  <definedNames>
    <definedName name="_xlnm._FilterDatabase" localSheetId="3" hidden="1">Crowdfunding!$A$1:$V$1002</definedName>
    <definedName name="_xlchart.v1.0" hidden="1">'Crowfunding Goal Analysis'!$B$1</definedName>
    <definedName name="_xlchart.v1.1" hidden="1">'Crowfunding Goal Analysis'!$B$2:$B$14</definedName>
    <definedName name="_xlchart.v1.10" hidden="1">'Crowfunding Goal Analysis'!$G$1</definedName>
    <definedName name="_xlchart.v1.11" hidden="1">'Crowfunding Goal Analysis'!$G$2:$G$13</definedName>
    <definedName name="_xlchart.v1.12" hidden="1">'Crowfunding Goal Analysis'!$H$1</definedName>
    <definedName name="_xlchart.v1.13" hidden="1">'Crowfunding Goal Analysis'!$H$2:$H$13</definedName>
    <definedName name="_xlchart.v1.14" hidden="1">'Crowfunding Goal Analysis'!$I$1</definedName>
    <definedName name="_xlchart.v1.15" hidden="1">'Crowfunding Goal Analysis'!$I$2:$I$13</definedName>
    <definedName name="_xlchart.v1.16" hidden="1">'Crowfunding Goal Analysis'!$B$1</definedName>
    <definedName name="_xlchart.v1.17" hidden="1">'Crowfunding Goal Analysis'!$B$2:$B$14</definedName>
    <definedName name="_xlchart.v1.18" hidden="1">'Crowfunding Goal Analysis'!$G$1</definedName>
    <definedName name="_xlchart.v1.19" hidden="1">'Crowfunding Goal Analysis'!$G$2:$G$13</definedName>
    <definedName name="_xlchart.v1.2" hidden="1">'Crowfunding Goal Analysis'!$G$1</definedName>
    <definedName name="_xlchart.v1.20" hidden="1">'Crowfunding Goal Analysis'!$H$1</definedName>
    <definedName name="_xlchart.v1.21" hidden="1">'Crowfunding Goal Analysis'!$H$2:$H$13</definedName>
    <definedName name="_xlchart.v1.22" hidden="1">'Crowfunding Goal Analysis'!$I$1</definedName>
    <definedName name="_xlchart.v1.23" hidden="1">'Crowfunding Goal Analysis'!$I$2:$I$13</definedName>
    <definedName name="_xlchart.v1.24" hidden="1">'Crowfunding Goal Analysis'!$B$1</definedName>
    <definedName name="_xlchart.v1.25" hidden="1">'Crowfunding Goal Analysis'!$B$2:$B$14</definedName>
    <definedName name="_xlchart.v1.26" hidden="1">'Crowfunding Goal Analysis'!$G$1</definedName>
    <definedName name="_xlchart.v1.27" hidden="1">'Crowfunding Goal Analysis'!$G$2:$G$13</definedName>
    <definedName name="_xlchart.v1.28" hidden="1">'Crowfunding Goal Analysis'!$H$1</definedName>
    <definedName name="_xlchart.v1.29" hidden="1">'Crowfunding Goal Analysis'!$H$2:$H$13</definedName>
    <definedName name="_xlchart.v1.3" hidden="1">'Crowfunding Goal Analysis'!$G$2:$G$13</definedName>
    <definedName name="_xlchart.v1.30" hidden="1">'Crowfunding Goal Analysis'!$I$1</definedName>
    <definedName name="_xlchart.v1.31" hidden="1">'Crowfunding Goal Analysis'!$I$2:$I$13</definedName>
    <definedName name="_xlchart.v1.32" hidden="1">'Crowfunding Goal Analysis'!$B$1</definedName>
    <definedName name="_xlchart.v1.33" hidden="1">'Crowfunding Goal Analysis'!$B$2:$B$14</definedName>
    <definedName name="_xlchart.v1.34" hidden="1">'Crowfunding Goal Analysis'!$G$1</definedName>
    <definedName name="_xlchart.v1.35" hidden="1">'Crowfunding Goal Analysis'!$G$2:$G$13</definedName>
    <definedName name="_xlchart.v1.36" hidden="1">'Crowfunding Goal Analysis'!$H$1</definedName>
    <definedName name="_xlchart.v1.37" hidden="1">'Crowfunding Goal Analysis'!$H$2:$H$13</definedName>
    <definedName name="_xlchart.v1.38" hidden="1">'Crowfunding Goal Analysis'!$I$1</definedName>
    <definedName name="_xlchart.v1.39" hidden="1">'Crowfunding Goal Analysis'!$I$2:$I$13</definedName>
    <definedName name="_xlchart.v1.4" hidden="1">'Crowfunding Goal Analysis'!$H$1</definedName>
    <definedName name="_xlchart.v1.40" hidden="1">'Crowfunding Goal Analysis'!$B$1</definedName>
    <definedName name="_xlchart.v1.41" hidden="1">'Crowfunding Goal Analysis'!$B$2:$B$14</definedName>
    <definedName name="_xlchart.v1.42" hidden="1">'Crowfunding Goal Analysis'!$G$1</definedName>
    <definedName name="_xlchart.v1.43" hidden="1">'Crowfunding Goal Analysis'!$G$2:$G$13</definedName>
    <definedName name="_xlchart.v1.44" hidden="1">'Crowfunding Goal Analysis'!$H$1</definedName>
    <definedName name="_xlchart.v1.45" hidden="1">'Crowfunding Goal Analysis'!$H$2:$H$13</definedName>
    <definedName name="_xlchart.v1.46" hidden="1">'Crowfunding Goal Analysis'!$I$1</definedName>
    <definedName name="_xlchart.v1.47" hidden="1">'Crowfunding Goal Analysis'!$I$2:$I$13</definedName>
    <definedName name="_xlchart.v1.48" hidden="1">'Crowfunding Goal Analysis'!$B$1</definedName>
    <definedName name="_xlchart.v1.49" hidden="1">'Crowfunding Goal Analysis'!$B$2:$B$14</definedName>
    <definedName name="_xlchart.v1.5" hidden="1">'Crowfunding Goal Analysis'!$H$2:$H$13</definedName>
    <definedName name="_xlchart.v1.50" hidden="1">'Crowfunding Goal Analysis'!$G$1</definedName>
    <definedName name="_xlchart.v1.51" hidden="1">'Crowfunding Goal Analysis'!$G$2:$G$13</definedName>
    <definedName name="_xlchart.v1.52" hidden="1">'Crowfunding Goal Analysis'!$H$1</definedName>
    <definedName name="_xlchart.v1.53" hidden="1">'Crowfunding Goal Analysis'!$H$2:$H$13</definedName>
    <definedName name="_xlchart.v1.54" hidden="1">'Crowfunding Goal Analysis'!$I$1</definedName>
    <definedName name="_xlchart.v1.55" hidden="1">'Crowfunding Goal Analysis'!$I$2:$I$13</definedName>
    <definedName name="_xlchart.v1.6" hidden="1">'Crowfunding Goal Analysis'!$I$1</definedName>
    <definedName name="_xlchart.v1.7" hidden="1">'Crowfunding Goal Analysis'!$I$2:$I$13</definedName>
    <definedName name="_xlchart.v1.8" hidden="1">'Crowfunding Goal Analysis'!$B$1</definedName>
    <definedName name="_xlchart.v1.9" hidden="1">'Crowfunding Goal Analysis'!$B$2:$B$14</definedName>
  </definedNames>
  <calcPr calcId="191029"/>
  <pivotCaches>
    <pivotCache cacheId="14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3" l="1"/>
  <c r="H15" i="13"/>
  <c r="H14" i="13"/>
  <c r="H13" i="13"/>
  <c r="H12" i="13" l="1"/>
  <c r="H11" i="13"/>
  <c r="H10" i="13"/>
  <c r="H9" i="13"/>
  <c r="H8" i="13"/>
  <c r="H7" i="13"/>
  <c r="H6" i="13"/>
  <c r="H5" i="13"/>
  <c r="E13" i="11"/>
  <c r="E12" i="11"/>
  <c r="E11" i="11"/>
  <c r="E10" i="11"/>
  <c r="E9" i="11"/>
  <c r="E8" i="11"/>
  <c r="E7" i="11"/>
  <c r="E6" i="11"/>
  <c r="E5" i="11"/>
  <c r="E4" i="11"/>
  <c r="E3" i="11"/>
  <c r="D3" i="11"/>
  <c r="E2" i="11"/>
  <c r="C2" i="11"/>
  <c r="D13" i="11"/>
  <c r="D12" i="11"/>
  <c r="D11" i="11"/>
  <c r="D10" i="11"/>
  <c r="D9" i="11"/>
  <c r="D8" i="11"/>
  <c r="D7" i="11"/>
  <c r="D6" i="11"/>
  <c r="D5" i="11"/>
  <c r="D4" i="11"/>
  <c r="C3" i="11"/>
  <c r="D2" i="11"/>
  <c r="C13" i="11"/>
  <c r="F13" i="11" s="1"/>
  <c r="C12" i="11"/>
  <c r="C11" i="11"/>
  <c r="C10" i="11"/>
  <c r="C9" i="11"/>
  <c r="C8" i="11"/>
  <c r="C7" i="11"/>
  <c r="C6" i="11"/>
  <c r="C5" i="11"/>
  <c r="F5" i="11" s="1"/>
  <c r="C4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F6" i="11" l="1"/>
  <c r="I6" i="11" s="1"/>
  <c r="F11" i="11"/>
  <c r="F8" i="11"/>
  <c r="H8" i="11" s="1"/>
  <c r="H5" i="11"/>
  <c r="H13" i="11"/>
  <c r="H6" i="11"/>
  <c r="I8" i="11"/>
  <c r="I11" i="11"/>
  <c r="H11" i="11"/>
  <c r="I5" i="11"/>
  <c r="I13" i="11"/>
  <c r="I2" i="11"/>
  <c r="F4" i="11"/>
  <c r="H4" i="11" s="1"/>
  <c r="F12" i="11"/>
  <c r="H12" i="11" s="1"/>
  <c r="G8" i="11"/>
  <c r="F7" i="11"/>
  <c r="G7" i="11" s="1"/>
  <c r="F3" i="11"/>
  <c r="H3" i="11" s="1"/>
  <c r="G6" i="11"/>
  <c r="G13" i="11"/>
  <c r="G5" i="11"/>
  <c r="F9" i="11"/>
  <c r="H9" i="11" s="1"/>
  <c r="F10" i="11"/>
  <c r="I10" i="11" s="1"/>
  <c r="G11" i="11"/>
  <c r="F2" i="11"/>
  <c r="H2" i="11" s="1"/>
  <c r="H7" i="11" l="1"/>
  <c r="I9" i="11"/>
  <c r="G2" i="11"/>
  <c r="I4" i="11"/>
  <c r="G4" i="11"/>
  <c r="I12" i="11"/>
  <c r="G9" i="11"/>
  <c r="G10" i="11"/>
  <c r="H10" i="11"/>
  <c r="G3" i="11"/>
  <c r="I7" i="11"/>
  <c r="G12" i="11"/>
  <c r="I3" i="11"/>
</calcChain>
</file>

<file path=xl/sharedStrings.xml><?xml version="1.0" encoding="utf-8"?>
<sst xmlns="http://schemas.openxmlformats.org/spreadsheetml/2006/main" count="9069" uniqueCount="2121">
  <si>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</si>
  <si>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</si>
  <si>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</si>
  <si>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</si>
  <si>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</si>
  <si>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</si>
  <si>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</si>
  <si>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</si>
  <si>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</si>
  <si>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</si>
  <si>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</si>
  <si>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</si>
  <si>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</si>
  <si>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</si>
  <si>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</si>
  <si>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</si>
  <si>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</si>
  <si>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</si>
  <si>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</si>
  <si>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</si>
  <si>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</si>
  <si>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</si>
  <si>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</si>
  <si>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</si>
  <si>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</si>
  <si>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</si>
  <si>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</si>
  <si>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</si>
  <si>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</si>
  <si>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</si>
  <si>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</si>
  <si>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</si>
  <si>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</si>
  <si>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</si>
  <si>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</si>
  <si>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</si>
  <si>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</si>
  <si>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</si>
  <si>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</si>
  <si>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</si>
  <si>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</si>
  <si>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</si>
  <si>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</si>
  <si>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</si>
  <si>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</si>
  <si>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</si>
  <si>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</si>
  <si>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</si>
  <si>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</si>
  <si>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</si>
  <si>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</si>
  <si>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</si>
  <si>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</si>
  <si>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</si>
  <si>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</si>
  <si>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</si>
  <si>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</si>
  <si>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</si>
  <si>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</si>
  <si>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</si>
  <si>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</si>
  <si>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</si>
  <si>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</si>
  <si>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</si>
  <si>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</si>
  <si>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</si>
  <si>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</si>
  <si>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</si>
  <si>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</si>
  <si>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</si>
  <si>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</si>
  <si>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</si>
  <si>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</si>
  <si>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</si>
  <si>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</si>
  <si>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</si>
  <si>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</si>
  <si>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</si>
  <si>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</si>
  <si>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</si>
  <si>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</si>
  <si>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</si>
  <si>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</si>
  <si>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</si>
  <si>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</si>
  <si>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</si>
  <si>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</si>
  <si>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</si>
  <si>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</si>
  <si>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</si>
  <si>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</si>
  <si>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</si>
  <si>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</si>
  <si>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</si>
  <si>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</si>
  <si>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</si>
  <si>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</si>
  <si>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</si>
  <si>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</si>
  <si>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</si>
  <si>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</si>
  <si>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</si>
  <si>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</si>
  <si>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</si>
  <si>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</si>
  <si>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</si>
  <si>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</si>
  <si>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</si>
  <si>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</si>
  <si>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</si>
  <si>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</si>
  <si>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</si>
  <si>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</si>
  <si>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</si>
  <si>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</si>
  <si>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</si>
  <si>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</si>
  <si>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</si>
  <si>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</si>
  <si>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</si>
  <si>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</si>
  <si>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</si>
  <si>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</si>
  <si>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</si>
  <si>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</si>
  <si>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</si>
  <si>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</si>
  <si>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</si>
  <si>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</si>
  <si>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</si>
  <si>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</si>
  <si>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</si>
  <si>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</si>
  <si>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</si>
  <si>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</si>
  <si>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</si>
  <si>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</si>
  <si>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</si>
  <si>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</si>
  <si>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</si>
  <si>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</si>
  <si>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</si>
  <si>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</si>
  <si>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</si>
  <si>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</si>
  <si>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</si>
  <si>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</si>
  <si>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</si>
  <si>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</si>
  <si>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</si>
  <si>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</si>
  <si>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</si>
  <si>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</si>
  <si>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</si>
  <si>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</si>
  <si>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</si>
  <si>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</si>
  <si>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</si>
  <si>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</si>
  <si>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</si>
  <si>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</si>
  <si>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</si>
  <si>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</si>
  <si>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</si>
  <si>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</si>
  <si>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</si>
  <si>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</si>
  <si>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</si>
  <si>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</si>
  <si>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</si>
  <si>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</si>
  <si>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</si>
  <si>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</si>
  <si>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</si>
  <si>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</si>
  <si>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</si>
  <si>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</si>
  <si>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</si>
  <si>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</si>
  <si>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</si>
  <si>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</si>
  <si>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</si>
  <si>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</si>
  <si>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</si>
  <si>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</si>
  <si>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</si>
  <si>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</si>
  <si>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</si>
  <si>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</si>
  <si>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</si>
  <si>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</si>
  <si>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</si>
  <si>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</si>
  <si>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</si>
  <si>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</si>
  <si>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</si>
  <si>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</si>
  <si>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</si>
  <si>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</si>
  <si>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</si>
  <si>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</si>
  <si>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</si>
  <si>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</si>
  <si>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</si>
  <si>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</si>
  <si>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</si>
  <si>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</si>
  <si>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</si>
  <si>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</si>
  <si>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</si>
  <si>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</si>
  <si>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</si>
  <si>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</si>
  <si>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</si>
  <si>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</si>
  <si>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</si>
  <si>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</si>
  <si>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</si>
  <si>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</si>
  <si>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</si>
  <si>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</si>
  <si>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</si>
  <si>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</si>
  <si>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</si>
  <si>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</si>
  <si>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</si>
  <si>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</si>
  <si>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</si>
  <si>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</si>
  <si>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</si>
  <si>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</si>
  <si>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</si>
  <si>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</si>
  <si>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</si>
  <si>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</si>
  <si>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</si>
  <si>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</si>
  <si>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</si>
  <si>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</si>
  <si>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</si>
  <si>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</si>
  <si>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</si>
  <si>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</si>
  <si>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</si>
  <si>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</si>
  <si>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</si>
  <si>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</si>
  <si>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</si>
  <si>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</si>
  <si>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</si>
  <si>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</si>
  <si>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</si>
  <si>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</si>
  <si>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</si>
  <si>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</si>
  <si>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</si>
  <si>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</si>
  <si>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</si>
  <si>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</si>
  <si>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</si>
  <si>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</si>
  <si>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</si>
  <si>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</si>
  <si>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</si>
  <si>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</si>
  <si>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</si>
  <si>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</si>
  <si>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</si>
  <si>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</si>
  <si>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</si>
  <si>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</si>
  <si>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</si>
  <si>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</si>
  <si>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</si>
  <si>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</si>
  <si>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</si>
  <si>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</si>
  <si>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</si>
  <si>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</si>
  <si>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</si>
  <si>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</si>
  <si>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</si>
  <si>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</si>
  <si>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</si>
  <si>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</si>
  <si>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</si>
  <si>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</si>
  <si>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</si>
  <si>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</si>
  <si>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</si>
  <si>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</si>
  <si>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</si>
  <si>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</si>
  <si>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</si>
  <si>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</si>
  <si>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</si>
  <si>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</si>
  <si>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</si>
  <si>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</si>
  <si>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</si>
  <si>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</si>
  <si>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</si>
  <si>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</si>
  <si>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</si>
  <si>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</si>
  <si>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</si>
  <si>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</si>
  <si>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</si>
  <si>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</si>
  <si>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</si>
  <si>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</si>
  <si>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</si>
  <si>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</si>
  <si>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</si>
  <si>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</si>
  <si>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</si>
  <si>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</si>
  <si>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</si>
  <si>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</si>
  <si>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</si>
  <si>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</si>
  <si>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</si>
  <si>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</si>
  <si>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</si>
  <si>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</si>
  <si>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</si>
  <si>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</si>
  <si>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</si>
  <si>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</si>
  <si>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</si>
  <si>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</si>
  <si>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</si>
  <si>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</si>
  <si>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</si>
  <si>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</si>
  <si>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</si>
  <si>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</si>
  <si>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</si>
  <si>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</si>
  <si>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</si>
  <si>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</si>
  <si>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</si>
  <si>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</si>
  <si>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</si>
  <si>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</si>
  <si>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</si>
  <si>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</si>
  <si>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</si>
  <si>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</si>
  <si>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</si>
  <si>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</si>
  <si>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</si>
  <si>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</si>
  <si>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</si>
  <si>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</si>
  <si>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</si>
  <si>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</si>
  <si>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</si>
  <si>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</si>
  <si>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</si>
  <si>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</si>
  <si>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</si>
  <si>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</si>
  <si>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</si>
  <si>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</si>
  <si>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</si>
  <si>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</si>
  <si>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</si>
  <si>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</si>
  <si>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</si>
  <si>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</si>
  <si>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</si>
  <si>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</si>
  <si>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</si>
  <si>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</si>
  <si>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</si>
  <si>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</si>
  <si>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</si>
  <si>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</si>
  <si>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</si>
  <si>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</si>
  <si>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</si>
  <si>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</si>
  <si>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</si>
  <si>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</si>
  <si>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</si>
  <si>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</si>
  <si>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</si>
  <si>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</si>
  <si>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</si>
  <si>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</si>
  <si>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</si>
  <si>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</si>
  <si>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</si>
  <si>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</si>
  <si>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</si>
  <si>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</si>
  <si>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</si>
  <si>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</si>
  <si>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</si>
  <si>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</si>
  <si>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</si>
  <si>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</si>
  <si>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</si>
  <si>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</si>
  <si>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</si>
  <si>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</si>
  <si>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</si>
  <si>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</si>
  <si>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</si>
  <si>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</si>
  <si>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</si>
  <si>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</si>
  <si>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</si>
  <si>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</si>
  <si>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</si>
  <si>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</si>
  <si>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</si>
  <si>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</si>
  <si>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</si>
  <si>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</si>
  <si>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</si>
  <si>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</si>
  <si>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</si>
  <si>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</si>
  <si>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</si>
  <si>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</si>
  <si>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</si>
  <si>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</si>
  <si>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</si>
  <si>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</si>
  <si>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</si>
  <si>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</si>
  <si>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</si>
  <si>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</si>
  <si>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</si>
  <si>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</si>
  <si>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</si>
  <si>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</si>
  <si>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</si>
  <si>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</si>
  <si>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</si>
  <si>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</si>
  <si>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</si>
  <si>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</si>
  <si>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</si>
  <si>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</si>
  <si>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</si>
  <si>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</si>
  <si>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</si>
  <si>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</si>
  <si>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</si>
  <si>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</si>
  <si>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</si>
  <si>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</si>
  <si>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</si>
  <si>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</si>
  <si>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</si>
  <si>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</si>
  <si>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</si>
  <si>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</si>
  <si>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</si>
  <si>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</si>
  <si>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</si>
  <si>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</si>
  <si>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</si>
  <si>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</si>
  <si>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</si>
  <si>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</si>
  <si>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</si>
  <si>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</si>
  <si>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</si>
  <si>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</si>
  <si>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</si>
  <si>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</si>
  <si>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</si>
  <si>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</si>
  <si>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</si>
  <si>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</si>
  <si>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</si>
  <si>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</si>
  <si>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</si>
  <si>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</si>
  <si>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</si>
  <si>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</si>
  <si>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</si>
  <si>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</si>
  <si>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</si>
  <si>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</si>
  <si>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</si>
  <si>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</si>
  <si>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</si>
  <si>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</si>
  <si>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</si>
  <si>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</si>
  <si>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</si>
  <si>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</si>
  <si>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</si>
  <si>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</si>
  <si>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</si>
  <si>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</si>
  <si>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</si>
  <si>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</si>
  <si>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</si>
  <si>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</si>
  <si>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</si>
  <si>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</si>
  <si>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</si>
  <si>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</si>
  <si>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</si>
  <si>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</si>
  <si>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</si>
  <si>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</si>
  <si>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</si>
  <si>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</si>
  <si>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</si>
  <si>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</si>
  <si>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</si>
  <si>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</si>
  <si>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</si>
  <si>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</si>
  <si>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</si>
  <si>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</si>
  <si>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</si>
  <si>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</si>
  <si>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</si>
  <si>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</si>
  <si>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</si>
  <si>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</si>
  <si>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</si>
  <si>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</si>
  <si>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</si>
  <si>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</si>
  <si>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</si>
  <si>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</si>
  <si>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</si>
  <si>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</si>
  <si>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</si>
  <si>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</si>
  <si>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</si>
  <si>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</si>
  <si>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</si>
  <si>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</si>
  <si>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</si>
  <si>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</si>
  <si>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</si>
  <si>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</si>
  <si>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</si>
  <si>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</si>
  <si>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</si>
  <si>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</si>
  <si>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</si>
  <si>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</si>
  <si>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</si>
  <si>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</si>
  <si>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</si>
  <si>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</si>
  <si>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</si>
  <si>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</si>
  <si>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</si>
  <si>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</si>
  <si>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</si>
  <si>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</si>
  <si>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</si>
  <si>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</si>
  <si>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</si>
  <si>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</si>
  <si>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</si>
  <si>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</si>
  <si>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</si>
  <si>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</si>
  <si>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</si>
  <si>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</si>
  <si>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</si>
  <si>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</si>
  <si>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</si>
  <si>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</si>
  <si>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</si>
  <si>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</si>
  <si>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</si>
  <si>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</si>
  <si>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</si>
  <si>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</si>
  <si>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</si>
  <si>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</si>
  <si>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</si>
  <si>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</si>
  <si>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</si>
  <si>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</si>
  <si>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</si>
  <si>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</si>
  <si>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</si>
  <si>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</si>
  <si>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</si>
  <si>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</si>
  <si>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</si>
  <si>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</si>
  <si>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</si>
  <si>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</si>
  <si>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</si>
  <si>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</si>
  <si>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</si>
  <si>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</si>
  <si>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</si>
  <si>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</si>
  <si>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</si>
  <si>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</si>
  <si>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</si>
  <si>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</si>
  <si>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</si>
  <si>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</si>
  <si>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</si>
  <si>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</si>
  <si>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</si>
  <si>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</si>
  <si>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</si>
  <si>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</si>
  <si>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</si>
  <si>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</si>
  <si>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</si>
  <si>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</si>
  <si>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</si>
  <si>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</si>
  <si>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</si>
  <si>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</si>
  <si>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</si>
  <si>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</si>
  <si>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</si>
  <si>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</si>
  <si>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</si>
  <si>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</si>
  <si>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</si>
  <si>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</si>
  <si>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</si>
  <si>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</si>
  <si>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</si>
  <si>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</si>
  <si>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</si>
  <si>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</si>
  <si>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</si>
  <si>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</si>
  <si>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</si>
  <si>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</si>
  <si>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</si>
  <si>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</si>
  <si>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</si>
  <si>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</si>
  <si>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</si>
  <si>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</si>
  <si>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</si>
  <si>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</si>
  <si>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</si>
  <si>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</si>
  <si>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</si>
  <si>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</si>
  <si>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</si>
  <si>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</si>
  <si>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</si>
  <si>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</si>
  <si>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</si>
  <si>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</si>
  <si>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</si>
  <si>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</si>
  <si>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</si>
  <si>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</si>
  <si>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</si>
  <si>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</si>
  <si>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</si>
  <si>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</si>
  <si>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</si>
  <si>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</si>
  <si>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</si>
  <si>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</si>
  <si>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</si>
  <si>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</si>
  <si>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</si>
  <si>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</si>
  <si>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</si>
  <si>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</si>
  <si>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</si>
  <si>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</si>
  <si>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</si>
  <si>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</si>
  <si>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</si>
  <si>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</si>
  <si>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</si>
  <si>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</si>
  <si>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</si>
  <si>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</si>
  <si>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</si>
  <si>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</si>
  <si>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</si>
  <si>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</si>
  <si>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</si>
  <si>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</si>
  <si>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</si>
  <si>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</si>
  <si>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</si>
  <si>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</si>
  <si>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</si>
  <si>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</si>
  <si>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</si>
  <si>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</si>
  <si>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</si>
  <si>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</si>
  <si>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</si>
  <si>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</si>
  <si>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</si>
  <si>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</si>
  <si>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</si>
  <si>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</si>
  <si>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</si>
  <si>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</si>
  <si>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</si>
  <si>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</si>
  <si>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</si>
  <si>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</si>
  <si>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</si>
  <si>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</si>
  <si>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</si>
  <si>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</si>
  <si>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</si>
  <si>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</si>
  <si>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</si>
  <si>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</si>
  <si>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</si>
  <si>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</si>
  <si>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</si>
  <si>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</si>
  <si>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</si>
  <si>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</si>
  <si>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</si>
  <si>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</si>
  <si>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</si>
  <si>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</si>
  <si>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</si>
  <si>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</si>
  <si>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</si>
  <si>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</si>
  <si>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</si>
  <si>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</si>
  <si>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</si>
  <si>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</si>
  <si>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</si>
  <si>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</si>
  <si>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</si>
  <si>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</si>
  <si>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</si>
  <si>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</si>
  <si>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</si>
  <si>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</si>
  <si>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</si>
  <si>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</si>
  <si>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</si>
  <si>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</si>
  <si>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</si>
  <si>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</si>
  <si>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</si>
  <si>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</si>
  <si>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</si>
  <si>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</si>
  <si>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</si>
  <si>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</si>
  <si>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</si>
  <si>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</si>
  <si>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</si>
  <si>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</si>
  <si>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</si>
  <si>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</si>
  <si>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</si>
  <si>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</si>
  <si>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</si>
  <si>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</si>
  <si>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</si>
  <si>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</si>
  <si>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</si>
  <si>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</si>
  <si>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</si>
  <si>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</si>
  <si>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</si>
  <si>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</si>
  <si>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</si>
  <si>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</si>
  <si>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</si>
  <si>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</si>
  <si>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</si>
  <si>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</si>
  <si>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</si>
  <si>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</si>
  <si>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</si>
  <si>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</si>
  <si>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</si>
  <si>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</si>
  <si>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</si>
  <si>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</si>
  <si>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</si>
  <si>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</si>
  <si>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</si>
  <si>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</si>
  <si>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</si>
  <si>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</si>
  <si>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</si>
  <si>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</si>
  <si>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</si>
  <si>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</si>
  <si>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</si>
  <si>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</si>
  <si>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</si>
  <si>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</si>
  <si>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</si>
  <si>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</si>
  <si>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</si>
  <si>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</si>
  <si>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</si>
  <si>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</si>
  <si>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</si>
  <si>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</si>
  <si>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</si>
  <si>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</si>
  <si>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</si>
  <si>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</si>
  <si>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</si>
  <si>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</si>
  <si>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</si>
  <si>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</si>
  <si>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</si>
  <si>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</si>
  <si>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</si>
  <si>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</si>
  <si>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</si>
  <si>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</si>
  <si>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</si>
  <si>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</si>
  <si>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</si>
  <si>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</si>
  <si>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</si>
  <si>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</si>
  <si>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</si>
  <si>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</si>
  <si>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</si>
  <si>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</si>
  <si>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</si>
  <si>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</si>
  <si>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</si>
  <si>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</si>
  <si>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</si>
  <si>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</si>
  <si>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</si>
  <si>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</si>
  <si>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</si>
  <si>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</si>
  <si>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</si>
  <si>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</si>
  <si>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</si>
  <si>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</si>
  <si>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</si>
  <si>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</si>
  <si>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</si>
  <si>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</si>
  <si>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</si>
  <si>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</si>
  <si>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</si>
  <si>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</si>
  <si>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</si>
  <si>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</si>
  <si>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</si>
  <si>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</si>
  <si>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</si>
  <si>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</si>
  <si>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</si>
  <si>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</si>
  <si>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</si>
  <si>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</si>
  <si>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</si>
  <si>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</si>
  <si>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</si>
  <si>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</si>
  <si>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</si>
  <si>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</si>
  <si>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</si>
  <si>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</si>
  <si>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</si>
  <si>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</si>
  <si>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</si>
  <si>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</si>
  <si>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</si>
  <si>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</si>
  <si>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</si>
  <si>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</si>
  <si>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</si>
  <si>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</si>
  <si>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</si>
  <si>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</si>
  <si>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</si>
  <si>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</si>
  <si>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</si>
  <si>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</si>
  <si>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</si>
  <si>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</si>
  <si>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</si>
  <si>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</si>
  <si>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</si>
  <si>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</si>
  <si>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</si>
  <si>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</si>
  <si>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</si>
  <si>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</si>
  <si>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</si>
  <si>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</si>
  <si>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</si>
  <si>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</si>
  <si>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</si>
  <si>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</si>
  <si>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</si>
  <si>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</si>
  <si>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</si>
  <si>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</si>
  <si>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</si>
  <si>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</si>
  <si>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</si>
  <si>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</si>
  <si>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</si>
  <si>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</si>
  <si>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</si>
  <si>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</si>
  <si>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</si>
  <si>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</si>
  <si>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</si>
  <si>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</si>
  <si>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</si>
  <si>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</si>
  <si>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</si>
  <si>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</si>
  <si>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</si>
  <si>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</si>
  <si>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</si>
  <si>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</si>
  <si>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</si>
  <si>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</si>
  <si>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</si>
  <si>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</si>
  <si>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</si>
  <si>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</si>
  <si>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</si>
  <si>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</si>
  <si>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</si>
  <si>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</si>
  <si>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</si>
  <si>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</si>
  <si>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</si>
  <si>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</si>
  <si>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</si>
  <si>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</si>
  <si>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</si>
  <si>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</si>
  <si>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</si>
  <si>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</si>
  <si>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</si>
  <si>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</si>
  <si>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</si>
  <si>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</si>
  <si>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</si>
  <si>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</si>
  <si>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</si>
  <si>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</si>
  <si>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</si>
  <si>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</si>
  <si>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</si>
  <si>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</si>
  <si>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</si>
  <si>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</si>
  <si>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</si>
  <si>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</si>
  <si>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</si>
  <si>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</si>
  <si>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</si>
  <si>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</si>
  <si>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</si>
  <si>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</si>
  <si>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</si>
  <si>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</si>
  <si>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</si>
  <si>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</si>
  <si>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</si>
  <si>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</si>
  <si>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</si>
  <si>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</si>
  <si>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</si>
  <si>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</si>
  <si>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</si>
  <si>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</si>
  <si>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</si>
  <si>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</si>
  <si>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</si>
  <si>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</si>
  <si>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</si>
  <si>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</si>
  <si>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</si>
  <si>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</si>
  <si>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</si>
  <si>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</si>
  <si>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</si>
  <si>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</si>
  <si>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</si>
  <si>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</si>
  <si>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</si>
  <si>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</si>
  <si>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</si>
  <si>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</si>
  <si>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</si>
  <si>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</si>
  <si>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</si>
  <si>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</si>
  <si>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</si>
  <si>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</si>
  <si>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</si>
  <si>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</si>
  <si>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</si>
  <si>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</si>
  <si>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</si>
  <si>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</si>
  <si>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</si>
  <si>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</si>
  <si>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</si>
  <si>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</si>
  <si>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</si>
  <si>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</si>
  <si>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</si>
  <si>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</si>
  <si>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</si>
  <si>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</si>
  <si>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</si>
  <si>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</si>
  <si>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</si>
  <si>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</si>
  <si>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</si>
  <si>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</si>
  <si>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</si>
  <si>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</si>
  <si>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</si>
  <si>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</si>
  <si>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</si>
  <si>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</si>
  <si>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</si>
  <si>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</si>
  <si>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</si>
  <si>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</si>
  <si>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</si>
  <si>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</si>
  <si>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</si>
  <si>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</si>
  <si>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</si>
  <si>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</si>
  <si>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</si>
  <si>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</si>
  <si>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</si>
  <si>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</si>
  <si>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</si>
  <si>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</si>
  <si>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</si>
  <si>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</si>
  <si>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</si>
  <si>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</si>
  <si>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</si>
  <si>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</si>
  <si>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</si>
  <si>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</si>
  <si>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</si>
  <si>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</si>
  <si>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</si>
  <si>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</si>
  <si>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</si>
  <si>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</si>
  <si>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</si>
  <si>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</si>
  <si>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</si>
  <si>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</si>
  <si>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</si>
  <si>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</si>
  <si>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</si>
  <si>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</si>
  <si>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</si>
  <si>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</si>
  <si>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</si>
  <si>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</si>
  <si>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</si>
  <si>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</si>
  <si>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</si>
  <si>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</si>
  <si>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</si>
  <si>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</si>
  <si>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</si>
  <si>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</si>
  <si>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</si>
  <si>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</si>
  <si>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</si>
  <si>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</si>
  <si>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</si>
  <si>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</si>
  <si>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</si>
  <si>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</si>
  <si>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</si>
  <si>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</si>
  <si>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</si>
  <si>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</si>
  <si>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</si>
  <si>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</si>
  <si>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</si>
  <si>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</si>
  <si>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</si>
  <si>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</si>
  <si>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</si>
  <si>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</si>
  <si>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</si>
  <si>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</si>
  <si>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</si>
  <si>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</si>
  <si>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</si>
  <si>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</si>
  <si>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</si>
  <si>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</si>
  <si>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</si>
  <si>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</si>
  <si>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</si>
  <si>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</si>
  <si>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</si>
  <si>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</si>
  <si>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</si>
  <si>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</si>
  <si>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</si>
  <si>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</si>
  <si>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</si>
  <si>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</si>
  <si>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</si>
  <si>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</si>
  <si>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</si>
  <si>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</si>
  <si>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</si>
  <si>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</si>
  <si>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</si>
  <si>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</si>
  <si>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</si>
  <si>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</si>
  <si>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</si>
  <si>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</si>
  <si>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</si>
  <si>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</si>
  <si>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</si>
  <si>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</si>
  <si>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</si>
  <si>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</si>
  <si>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</si>
  <si>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</si>
  <si>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</si>
  <si>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</si>
  <si>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</si>
  <si>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</si>
  <si>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</si>
  <si>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</si>
  <si>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</si>
  <si>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</si>
  <si>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</si>
  <si>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</si>
  <si>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</si>
  <si>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</si>
  <si>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</si>
  <si>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</si>
  <si>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</si>
  <si>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</si>
  <si>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</si>
  <si>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</si>
  <si>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</si>
  <si>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</si>
  <si>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</si>
  <si>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</si>
  <si>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</si>
  <si>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</si>
  <si>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</si>
  <si>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</si>
  <si>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</si>
  <si>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</si>
  <si>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</si>
  <si>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</si>
  <si>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</si>
  <si>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</si>
  <si>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</si>
  <si>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</si>
  <si>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</si>
  <si>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</si>
  <si>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</si>
  <si>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</si>
  <si>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</si>
  <si>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</si>
  <si>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</si>
  <si>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</si>
  <si>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</si>
  <si>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</si>
  <si>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</si>
  <si>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</si>
  <si>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</si>
  <si>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</si>
  <si>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</si>
  <si>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</si>
  <si>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</si>
  <si>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</si>
  <si>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</si>
  <si>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</si>
  <si>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</si>
  <si>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</si>
  <si>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</si>
  <si>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</si>
  <si>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</si>
  <si>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</si>
  <si>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</si>
  <si>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</si>
  <si>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</si>
  <si>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</si>
  <si>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</si>
  <si>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</si>
  <si>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</si>
  <si>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</si>
  <si>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</si>
  <si>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</si>
  <si>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</si>
  <si>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</si>
  <si>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</si>
  <si>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</si>
  <si>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</si>
  <si>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</si>
  <si>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</si>
  <si>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</si>
  <si>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</si>
  <si>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</si>
  <si>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</si>
  <si>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</si>
  <si>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</si>
  <si>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</si>
  <si>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</si>
  <si>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</si>
  <si>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</si>
  <si>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</si>
  <si>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</si>
  <si>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</si>
  <si>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</si>
  <si>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</si>
  <si>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</si>
  <si>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</si>
  <si>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</si>
  <si>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</si>
  <si>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</si>
  <si>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</si>
  <si>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</si>
  <si>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</si>
  <si>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</si>
  <si>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</si>
  <si>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</si>
  <si>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</si>
  <si>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</si>
  <si>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</si>
  <si>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</si>
  <si>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</si>
  <si>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</si>
  <si>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</si>
  <si>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</si>
  <si>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</si>
  <si>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</si>
  <si>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</si>
  <si>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</si>
  <si>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</si>
  <si>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</si>
  <si>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</si>
  <si>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</si>
  <si>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</si>
  <si>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</si>
  <si>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</si>
  <si>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</si>
  <si>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</si>
  <si>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</si>
  <si>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</si>
  <si>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</si>
  <si>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</si>
  <si>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</si>
  <si>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</si>
  <si>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</si>
  <si>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</si>
  <si>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</si>
  <si>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</si>
  <si>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</si>
  <si>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</si>
  <si>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</si>
  <si>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</si>
  <si>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</si>
  <si>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</si>
  <si>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</si>
  <si>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</si>
  <si>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</si>
  <si>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</si>
  <si>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</si>
  <si>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</si>
  <si>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</si>
  <si>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</si>
  <si>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</si>
  <si>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</si>
  <si>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</si>
  <si>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</si>
  <si>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</si>
  <si>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</si>
  <si>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</si>
  <si>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</si>
  <si>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</si>
  <si>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</si>
  <si>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</si>
  <si>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</si>
  <si>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</si>
  <si>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</si>
  <si>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</si>
  <si>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</si>
  <si>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</si>
  <si>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</si>
  <si>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</si>
  <si>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</si>
  <si>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</si>
  <si>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</si>
  <si>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</si>
  <si>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</si>
  <si>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</si>
  <si>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</si>
  <si>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</si>
  <si>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</si>
  <si>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</si>
  <si>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</si>
  <si>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</si>
  <si>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</si>
  <si>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</si>
  <si>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</si>
  <si>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</si>
  <si>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</si>
  <si>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</si>
  <si>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</si>
  <si>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</si>
  <si>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</si>
  <si>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</si>
  <si>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</si>
  <si>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</si>
  <si>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</si>
  <si>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</si>
  <si>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</si>
  <si>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</si>
  <si>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</si>
  <si>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</si>
  <si>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</si>
  <si>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</si>
  <si>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</si>
  <si>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</si>
  <si>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</si>
  <si>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</si>
  <si>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</si>
  <si>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</si>
  <si>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</si>
  <si>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</si>
  <si>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</si>
  <si>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</si>
  <si>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</si>
  <si>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</si>
  <si>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</si>
  <si>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</si>
  <si>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</si>
  <si>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</si>
  <si>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</si>
  <si>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</si>
  <si>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</si>
  <si>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</si>
  <si>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</si>
  <si>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</si>
  <si>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</si>
  <si>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</si>
  <si>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</si>
  <si>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</si>
  <si>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</si>
  <si>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</si>
  <si>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</si>
  <si>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</si>
  <si>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</si>
  <si>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</si>
  <si>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</si>
  <si>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</si>
  <si>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</si>
  <si>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</si>
  <si>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</si>
  <si>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</si>
  <si>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</si>
  <si>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</si>
  <si>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</si>
  <si>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</si>
  <si>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</si>
  <si>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</si>
  <si>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</si>
  <si>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</si>
  <si>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</si>
  <si>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</si>
  <si>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</si>
  <si>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</si>
  <si>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</si>
  <si>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</si>
  <si>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</si>
  <si>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</si>
  <si>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</si>
  <si>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</si>
  <si>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</si>
  <si>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</si>
  <si>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</si>
  <si>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</si>
  <si>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</si>
  <si>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</si>
  <si>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</si>
  <si>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</si>
  <si>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</si>
  <si>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</si>
  <si>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</si>
  <si>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</si>
  <si>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</si>
  <si>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</si>
  <si>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</si>
  <si>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</si>
  <si>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</si>
  <si>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</si>
  <si>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</si>
  <si>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</si>
  <si>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</si>
  <si>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</si>
  <si>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</si>
  <si>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</si>
  <si>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</si>
  <si>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</si>
  <si>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</si>
  <si>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</si>
  <si>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</si>
  <si>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</si>
  <si>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</si>
  <si>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</si>
  <si>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</si>
  <si>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</si>
  <si>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</si>
  <si>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</si>
  <si>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</si>
  <si>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</si>
  <si>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</si>
  <si>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</si>
  <si>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</si>
  <si>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</si>
  <si>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</si>
  <si>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</si>
  <si>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</si>
  <si>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</si>
  <si>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</si>
  <si>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</si>
  <si>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</si>
  <si>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</si>
  <si>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</si>
  <si>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</si>
  <si>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</si>
  <si>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</si>
  <si>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</si>
  <si>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</si>
  <si>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</si>
  <si>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</si>
  <si>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</si>
  <si>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</si>
  <si>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</si>
  <si>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</si>
  <si>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</si>
  <si>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</si>
  <si>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</si>
  <si>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</si>
  <si>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</si>
  <si>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</si>
  <si>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</si>
  <si>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</si>
  <si>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</si>
  <si>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</si>
  <si>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</si>
  <si>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</si>
  <si>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</si>
  <si>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</si>
  <si>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</si>
  <si>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</si>
  <si>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</si>
  <si>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</si>
  <si>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</si>
  <si>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</si>
  <si>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</si>
  <si>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</si>
  <si>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</si>
  <si>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</si>
  <si>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</si>
  <si>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</si>
  <si>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</si>
  <si>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</si>
  <si>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</si>
  <si>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</si>
  <si>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</si>
  <si>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</si>
  <si>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</si>
  <si>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</si>
  <si>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</si>
  <si>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</si>
  <si>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</si>
  <si>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</si>
  <si>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</si>
  <si>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</si>
  <si>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</si>
  <si>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</si>
  <si>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</si>
  <si>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</si>
  <si>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</si>
  <si>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</si>
  <si>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</si>
  <si>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</si>
  <si>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</si>
  <si>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</si>
  <si>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</si>
  <si>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</si>
  <si>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</si>
  <si>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</si>
  <si>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</si>
  <si>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</si>
  <si>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</si>
  <si>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</si>
  <si>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</si>
  <si>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</si>
  <si>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</si>
  <si>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</si>
  <si>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</si>
  <si>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</si>
  <si>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</si>
  <si>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</si>
  <si>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</si>
  <si>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</si>
  <si>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</si>
  <si>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</si>
  <si>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</si>
  <si>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</si>
  <si>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</si>
  <si>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</si>
  <si>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</si>
  <si>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</si>
  <si>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</si>
  <si>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</si>
  <si>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</si>
  <si>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</si>
  <si>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</si>
  <si>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</si>
  <si>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</si>
  <si>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</si>
  <si>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</si>
  <si>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</si>
  <si>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</si>
  <si>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</si>
  <si>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</si>
  <si>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</si>
  <si>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</si>
  <si>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</si>
  <si>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</si>
  <si>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</si>
  <si>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</si>
  <si>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</si>
  <si>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</si>
  <si>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</si>
  <si>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</si>
  <si>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</si>
  <si>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</si>
  <si>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</si>
  <si>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</si>
  <si>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</si>
  <si>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</si>
  <si>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</si>
  <si>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</si>
  <si>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</si>
  <si>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</si>
  <si>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</si>
  <si>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</si>
  <si>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</si>
  <si>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</si>
  <si>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</si>
  <si>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</si>
  <si>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</si>
  <si>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</si>
  <si>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</si>
  <si>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</si>
  <si>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</si>
  <si>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</si>
  <si>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</si>
  <si>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</si>
  <si>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</si>
  <si>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</si>
  <si>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</si>
  <si>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</si>
  <si>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</si>
  <si>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</si>
  <si>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</si>
  <si>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</si>
  <si>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</si>
  <si>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</si>
  <si>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</si>
  <si>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</si>
  <si>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</si>
  <si>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</si>
  <si>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</si>
  <si>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</si>
  <si>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</si>
  <si>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</si>
  <si>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</si>
  <si>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</si>
  <si>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</si>
  <si>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</si>
  <si>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</si>
  <si>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</si>
  <si>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</si>
  <si>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</si>
  <si>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</si>
  <si>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</si>
  <si>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</si>
  <si>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</si>
  <si>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</si>
  <si>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</si>
  <si>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</si>
  <si>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</si>
  <si>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</si>
  <si>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</si>
  <si>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</si>
  <si>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</si>
  <si>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</si>
  <si>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</si>
  <si>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</si>
  <si>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</si>
  <si>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</si>
  <si>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</si>
  <si>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</si>
  <si>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</si>
  <si>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</si>
  <si>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</si>
  <si>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</si>
  <si>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</si>
  <si>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</si>
  <si>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</si>
  <si>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</si>
  <si>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</si>
  <si>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</si>
  <si>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</si>
  <si>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</si>
  <si>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</si>
  <si>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</si>
  <si>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</si>
  <si>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</si>
  <si>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</si>
  <si>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</si>
  <si>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</si>
  <si>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</si>
  <si>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</si>
  <si>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</si>
  <si>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</si>
  <si>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</si>
  <si>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</si>
  <si>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</si>
  <si>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</si>
  <si>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</si>
  <si>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</si>
  <si>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</si>
  <si>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</si>
  <si>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</si>
  <si>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</si>
  <si>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</si>
  <si>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</si>
  <si>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</si>
  <si>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</si>
  <si>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</si>
  <si>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</si>
  <si>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</si>
  <si>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</si>
  <si>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</si>
  <si>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</si>
  <si>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</si>
  <si>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</si>
  <si>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</si>
  <si>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</si>
  <si>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</si>
  <si>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</si>
  <si>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</si>
  <si>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</si>
  <si>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</si>
  <si>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</si>
  <si>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</si>
  <si>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</si>
  <si>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</si>
  <si>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</si>
  <si>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</si>
  <si>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</si>
  <si>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</si>
  <si>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</si>
  <si>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</si>
  <si>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</si>
  <si>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</si>
  <si>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</si>
  <si>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</si>
  <si>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</si>
  <si>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</si>
  <si>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</si>
  <si>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</si>
  <si>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</si>
  <si>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</si>
  <si>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</si>
  <si>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</si>
  <si>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</si>
  <si>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</si>
  <si>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</si>
  <si>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</si>
  <si>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</si>
  <si>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</si>
  <si>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</si>
  <si>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</si>
  <si>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</si>
  <si>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</si>
  <si>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</si>
  <si>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</si>
  <si>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</si>
  <si>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</si>
  <si>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</si>
  <si>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</si>
  <si>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</si>
  <si>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</si>
  <si>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</si>
  <si>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</si>
  <si>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</si>
  <si>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</si>
  <si>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</si>
  <si>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</si>
  <si>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</si>
  <si>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</si>
  <si>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</si>
  <si>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</si>
  <si>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</si>
  <si>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</si>
  <si>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</si>
  <si>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</si>
  <si>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</si>
  <si>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</si>
  <si>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</si>
  <si>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</si>
  <si>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</si>
  <si>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</si>
  <si>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</si>
  <si>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</si>
  <si>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</si>
  <si>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</si>
  <si>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</si>
  <si>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</si>
  <si>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</si>
  <si>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</si>
  <si>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</si>
  <si>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</si>
  <si>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</si>
  <si>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</si>
  <si>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</si>
  <si>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</si>
  <si>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</si>
  <si>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</si>
  <si>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</si>
  <si>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</si>
  <si>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</si>
  <si>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</si>
  <si>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</si>
  <si>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</si>
  <si>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</si>
  <si>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</si>
  <si>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</si>
  <si>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</si>
  <si>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</si>
  <si>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</si>
  <si>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</si>
  <si>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</si>
  <si>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</si>
  <si>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</si>
  <si>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</si>
  <si>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</si>
  <si>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</si>
  <si>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</si>
  <si>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</si>
  <si>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</si>
  <si>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</si>
  <si>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</si>
  <si>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</si>
  <si>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</si>
  <si>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</si>
  <si>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</si>
  <si>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</si>
  <si>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</si>
  <si>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</si>
  <si>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</si>
  <si>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</si>
  <si>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</si>
  <si>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</si>
  <si>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</si>
  <si>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</si>
  <si>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</si>
  <si>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</si>
  <si>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</si>
  <si>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</si>
  <si>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</si>
  <si>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</si>
  <si>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</si>
  <si>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</si>
  <si>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</si>
  <si>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</si>
  <si>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</si>
  <si>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</si>
  <si>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</si>
  <si>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</si>
  <si>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</si>
  <si>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</si>
  <si>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</si>
  <si>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</si>
  <si>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</si>
  <si>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</si>
  <si>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</si>
  <si>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</si>
  <si>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</si>
  <si>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</si>
  <si>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</si>
  <si>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</si>
  <si>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</si>
  <si>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</si>
  <si>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</si>
  <si>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</si>
  <si>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</si>
  <si>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</si>
  <si>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</si>
  <si>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</si>
  <si>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</si>
  <si>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</si>
  <si>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</si>
  <si>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</si>
  <si>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</si>
  <si>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</si>
  <si>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</si>
  <si>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</si>
  <si>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</si>
  <si>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</si>
  <si>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</si>
  <si>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</si>
  <si>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</si>
  <si>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</si>
  <si>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</si>
  <si>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</si>
  <si>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</si>
  <si>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</si>
  <si>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</si>
  <si>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</si>
  <si>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</si>
  <si>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</si>
  <si>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</si>
  <si>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</si>
  <si>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</si>
  <si>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</si>
  <si>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</si>
  <si>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</si>
  <si>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</si>
  <si>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</si>
  <si>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</si>
  <si>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</si>
  <si>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</si>
  <si>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</si>
  <si>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</si>
  <si>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</si>
  <si>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</si>
  <si>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</si>
  <si>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</si>
  <si>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</si>
  <si>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</si>
  <si>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</si>
  <si>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</si>
  <si>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</si>
  <si>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</si>
  <si>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</si>
  <si>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</si>
  <si>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</si>
  <si>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</si>
  <si>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</si>
  <si>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</si>
  <si>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</si>
  <si>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</si>
  <si>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</si>
  <si>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</si>
  <si>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</si>
  <si>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</si>
  <si>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</si>
  <si>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</si>
  <si>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</si>
  <si>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</si>
  <si>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</si>
  <si>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</si>
  <si>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</si>
  <si>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</si>
  <si>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</si>
  <si>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</si>
  <si>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</si>
  <si>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</si>
  <si>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</si>
  <si>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</si>
  <si>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</si>
  <si>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</si>
  <si>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</si>
  <si>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</si>
  <si>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</si>
  <si>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</si>
  <si>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</si>
  <si>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</si>
  <si>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</si>
  <si>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</si>
  <si>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</si>
  <si>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</si>
  <si>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</si>
  <si>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</si>
  <si>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</si>
  <si>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</si>
  <si>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</si>
  <si>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</si>
  <si>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</si>
  <si>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</si>
  <si>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</si>
  <si>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</si>
  <si>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</si>
  <si>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</si>
  <si>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</si>
  <si>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</si>
  <si>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</si>
  <si>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</si>
  <si>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</si>
  <si>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</si>
  <si>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</si>
  <si>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</si>
  <si>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</si>
  <si>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</si>
  <si>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</si>
  <si>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</si>
  <si>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</si>
  <si>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</si>
  <si>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</si>
  <si>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</si>
  <si>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</si>
  <si>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</si>
  <si>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</si>
  <si>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</si>
  <si>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</si>
  <si>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</si>
  <si>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</si>
  <si>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</si>
  <si>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</si>
  <si>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</si>
  <si>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</si>
  <si>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</si>
  <si>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</si>
  <si>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</si>
  <si>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</si>
  <si>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</si>
  <si>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</si>
  <si>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</si>
  <si>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</si>
  <si>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</si>
  <si>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</si>
  <si>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</si>
  <si>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</si>
  <si>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</si>
  <si>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</si>
  <si>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</si>
  <si>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</si>
  <si>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</si>
  <si>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</si>
  <si>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</si>
  <si>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</si>
  <si>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</si>
  <si>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</si>
  <si>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</si>
  <si>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</si>
  <si>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</si>
  <si>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</si>
  <si>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</si>
  <si>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</si>
  <si>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</si>
  <si>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</si>
  <si>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</si>
  <si>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</si>
  <si>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</si>
  <si>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</si>
  <si>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</si>
  <si>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</si>
  <si>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</si>
  <si>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</si>
  <si>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</si>
  <si>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</si>
  <si>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</si>
  <si>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</si>
  <si>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</si>
  <si>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</si>
  <si>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</si>
  <si>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</si>
  <si>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</si>
  <si>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</si>
  <si>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</si>
  <si>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</si>
  <si>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</si>
  <si>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</si>
  <si>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</si>
  <si>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</si>
  <si>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</si>
  <si>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</si>
  <si>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</si>
  <si>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</si>
  <si>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</si>
  <si>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</si>
  <si>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</si>
  <si>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</si>
  <si>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</si>
  <si>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</si>
  <si>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</si>
  <si>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</si>
  <si>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</si>
  <si>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</si>
  <si>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</si>
  <si>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</si>
  <si>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</si>
  <si>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</si>
  <si>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</si>
  <si>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</si>
  <si>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</si>
  <si>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</si>
  <si>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</si>
  <si>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</si>
  <si>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</si>
  <si>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</si>
  <si>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</si>
  <si>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</si>
  <si>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</si>
  <si>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</si>
  <si>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</si>
  <si>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</si>
  <si>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</si>
  <si>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</si>
  <si>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</si>
  <si>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</si>
  <si>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</si>
  <si>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</si>
  <si>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</si>
  <si>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</si>
  <si>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</si>
  <si>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</si>
  <si>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</si>
  <si>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</si>
  <si>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</si>
  <si>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</si>
  <si>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</si>
  <si>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</si>
  <si>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</si>
  <si>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</si>
  <si>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</si>
  <si>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</si>
  <si>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</si>
  <si>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</si>
  <si>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</si>
  <si>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</si>
  <si>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</si>
  <si>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</si>
  <si>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</si>
  <si>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</si>
  <si>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</si>
  <si>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</si>
  <si>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</si>
  <si>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</si>
  <si>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</si>
  <si>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</si>
  <si>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</si>
  <si>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</si>
  <si>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</si>
  <si>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</si>
  <si>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</si>
  <si>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</si>
  <si>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</si>
  <si>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</si>
  <si>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 xml:space="preserve">Number of success </t>
  </si>
  <si>
    <t>Number of failed</t>
  </si>
  <si>
    <t xml:space="preserve">Number canceled </t>
  </si>
  <si>
    <t>Total projects</t>
  </si>
  <si>
    <t>Percentage success</t>
  </si>
  <si>
    <t>percentage failed</t>
  </si>
  <si>
    <t xml:space="preserve">percentage canceled 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</si>
  <si>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</si>
  <si>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</si>
  <si>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</si>
  <si>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</si>
  <si>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</si>
  <si>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</si>
  <si>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</si>
  <si>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</si>
  <si>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</si>
  <si>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</si>
  <si>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</si>
  <si>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</si>
  <si>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</si>
  <si>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successful</t>
  </si>
  <si>
    <t>Mean failed</t>
  </si>
  <si>
    <t>Median successful</t>
  </si>
  <si>
    <t>Median failed</t>
  </si>
  <si>
    <t>Min successful</t>
  </si>
  <si>
    <t>Min failed</t>
  </si>
  <si>
    <t xml:space="preserve">Max successful </t>
  </si>
  <si>
    <t>Max failed</t>
  </si>
  <si>
    <t>The variance successful</t>
  </si>
  <si>
    <t>the variance failed</t>
  </si>
  <si>
    <t>standard deviation successful</t>
  </si>
  <si>
    <t>standard deviation failed</t>
  </si>
  <si>
    <t xml:space="preserve">The mean is better to summarize measure of center when you have a data set with normal distribution.  Median is better when you have outliers.  Given the differences between min and max, I going to concluded that the median is a better way to summarize.  </t>
  </si>
  <si>
    <t xml:space="preserve">More variability with unssucessful compaings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</si>
</sst>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 applyAlignment="1">
      <alignment horizontal="center" wrapText="1" shrinkToFit="1"/>
    </xf>
    <xf numFmtId="44" fontId="16" fillId="0" borderId="0" xfId="42" applyFont="1" applyAlignment="1">
      <alignment horizontal="center" wrapText="1"/>
    </xf>
    <xf numFmtId="0" fontId="18" fillId="0" borderId="0" xfId="0" applyFont="1" applyAlignment="1">
      <alignment horizontal="center" wrapText="1"/>
    </xf>
    <xf numFmtId="44" fontId="0" fillId="0" borderId="0" xfId="42" applyFont="1" applyAlignment="1">
      <alignment horizontal="center" wrapText="1"/>
    </xf>
    <xf numFmtId="0" fontId="0" fillId="0" borderId="0" xfId="0" applyAlignment="1">
      <alignment wrapText="1"/>
    </xf>
    <xf numFmtId="9" fontId="0" fillId="0" borderId="0" xfId="43" applyFont="1" applyAlignment="1">
      <alignment wrapText="1"/>
    </xf>
    <xf numFmtId="0" fontId="0" fillId="0" borderId="0" xfId="0" applyAlignment="1">
      <alignment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[CrowdfundingBook1.xlsx]Pivot table sub category!PivotTable7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6-2642-BAC1-7C87B278334B}"/>
            </c:ext>
          </c:extLst>
        </c:ser>
        <c:ser>
          <c:idx val="1"/>
          <c:order val="1"/>
          <c:tx>
            <c:strRef>
              <c:f>'Pivot table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6-2642-BAC1-7C87B278334B}"/>
            </c:ext>
          </c:extLst>
        </c:ser>
        <c:ser>
          <c:idx val="2"/>
          <c:order val="2"/>
          <c:tx>
            <c:strRef>
              <c:f>'Pivot table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6-2642-BAC1-7C87B278334B}"/>
            </c:ext>
          </c:extLst>
        </c:ser>
        <c:ser>
          <c:idx val="3"/>
          <c:order val="3"/>
          <c:tx>
            <c:strRef>
              <c:f>'Pivot table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6-2642-BAC1-7C87B278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553407"/>
        <c:axId val="786544415"/>
      </c:barChart>
      <c:catAx>
        <c:axId val="78655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44415"/>
        <c:crosses val="autoZero"/>
        <c:auto val="1"/>
        <c:lblAlgn val="ctr"/>
        <c:lblOffset val="100"/>
        <c:noMultiLvlLbl val="0"/>
      </c:catAx>
      <c:valAx>
        <c:axId val="7865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[CrowdfundingBook1.xlsx]pivot category!PivotTable13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160544411586563E-2"/>
          <c:y val="6.3926940639269403E-2"/>
          <c:w val="0.77414668471870884"/>
          <c:h val="0.706214719735375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F-A240-94B7-6B1DE911C14C}"/>
            </c:ext>
          </c:extLst>
        </c:ser>
        <c:ser>
          <c:idx val="1"/>
          <c:order val="1"/>
          <c:tx>
            <c:strRef>
              <c:f>'pivot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8F-A240-94B7-6B1DE911C14C}"/>
            </c:ext>
          </c:extLst>
        </c:ser>
        <c:ser>
          <c:idx val="2"/>
          <c:order val="2"/>
          <c:tx>
            <c:strRef>
              <c:f>'pivot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8F-A240-94B7-6B1DE911C14C}"/>
            </c:ext>
          </c:extLst>
        </c:ser>
        <c:ser>
          <c:idx val="3"/>
          <c:order val="3"/>
          <c:tx>
            <c:strRef>
              <c:f>'pivot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8F-A240-94B7-6B1DE911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0979887"/>
        <c:axId val="780341439"/>
      </c:barChart>
      <c:catAx>
        <c:axId val="7809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41439"/>
        <c:crosses val="autoZero"/>
        <c:auto val="1"/>
        <c:lblAlgn val="ctr"/>
        <c:lblOffset val="100"/>
        <c:noMultiLvlLbl val="0"/>
      </c:catAx>
      <c:valAx>
        <c:axId val="7803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7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[CrowdfundingBook1.xlsx]pivot and date created 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and date created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and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date created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D-0641-9D7B-837E16B0EF94}"/>
            </c:ext>
          </c:extLst>
        </c:ser>
        <c:ser>
          <c:idx val="1"/>
          <c:order val="1"/>
          <c:tx>
            <c:strRef>
              <c:f>'pivot and date created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and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date created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D-0641-9D7B-837E16B0EF94}"/>
            </c:ext>
          </c:extLst>
        </c:ser>
        <c:ser>
          <c:idx val="2"/>
          <c:order val="2"/>
          <c:tx>
            <c:strRef>
              <c:f>'pivot and date created 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and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date created 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D-0641-9D7B-837E16B0EF94}"/>
            </c:ext>
          </c:extLst>
        </c:ser>
        <c:ser>
          <c:idx val="3"/>
          <c:order val="3"/>
          <c:tx>
            <c:strRef>
              <c:f>'pivot and date created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and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and date created 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AD-0641-9D7B-837E16B0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17103"/>
        <c:axId val="795818831"/>
      </c:lineChart>
      <c:catAx>
        <c:axId val="79581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18831"/>
        <c:crosses val="autoZero"/>
        <c:auto val="1"/>
        <c:lblAlgn val="ctr"/>
        <c:lblOffset val="100"/>
        <c:noMultiLvlLbl val="0"/>
      </c:catAx>
      <c:valAx>
        <c:axId val="7958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1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6741080294899445"/>
          <c:y val="8.6274509803921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Analysis'!$G$1</c:f>
              <c:strCache>
                <c:ptCount val="1"/>
                <c:pt idx="0">
                  <c:v>Percentage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Analysis'!$B$2:$B$13</c:f>
              <c:strCache>
                <c:ptCount val="12"/>
                <c:pt idx="0">
                  <c:v>Less than 1000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or equal to 50000 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0-7C4D-ADBF-F51F29FEBE0B}"/>
            </c:ext>
          </c:extLst>
        </c:ser>
        <c:ser>
          <c:idx val="1"/>
          <c:order val="1"/>
          <c:tx>
            <c:strRef>
              <c:f>'Crowfunding Goal Analysis'!$H$1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Analysis'!$B$2:$B$13</c:f>
              <c:strCache>
                <c:ptCount val="12"/>
                <c:pt idx="0">
                  <c:v>Less than 1000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or equal to 50000 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0-7C4D-ADBF-F51F29FEBE0B}"/>
            </c:ext>
          </c:extLst>
        </c:ser>
        <c:ser>
          <c:idx val="2"/>
          <c:order val="2"/>
          <c:tx>
            <c:strRef>
              <c:f>'Crowfunding Goal Analysis'!$I$1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Analysis'!$B$2:$B$13</c:f>
              <c:strCache>
                <c:ptCount val="12"/>
                <c:pt idx="0">
                  <c:v>Less than 1000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or equal to 50000 </c:v>
                </c:pt>
              </c:strCache>
            </c:strRef>
          </c:cat>
          <c:val>
            <c:numRef>
              <c:f>'Crowfunding Goal Analysis'!$I$2:$I$13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0-7C4D-ADBF-F51F29FE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195855"/>
        <c:axId val="1519440575"/>
      </c:lineChart>
      <c:catAx>
        <c:axId val="1503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40575"/>
        <c:crosses val="autoZero"/>
        <c:auto val="1"/>
        <c:lblAlgn val="ctr"/>
        <c:lblOffset val="100"/>
        <c:noMultiLvlLbl val="0"/>
      </c:catAx>
      <c:valAx>
        <c:axId val="15194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38100</xdr:rowOff>
    </xdr:from>
    <xdr:to>
      <xdr:col>26</xdr:col>
      <xdr:colOff>127000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19B6B-E0D8-054A-C1C7-46A6BB061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152400</xdr:rowOff>
    </xdr:from>
    <xdr:to>
      <xdr:col>13</xdr:col>
      <xdr:colOff>482600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7A755-0EA8-BEFF-5266-ACF766F38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127000</xdr:rowOff>
    </xdr:from>
    <xdr:to>
      <xdr:col>13</xdr:col>
      <xdr:colOff>292100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B5AA6-7070-38FC-5319-AFD95973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14</xdr:row>
      <xdr:rowOff>0</xdr:rowOff>
    </xdr:from>
    <xdr:to>
      <xdr:col>8</xdr:col>
      <xdr:colOff>1295400</xdr:colOff>
      <xdr:row>33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61E811-F42F-4D0E-2EA7-E65B76C17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015989236112" createdVersion="8" refreshedVersion="8" minRefreshableVersion="3" recordCount="1001" xr:uid="{D7C808A2-1E8A-6E4C-841A-2759082D413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ercent Funded" numFmtId="44">
      <sharedItems containsString="0" containsBlank="1" containsNumber="1" containsInteger="1" minValue="0" maxValue="168650" count="564">
        <n v="0"/>
        <n v="13160"/>
        <n v="34123"/>
        <n v="5595"/>
        <n v="10241"/>
        <n v="8638"/>
        <n v="6095"/>
        <n v="9341"/>
        <n v="50245"/>
        <n v="16136"/>
        <n v="16590"/>
        <n v="10442"/>
        <n v="11857"/>
        <n v="6404"/>
        <n v="6835"/>
        <n v="105065"/>
        <n v="5455"/>
        <n v="7350"/>
        <n v="139466"/>
        <n v="4725"/>
        <n v="63128"/>
        <n v="401"/>
        <n v="3239"/>
        <n v="6985"/>
        <n v="6078"/>
        <n v="6324"/>
        <n v="6191"/>
        <n v="77517"/>
        <n v="8941"/>
        <n v="547"/>
        <n v="5629"/>
        <n v="95562"/>
        <n v="6453"/>
        <n v="3556"/>
        <n v="5146"/>
        <n v="3493"/>
        <n v="3343"/>
        <n v="3432"/>
        <n v="2451"/>
        <n v="41797"/>
        <n v="12452"/>
        <n v="8305"/>
        <n v="45292"/>
        <n v="8808"/>
        <n v="30389"/>
        <n v="484"/>
        <n v="3422"/>
        <n v="7853"/>
        <n v="876"/>
        <n v="4906"/>
        <n v="9036"/>
        <n v="5912"/>
        <n v="21057"/>
        <n v="13973"/>
        <n v="10164"/>
        <n v="1530"/>
        <n v="5005"/>
        <n v="7716"/>
        <n v="5188"/>
        <n v="31775"/>
        <n v="5907"/>
        <n v="117"/>
        <n v="81813"/>
        <n v="10747"/>
        <n v="7351"/>
        <n v="8293"/>
        <n v="6722"/>
        <n v="51423"/>
        <n v="3029"/>
        <n v="10106"/>
        <n v="3027"/>
        <n v="7429"/>
        <n v="12253"/>
        <n v="7935"/>
        <n v="9137"/>
        <n v="11916"/>
        <n v="3623"/>
        <n v="951"/>
        <n v="5748"/>
        <n v="37172"/>
        <n v="54061"/>
        <n v="6962"/>
        <n v="3175"/>
        <n v="5325"/>
        <n v="1416"/>
        <n v="534"/>
        <n v="9485"/>
        <n v="2912"/>
        <n v="6774"/>
        <n v="1023"/>
        <n v="6502"/>
        <n v="1922"/>
        <n v="2619"/>
        <n v="34128"/>
        <n v="1037"/>
        <n v="1955"/>
        <n v="7432"/>
        <n v="134073"/>
        <n v="2540"/>
        <n v="22"/>
        <n v="4985"/>
        <n v="3034"/>
        <n v="5364"/>
        <n v="255"/>
        <n v="19879"/>
        <n v="3639"/>
        <n v="8204"/>
        <n v="75511"/>
        <n v="60935"/>
        <n v="4768"/>
        <n v="122793"/>
        <n v="114685"/>
        <n v="116736"/>
        <n v="168650"/>
        <n v="6950"/>
        <n v="78184"/>
        <n v="1616"/>
        <n v="41357"/>
        <n v="108418"/>
        <n v="12205"/>
        <n v="49513"/>
        <n v="4314"/>
        <n v="3257"/>
        <n v="2210"/>
        <n v="4200"/>
        <n v="83649"/>
        <n v="12924"/>
        <n v="67021"/>
        <n v="6609"/>
        <n v="96797"/>
        <n v="1823"/>
        <n v="140585"/>
        <n v="108598"/>
        <n v="7999"/>
        <n v="41851"/>
        <n v="27452"/>
        <n v="80198"/>
        <n v="7684"/>
        <n v="2423"/>
        <n v="2200"/>
        <n v="681"/>
        <n v="5522"/>
        <n v="7738"/>
        <n v="93724"/>
        <n v="3229"/>
        <n v="2329"/>
        <n v="7940"/>
        <n v="3288"/>
        <n v="11871"/>
        <n v="10149"/>
        <n v="164858"/>
        <n v="6903"/>
        <n v="106595"/>
        <n v="5263"/>
        <n v="3905"/>
        <n v="16235"/>
        <n v="2622"/>
        <n v="8424"/>
        <n v="8955"/>
        <n v="3635"/>
        <n v="3628"/>
        <n v="7856"/>
        <n v="119775"/>
        <n v="1131"/>
        <n v="82310"/>
        <n v="1208"/>
        <n v="5342"/>
        <n v="104249"/>
        <n v="2904"/>
        <n v="5519"/>
        <n v="6765"/>
        <n v="6099"/>
        <n v="5656"/>
        <n v="12036"/>
        <n v="676"/>
        <n v="5457"/>
        <n v="6913"/>
        <n v="12674"/>
        <n v="6419"/>
        <n v="7438"/>
        <n v="1537"/>
        <n v="11202"/>
        <n v="9369"/>
        <n v="5214"/>
        <n v="10573"/>
        <n v="6512"/>
        <n v="124245"/>
        <n v="6497"/>
        <n v="2726"/>
        <n v="78477"/>
        <n v="4548"/>
        <n v="33126"/>
        <n v="28630"/>
        <n v="11343"/>
        <n v="20696"/>
        <n v="2300"/>
        <n v="57338"/>
        <n v="24828"/>
        <n v="21564"/>
        <n v="55242"/>
        <n v="11707"/>
        <n v="20531"/>
        <n v="104361"/>
        <n v="1448"/>
        <n v="1953"/>
        <n v="7948"/>
        <n v="75432"/>
        <n v="4046"/>
        <n v="10055"/>
        <n v="3130"/>
        <n v="13647"/>
        <n v="10135"/>
        <n v="8858"/>
        <n v="9194"/>
        <n v="9343"/>
        <n v="66665"/>
        <n v="13424"/>
        <n v="141791"/>
        <n v="8875"/>
        <n v="1508"/>
        <n v="4449"/>
        <n v="7899"/>
        <n v="82379"/>
        <n v="17959"/>
        <n v="18352"/>
        <n v="2077"/>
        <n v="80988"/>
        <n v="2955"/>
        <n v="2138"/>
        <n v="30912"/>
        <n v="5983"/>
        <n v="10502"/>
        <n v="12872"/>
        <n v="105421"/>
        <n v="32283"/>
        <n v="8700"/>
        <n v="2929"/>
        <n v="361"/>
        <n v="11946"/>
        <n v="26669"/>
        <n v="1423"/>
        <n v="2375"/>
        <n v="5067"/>
        <n v="8513"/>
        <n v="22518"/>
        <n v="4717"/>
        <n v="25720"/>
        <n v="12378"/>
        <n v="1869"/>
        <n v="6527"/>
        <n v="72500"/>
        <n v="63454"/>
        <n v="5331"/>
        <n v="4738"/>
        <n v="8639"/>
        <n v="7803"/>
        <n v="33902"/>
        <n v="21404"/>
        <n v="6038"/>
        <n v="84906"/>
        <n v="1719"/>
        <n v="40554"/>
        <n v="10965"/>
        <n v="23820"/>
        <n v="4129"/>
        <n v="2784"/>
        <n v="6653"/>
        <n v="4728"/>
        <n v="6689"/>
        <n v="6789"/>
        <n v="3907"/>
        <n v="10606"/>
        <n v="1032"/>
        <n v="93803"/>
        <n v="9910"/>
        <n v="56"/>
        <n v="47421"/>
        <n v="86724"/>
        <n v="6363"/>
        <n v="139"/>
        <n v="2196"/>
        <n v="116637"/>
        <n v="5614"/>
        <n v="11184"/>
        <n v="10064"/>
        <n v="5589"/>
        <n v="20483"/>
        <n v="148874"/>
        <n v="21120"/>
        <n v="1489"/>
        <n v="3578"/>
        <n v="708"/>
        <n v="3102"/>
        <n v="2606"/>
        <n v="3461"/>
        <n v="5403"/>
        <n v="4644"/>
        <n v="6446"/>
        <n v="68486"/>
        <n v="9933"/>
        <n v="4897"/>
        <n v="14535"/>
        <n v="8797"/>
        <n v="4942"/>
        <n v="2670"/>
        <n v="11297"/>
        <n v="112974"/>
        <n v="54343"/>
        <n v="4908"/>
        <n v="7789"/>
        <n v="7267"/>
        <n v="5960"/>
        <n v="2166"/>
        <n v="1021"/>
        <n v="138832"/>
        <n v="8091"/>
        <n v="1407"/>
        <n v="99266"/>
        <n v="8065"/>
        <n v="62288"/>
        <n v="27605"/>
        <n v="64164"/>
        <n v="796"/>
        <n v="69"/>
        <n v="105778"/>
        <n v="42034"/>
        <n v="16855"/>
        <n v="4165"/>
        <n v="5954"/>
        <n v="5626"/>
        <n v="66688"/>
        <n v="76295"/>
        <n v="74979"/>
        <n v="67368"/>
        <n v="6718"/>
        <n v="20076"/>
        <n v="1042"/>
        <n v="62738"/>
        <n v="2878"/>
        <n v="3005"/>
        <n v="43067"/>
        <n v="7175"/>
        <n v="2042"/>
        <n v="136556"/>
        <n v="2445"/>
        <n v="814"/>
        <n v="14705"/>
        <n v="5988"/>
        <n v="5729"/>
        <n v="2096"/>
        <n v="7225"/>
        <n v="133069"/>
        <n v="56506"/>
        <n v="9149"/>
        <n v="6805"/>
        <n v="9508"/>
        <n v="984"/>
        <n v="124556"/>
        <n v="19590"/>
        <n v="1877"/>
        <n v="4182"/>
        <n v="18086"/>
        <n v="2684"/>
        <n v="13433"/>
        <n v="142936"/>
        <n v="6312"/>
        <n v="7119"/>
        <n v="5255"/>
        <n v="126220"/>
        <n v="59755"/>
        <n v="21527"/>
        <n v="2229"/>
        <n v="55914"/>
        <n v="13111"/>
        <n v="2709"/>
        <n v="5944"/>
        <n v="6200"/>
        <n v="6881"/>
        <n v="12480"/>
        <n v="9549"/>
        <n v="48"/>
        <n v="4558"/>
        <n v="2119"/>
        <n v="3122"/>
        <n v="68060"/>
        <n v="145957"/>
        <n v="39014"/>
        <n v="134328"/>
        <n v="1982"/>
        <n v="30186"/>
        <n v="4279"/>
        <n v="10320"/>
        <n v="4154"/>
        <n v="2058"/>
        <n v="13925"/>
        <n v="4274"/>
        <n v="143536"/>
        <n v="8353"/>
        <n v="8268"/>
        <n v="17"/>
        <n v="3657"/>
        <n v="27406"/>
        <n v="8350"/>
        <n v="2861"/>
        <n v="5785"/>
        <n v="4797"/>
        <n v="90047"/>
        <n v="67467"/>
        <n v="9204"/>
        <n v="94304"/>
        <n v="1328"/>
        <n v="12950"/>
        <n v="12313"/>
        <n v="12240"/>
        <n v="62780"/>
        <n v="6314"/>
        <n v="4927"/>
        <n v="4763"/>
        <n v="7365"/>
        <n v="48203"/>
        <n v="2996"/>
        <n v="8737"/>
        <n v="4296"/>
        <n v="137405"/>
        <n v="12220"/>
        <n v="2704"/>
        <n v="738"/>
        <n v="6910"/>
        <n v="4225"/>
        <n v="6288"/>
        <n v="7342"/>
        <n v="19986"/>
        <n v="48085"/>
        <n v="1775"/>
        <n v="8943"/>
        <n v="321"/>
        <n v="5881"/>
        <n v="3051"/>
        <n v="13635"/>
        <n v="6239"/>
        <n v="9446"/>
        <n v="11945"/>
        <n v="1676"/>
        <n v="732"/>
        <n v="3008"/>
        <n v="2367"/>
        <n v="6016"/>
        <n v="427"/>
        <n v="4387"/>
        <n v="7562"/>
        <n v="1148"/>
        <n v="74940"/>
        <n v="4461"/>
        <n v="2721"/>
        <n v="11850"/>
        <n v="137892"/>
        <n v="6964"/>
        <n v="10509"/>
        <n v="9373"/>
        <n v="134982"/>
        <n v="10540"/>
        <n v="22516"/>
        <n v="10350"/>
        <n v="9997"/>
        <n v="3834"/>
        <n v="8717"/>
        <n v="92956"/>
        <n v="3923"/>
        <n v="3928"/>
        <n v="133260"/>
        <n v="2490"/>
        <n v="6944"/>
        <n v="283"/>
        <n v="3891"/>
        <n v="6947"/>
        <n v="68187"/>
        <n v="4085"/>
        <n v="6474"/>
        <n v="7631"/>
        <n v="2217"/>
        <n v="6468"/>
        <n v="94402"/>
        <n v="23309"/>
        <n v="556"/>
        <n v="6158"/>
        <n v="2113"/>
        <n v="3033"/>
        <n v="517"/>
        <n v="3060"/>
        <n v="4015"/>
        <n v="10377"/>
        <n v="69515"/>
        <n v="2997"/>
        <n v="5939"/>
        <n v="123412"/>
        <n v="3292"/>
        <n v="37168"/>
        <n v="99268"/>
        <n v="4438"/>
        <n v="108601"/>
        <n v="2160"/>
        <n v="4689"/>
        <n v="329"/>
        <n v="6374"/>
        <n v="3908"/>
        <n v="21449"/>
        <n v="4758"/>
        <n v="7835"/>
        <n v="2370"/>
        <n v="133538"/>
        <n v="9520"/>
        <n v="3146"/>
        <n v="2134"/>
        <n v="5055"/>
        <n v="3464"/>
        <n v="83750"/>
        <n v="6821"/>
        <n v="5739"/>
        <n v="12510"/>
        <n v="70036"/>
        <n v="5221"/>
        <n v="4376"/>
        <n v="39040"/>
        <n v="2344"/>
        <n v="152892"/>
        <n v="3722"/>
        <n v="28986"/>
        <n v="6452"/>
        <n v="430"/>
        <n v="2583"/>
        <n v="102015"/>
        <n v="5080"/>
        <n v="3912"/>
        <n v="893"/>
        <n v="4469"/>
        <n v="3620"/>
        <n v="144556"/>
        <n v="113784"/>
        <n v="7063"/>
        <n v="2634"/>
        <n v="6981"/>
        <n v="1100"/>
        <n v="7057"/>
        <n v="9464"/>
        <n v="6301"/>
        <n v="11768"/>
        <n v="32738"/>
        <n v="5717"/>
        <n v="650"/>
        <n v="54824"/>
        <n v="2191"/>
        <n v="2966"/>
        <n v="8886"/>
        <n v="7641"/>
        <n v="26044"/>
        <n v="5241"/>
        <n v="59304"/>
        <n v="3410"/>
        <n v="7241"/>
        <n v="9590"/>
        <n v="1291"/>
        <n v="10123"/>
        <n v="55916"/>
        <m/>
      </sharedItems>
    </cacheField>
    <cacheField name="Average Donation" numFmtId="44">
      <sharedItems containsString="0" containsBlank="1" containsNumber="1" minValue="0" maxValue="102127.5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6.011275694444" createdVersion="8" refreshedVersion="8" minRefreshableVersion="3" recordCount="1002" xr:uid="{0D6AE8E9-006F-AA49-887D-1205CC08C01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450159200" maxValue="14501592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44">
      <sharedItems containsString="0" containsBlank="1" containsNumber="1" containsInteger="1" minValue="0" maxValue="168650"/>
    </cacheField>
    <cacheField name="Average Donation" numFmtId="44">
      <sharedItems containsString="0" containsBlank="1" containsNumber="1" minValue="0" maxValue="102127.5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0">
      <sharedItems containsNonDate="0" containsDate="1" containsString="0" containsBlank="1" minDate="1970-01-01T00:00:00" maxDate="2020-01-27T06:00:00" count="88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  <m/>
      </sharedItems>
      <fieldGroup par="21" base="18">
        <rangePr groupBy="months" startDate="1970-01-01T00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5-12-15T06:00:00" maxDate="2015-12-15T06:00:00"/>
    </cacheField>
    <cacheField name="Quarters" numFmtId="0" databaseField="0">
      <fieldGroup base="18">
        <rangePr groupBy="quarters" startDate="1970-01-01T00:00:00" endDate="2020-01-27T06:00:00"/>
        <groupItems count="6">
          <s v="&lt;1/1/7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1970-01-01T00:00:00" endDate="2020-01-27T06:00:00"/>
        <groupItems count="53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x v="0"/>
    <s v="food/food trucks"/>
    <x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x v="1"/>
    <s v="music/rock"/>
    <x v="1"/>
    <n v="735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x v="0"/>
    <s v="technology/web"/>
    <x v="2"/>
    <n v="71974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x v="0"/>
    <s v="music/rock"/>
    <x v="0"/>
    <n v="1250.5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x v="0"/>
    <s v="theater/plays"/>
    <x v="0"/>
    <n v="265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x v="0"/>
    <s v="theater/plays"/>
    <x v="3"/>
    <n v="6684.5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x v="0"/>
    <s v="film &amp; video/documentary"/>
    <x v="0"/>
    <n v="55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x v="0"/>
    <s v="theater/plays"/>
    <x v="4"/>
    <n v="748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x v="0"/>
    <s v="theater/plays"/>
    <x v="0"/>
    <n v="11327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x v="0"/>
    <s v="music/electric music"/>
    <x v="0"/>
    <n v="1626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x v="0"/>
    <s v="film &amp; video/drama"/>
    <x v="5"/>
    <n v="702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x v="1"/>
    <s v="theater/plays"/>
    <x v="0"/>
    <n v="1528.5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x v="0"/>
    <s v="film &amp; video/drama"/>
    <x v="0"/>
    <n v="284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x v="0"/>
    <s v="music/indie rock"/>
    <x v="6"/>
    <n v="5196.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x v="0"/>
    <s v="music/indie rock"/>
    <x v="0"/>
    <n v="9514.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x v="0"/>
    <s v="technology/wearables"/>
    <x v="0"/>
    <n v="19433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x v="0"/>
    <s v="publishing/nonfiction"/>
    <x v="7"/>
    <n v="5570.5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x v="0"/>
    <s v="film &amp; video/animation"/>
    <x v="8"/>
    <n v="68047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x v="0"/>
    <s v="theater/plays"/>
    <x v="0"/>
    <n v="311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x v="1"/>
    <s v="theater/plays"/>
    <x v="0"/>
    <n v="15502.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x v="0"/>
    <s v="film &amp; video/drama"/>
    <x v="9"/>
    <n v="7466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x v="0"/>
    <s v="theater/plays"/>
    <x v="0"/>
    <n v="19545.5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x v="0"/>
    <s v="theater/plays"/>
    <x v="10"/>
    <n v="38290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x v="0"/>
    <s v="film &amp; video/documentary"/>
    <x v="11"/>
    <n v="754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x v="0"/>
    <s v="technology/wearables"/>
    <x v="12"/>
    <n v="5346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x v="1"/>
    <s v="games/video games"/>
    <x v="13"/>
    <n v="6033.5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x v="0"/>
    <s v="theater/plays"/>
    <x v="0"/>
    <n v="2664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x v="0"/>
    <s v="music/rock"/>
    <x v="0"/>
    <n v="8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x v="1"/>
    <s v="theater/plays"/>
    <x v="14"/>
    <n v="69927.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x v="0"/>
    <s v="film &amp; video/shorts"/>
    <x v="15"/>
    <n v="76285.5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x v="0"/>
    <s v="film &amp; video/animation"/>
    <x v="16"/>
    <n v="729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x v="0"/>
    <s v="games/video games"/>
    <x v="17"/>
    <n v="553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x v="0"/>
    <s v="film &amp; video/documentary"/>
    <x v="0"/>
    <n v="44991.5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x v="0"/>
    <s v="theater/plays"/>
    <x v="18"/>
    <n v="97542.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x v="0"/>
    <s v="film &amp; video/documentary"/>
    <x v="19"/>
    <n v="709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x v="1"/>
    <s v="film &amp; video/drama"/>
    <x v="20"/>
    <n v="95296.5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x v="0"/>
    <s v="theater/plays"/>
    <x v="21"/>
    <n v="558.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x v="1"/>
    <s v="publishing/fiction"/>
    <x v="22"/>
    <n v="5723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x v="0"/>
    <s v="photography/photography books"/>
    <x v="23"/>
    <n v="5109.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x v="0"/>
    <s v="theater/plays"/>
    <x v="0"/>
    <n v="2557.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x v="1"/>
    <s v="technology/wearables"/>
    <x v="24"/>
    <n v="7538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x v="1"/>
    <s v="music/rock"/>
    <x v="25"/>
    <n v="6017.5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x v="0"/>
    <s v="food/food trucks"/>
    <x v="26"/>
    <n v="4106.5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x v="0"/>
    <s v="publishing/radio &amp; podcasts"/>
    <x v="27"/>
    <n v="86964.5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x v="0"/>
    <s v="publishing/fiction"/>
    <x v="28"/>
    <n v="5319.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x v="1"/>
    <s v="theater/plays"/>
    <x v="0"/>
    <n v="2289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x v="0"/>
    <s v="music/rock"/>
    <x v="29"/>
    <n v="2169.5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x v="0"/>
    <s v="theater/plays"/>
    <x v="30"/>
    <n v="3639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x v="0"/>
    <s v="theater/plays"/>
    <x v="31"/>
    <n v="65646.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x v="0"/>
    <s v="music/rock"/>
    <x v="32"/>
    <n v="6978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x v="0"/>
    <s v="music/metal"/>
    <x v="0"/>
    <n v="1.5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x v="1"/>
    <s v="technology/wearables"/>
    <x v="0"/>
    <n v="73355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x v="0"/>
    <s v="theater/plays"/>
    <x v="0"/>
    <n v="1267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x v="0"/>
    <s v="film &amp; video/drama"/>
    <x v="33"/>
    <n v="6282.5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x v="0"/>
    <s v="technology/wearables"/>
    <x v="0"/>
    <n v="275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x v="0"/>
    <s v="music/jazz"/>
    <x v="34"/>
    <n v="5938.5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x v="0"/>
    <s v="technology/wearables"/>
    <x v="35"/>
    <n v="5828.5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x v="0"/>
    <s v="games/video games"/>
    <x v="36"/>
    <n v="3222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x v="0"/>
    <s v="theater/plays"/>
    <x v="37"/>
    <n v="3171.5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x v="1"/>
    <s v="theater/plays"/>
    <x v="38"/>
    <n v="1989.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x v="0"/>
    <s v="theater/plays"/>
    <x v="39"/>
    <n v="68798.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x v="0"/>
    <s v="theater/plays"/>
    <x v="0"/>
    <n v="93501.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x v="0"/>
    <s v="technology/web"/>
    <x v="40"/>
    <n v="7350.5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x v="0"/>
    <s v="theater/plays"/>
    <x v="0"/>
    <n v="28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x v="1"/>
    <s v="technology/web"/>
    <x v="0"/>
    <n v="1386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x v="0"/>
    <s v="theater/plays"/>
    <x v="41"/>
    <n v="7320.5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x v="1"/>
    <s v="theater/plays"/>
    <x v="0"/>
    <n v="659.5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x v="1"/>
    <s v="technology/wearables"/>
    <x v="42"/>
    <n v="60978.5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x v="1"/>
    <s v="theater/plays"/>
    <x v="43"/>
    <n v="7377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x v="0"/>
    <s v="theater/plays"/>
    <x v="0"/>
    <n v="959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x v="1"/>
    <s v="theater/plays"/>
    <x v="44"/>
    <n v="8043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x v="0"/>
    <s v="theater/plays"/>
    <x v="45"/>
    <n v="3280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x v="0"/>
    <s v="film &amp; video/animation"/>
    <x v="46"/>
    <n v="203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x v="0"/>
    <s v="music/jazz"/>
    <x v="47"/>
    <n v="4670.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x v="0"/>
    <s v="music/metal"/>
    <x v="48"/>
    <n v="2430.5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x v="0"/>
    <s v="photography/photography books"/>
    <x v="49"/>
    <n v="7388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x v="1"/>
    <s v="theater/plays"/>
    <x v="0"/>
    <n v="48838.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x v="1"/>
    <s v="film &amp; video/animation"/>
    <x v="0"/>
    <n v="2258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x v="0"/>
    <s v="publishing/translations"/>
    <x v="50"/>
    <n v="6933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x v="0"/>
    <s v="theater/plays"/>
    <x v="0"/>
    <n v="2053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x v="0"/>
    <s v="games/video games"/>
    <x v="51"/>
    <n v="3569.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x v="0"/>
    <s v="music/rock"/>
    <x v="52"/>
    <n v="19134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x v="1"/>
    <s v="games/video games"/>
    <x v="53"/>
    <n v="7576.5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x v="0"/>
    <s v="music/electric music"/>
    <x v="0"/>
    <n v="20498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x v="0"/>
    <s v="technology/wearables"/>
    <x v="54"/>
    <n v="20969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x v="0"/>
    <s v="music/indie rock"/>
    <x v="55"/>
    <n v="3250.5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x v="0"/>
    <s v="theater/plays"/>
    <x v="56"/>
    <n v="630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x v="1"/>
    <s v="music/rock"/>
    <x v="0"/>
    <n v="62261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x v="0"/>
    <s v="publishing/translations"/>
    <x v="57"/>
    <n v="6314.5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x v="0"/>
    <s v="theater/plays"/>
    <x v="58"/>
    <n v="4342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x v="1"/>
    <s v="theater/plays"/>
    <x v="0"/>
    <n v="3119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x v="0"/>
    <s v="publishing/translations"/>
    <x v="0"/>
    <n v="37683.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x v="1"/>
    <s v="games/video games"/>
    <x v="59"/>
    <n v="26136.5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x v="1"/>
    <s v="theater/plays"/>
    <x v="0"/>
    <n v="33243.5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x v="0"/>
    <s v="technology/web"/>
    <x v="60"/>
    <n v="4493.5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x v="0"/>
    <s v="film &amp; video/documentary"/>
    <x v="61"/>
    <n v="522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x v="0"/>
    <s v="theater/plays"/>
    <x v="62"/>
    <n v="76922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x v="0"/>
    <s v="food/food trucks"/>
    <x v="63"/>
    <n v="6080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x v="0"/>
    <s v="games/video games"/>
    <x v="0"/>
    <n v="17085.5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x v="0"/>
    <s v="theater/plays"/>
    <x v="64"/>
    <n v="7557.5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x v="0"/>
    <s v="theater/plays"/>
    <x v="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x v="1"/>
    <s v="music/electric music"/>
    <x v="65"/>
    <n v="4678.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x v="1"/>
    <s v="technology/wearables"/>
    <x v="66"/>
    <n v="5379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x v="0"/>
    <s v="music/electric music"/>
    <x v="0"/>
    <n v="124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x v="0"/>
    <s v="music/indie rock"/>
    <x v="67"/>
    <n v="86270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x v="0"/>
    <s v="technology/web"/>
    <x v="68"/>
    <n v="496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x v="0"/>
    <s v="theater/plays"/>
    <x v="69"/>
    <n v="7076.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x v="1"/>
    <s v="theater/plays"/>
    <x v="70"/>
    <n v="3306.5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x v="0"/>
    <s v="film &amp; video/documentary"/>
    <x v="71"/>
    <n v="4506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x v="0"/>
    <s v="film &amp; video/television"/>
    <x v="0"/>
    <n v="1569.5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x v="0"/>
    <s v="food/food trucks"/>
    <x v="0"/>
    <n v="10801.5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x v="0"/>
    <s v="publishing/radio &amp; podcasts"/>
    <x v="72"/>
    <n v="37164.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x v="0"/>
    <s v="technology/web"/>
    <x v="73"/>
    <n v="6498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x v="0"/>
    <s v="food/food trucks"/>
    <x v="74"/>
    <n v="628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x v="1"/>
    <s v="technology/wearables"/>
    <x v="75"/>
    <n v="6971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x v="0"/>
    <s v="publishing/fiction"/>
    <x v="0"/>
    <n v="74343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x v="0"/>
    <s v="theater/plays"/>
    <x v="0"/>
    <n v="3204.5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x v="0"/>
    <s v="film &amp; video/television"/>
    <x v="76"/>
    <n v="43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x v="0"/>
    <s v="photography/photography books"/>
    <x v="77"/>
    <n v="320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x v="1"/>
    <s v="film &amp; video/documentary"/>
    <x v="78"/>
    <n v="5451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x v="1"/>
    <s v="games/mobile games"/>
    <x v="79"/>
    <n v="57027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x v="0"/>
    <s v="games/video games"/>
    <x v="80"/>
    <n v="5013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x v="0"/>
    <s v="publishing/fiction"/>
    <x v="0"/>
    <n v="45721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x v="0"/>
    <s v="theater/plays"/>
    <x v="0"/>
    <n v="16877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x v="0"/>
    <s v="photography/photography books"/>
    <x v="81"/>
    <n v="4828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x v="0"/>
    <s v="theater/plays"/>
    <x v="82"/>
    <n v="4327.5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x v="1"/>
    <s v="theater/plays"/>
    <x v="0"/>
    <n v="35195.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x v="0"/>
    <s v="theater/plays"/>
    <x v="0"/>
    <n v="26869.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x v="0"/>
    <s v="music/rock"/>
    <x v="0"/>
    <n v="21564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x v="0"/>
    <s v="food/food trucks"/>
    <x v="0"/>
    <n v="2405.5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x v="0"/>
    <s v="film &amp; video/drama"/>
    <x v="83"/>
    <n v="772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x v="0"/>
    <s v="technology/web"/>
    <x v="84"/>
    <n v="84279.5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x v="1"/>
    <s v="theater/plays"/>
    <x v="85"/>
    <n v="1961.5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x v="0"/>
    <s v="music/world music"/>
    <x v="86"/>
    <n v="7072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x v="1"/>
    <s v="film &amp; video/documentary"/>
    <x v="0"/>
    <n v="45114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x v="1"/>
    <s v="theater/plays"/>
    <x v="0"/>
    <n v="2802.5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x v="1"/>
    <s v="film &amp; video/drama"/>
    <x v="0"/>
    <n v="1389.5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x v="0"/>
    <s v="publishing/nonfiction"/>
    <x v="87"/>
    <n v="2381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x v="0"/>
    <s v="games/mobile games"/>
    <x v="0"/>
    <n v="4665.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x v="1"/>
    <s v="technology/wearables"/>
    <x v="0"/>
    <n v="9786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x v="0"/>
    <s v="film &amp; video/documentary"/>
    <x v="88"/>
    <n v="6230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x v="0"/>
    <s v="technology/web"/>
    <x v="89"/>
    <n v="33197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x v="0"/>
    <s v="technology/web"/>
    <x v="90"/>
    <n v="5809.5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x v="0"/>
    <s v="music/indie rock"/>
    <x v="91"/>
    <n v="369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x v="0"/>
    <s v="theater/plays"/>
    <x v="92"/>
    <n v="587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x v="0"/>
    <s v="technology/wearables"/>
    <x v="93"/>
    <n v="29948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x v="0"/>
    <s v="theater/plays"/>
    <x v="0"/>
    <n v="784.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x v="1"/>
    <s v="theater/plays"/>
    <x v="94"/>
    <n v="4768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x v="0"/>
    <s v="technology/wearables"/>
    <x v="95"/>
    <n v="568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x v="0"/>
    <s v="music/indie rock"/>
    <x v="96"/>
    <n v="6913.5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x v="0"/>
    <s v="music/rock"/>
    <x v="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x v="0"/>
    <s v="music/electric music"/>
    <x v="0"/>
    <n v="4475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x v="0"/>
    <s v="music/indie rock"/>
    <x v="97"/>
    <n v="89474.5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x v="0"/>
    <s v="theater/plays"/>
    <x v="0"/>
    <n v="90896.5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x v="1"/>
    <s v="music/indie rock"/>
    <x v="0"/>
    <n v="50854.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x v="0"/>
    <s v="theater/plays"/>
    <x v="0"/>
    <n v="45950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x v="0"/>
    <s v="music/rock"/>
    <x v="0"/>
    <n v="13646.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x v="0"/>
    <s v="photography/photography books"/>
    <x v="0"/>
    <n v="1121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x v="0"/>
    <s v="music/rock"/>
    <x v="98"/>
    <n v="2340.5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x v="1"/>
    <s v="theater/plays"/>
    <x v="99"/>
    <n v="96521.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x v="0"/>
    <s v="technology/wearables"/>
    <x v="100"/>
    <n v="6574.5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x v="1"/>
    <s v="technology/web"/>
    <x v="0"/>
    <n v="2187.5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x v="0"/>
    <s v="music/rock"/>
    <x v="101"/>
    <n v="4645.5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x v="1"/>
    <s v="photography/photography books"/>
    <x v="102"/>
    <n v="4555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x v="0"/>
    <s v="theater/plays"/>
    <x v="103"/>
    <n v="76075.5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x v="0"/>
    <s v="technology/web"/>
    <x v="104"/>
    <n v="56392.5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x v="0"/>
    <s v="photography/photography books"/>
    <x v="105"/>
    <n v="6841.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x v="0"/>
    <s v="theater/plays"/>
    <x v="106"/>
    <n v="5475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x v="1"/>
    <s v="music/indie rock"/>
    <x v="0"/>
    <n v="20531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x v="1"/>
    <s v="film &amp; video/shorts"/>
    <x v="107"/>
    <n v="50039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x v="0"/>
    <s v="music/indie rock"/>
    <x v="0"/>
    <n v="2797.5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x v="0"/>
    <s v="publishing/translations"/>
    <x v="0"/>
    <n v="263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x v="1"/>
    <s v="film &amp; video/documentary"/>
    <x v="0"/>
    <n v="344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x v="0"/>
    <s v="theater/plays"/>
    <x v="108"/>
    <n v="795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x v="1"/>
    <s v="technology/wearables"/>
    <x v="109"/>
    <n v="270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x v="0"/>
    <s v="theater/plays"/>
    <x v="0"/>
    <n v="24294.5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x v="0"/>
    <s v="theater/plays"/>
    <x v="0"/>
    <n v="43421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x v="0"/>
    <s v="theater/plays"/>
    <x v="110"/>
    <n v="82166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x v="0"/>
    <s v="food/food trucks"/>
    <x v="0"/>
    <n v="3568.5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x v="1"/>
    <s v="theater/plays"/>
    <x v="111"/>
    <n v="8136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x v="0"/>
    <s v="technology/wearables"/>
    <x v="112"/>
    <n v="87421.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x v="0"/>
    <s v="technology/web"/>
    <x v="0"/>
    <n v="2725.5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x v="0"/>
    <s v="theater/plays"/>
    <x v="113"/>
    <n v="9953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x v="0"/>
    <s v="music/rock"/>
    <x v="0"/>
    <n v="1805.5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x v="0"/>
    <s v="theater/plays"/>
    <x v="114"/>
    <n v="5445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x v="0"/>
    <s v="film &amp; video/television"/>
    <x v="0"/>
    <n v="368.5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x v="0"/>
    <s v="theater/plays"/>
    <x v="0"/>
    <n v="1462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x v="1"/>
    <s v="film &amp; video/shorts"/>
    <x v="115"/>
    <n v="69913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x v="0"/>
    <s v="theater/plays"/>
    <x v="0"/>
    <n v="1330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x v="0"/>
    <s v="theater/plays"/>
    <x v="0"/>
    <n v="22722.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x v="1"/>
    <s v="theater/plays"/>
    <x v="0"/>
    <n v="1281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x v="0"/>
    <s v="theater/plays"/>
    <x v="0"/>
    <n v="16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x v="0"/>
    <s v="music/rock"/>
    <x v="0"/>
    <n v="4380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x v="0"/>
    <s v="music/indie rock"/>
    <x v="0"/>
    <n v="1538.5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x v="0"/>
    <s v="music/metal"/>
    <x v="116"/>
    <n v="4421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x v="0"/>
    <s v="music/electric music"/>
    <x v="117"/>
    <n v="28840.5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x v="0"/>
    <s v="technology/wearables"/>
    <x v="0"/>
    <n v="2639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x v="0"/>
    <s v="film &amp; video/drama"/>
    <x v="118"/>
    <n v="82553.5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x v="0"/>
    <s v="music/electric music"/>
    <x v="0"/>
    <n v="3104.5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x v="0"/>
    <s v="music/rock"/>
    <x v="0"/>
    <n v="490.5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x v="0"/>
    <s v="theater/plays"/>
    <x v="0"/>
    <n v="1.5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x v="0"/>
    <s v="technology/web"/>
    <x v="119"/>
    <n v="723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x v="0"/>
    <s v="food/food trucks"/>
    <x v="0"/>
    <n v="3312.5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x v="0"/>
    <s v="theater/plays"/>
    <x v="120"/>
    <n v="98955.5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x v="0"/>
    <s v="music/jazz"/>
    <x v="0"/>
    <n v="1284.5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x v="0"/>
    <s v="theater/plays"/>
    <x v="121"/>
    <n v="284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x v="0"/>
    <s v="publishing/fiction"/>
    <x v="0"/>
    <n v="1776.5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x v="1"/>
    <s v="music/rock"/>
    <x v="122"/>
    <n v="2150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x v="0"/>
    <s v="film &amp; video/documentary"/>
    <x v="123"/>
    <n v="100581.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x v="0"/>
    <s v="film &amp; video/documentary"/>
    <x v="0"/>
    <n v="21010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x v="0"/>
    <s v="film &amp; video/science fiction"/>
    <x v="0"/>
    <n v="328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x v="0"/>
    <s v="theater/plays"/>
    <x v="0"/>
    <n v="50362.5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x v="0"/>
    <s v="theater/plays"/>
    <x v="124"/>
    <n v="623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x v="1"/>
    <s v="music/indie rock"/>
    <x v="125"/>
    <n v="87919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x v="0"/>
    <s v="music/rock"/>
    <x v="126"/>
    <n v="7244.5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x v="0"/>
    <s v="theater/plays"/>
    <x v="0"/>
    <n v="3083.5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x v="0"/>
    <s v="theater/plays"/>
    <x v="127"/>
    <n v="9526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x v="0"/>
    <s v="film &amp; video/science fiction"/>
    <x v="0"/>
    <n v="29422.5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x v="1"/>
    <s v="film &amp; video/shorts"/>
    <x v="128"/>
    <n v="6353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x v="0"/>
    <s v="film &amp; video/animation"/>
    <x v="129"/>
    <n v="70018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x v="0"/>
    <s v="theater/plays"/>
    <x v="0"/>
    <n v="34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x v="0"/>
    <s v="food/food trucks"/>
    <x v="0"/>
    <n v="61004.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x v="0"/>
    <s v="photography/photography books"/>
    <x v="130"/>
    <n v="3380.5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x v="0"/>
    <s v="theater/plays"/>
    <x v="0"/>
    <n v="41414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x v="0"/>
    <s v="film &amp; video/science fiction"/>
    <x v="131"/>
    <n v="95239.5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x v="0"/>
    <s v="music/rock"/>
    <x v="132"/>
    <n v="91139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x v="0"/>
    <s v="photography/photography books"/>
    <x v="133"/>
    <n v="5555.5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x v="0"/>
    <s v="games/mobile games"/>
    <x v="134"/>
    <n v="51847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x v="0"/>
    <s v="film &amp; video/animation"/>
    <x v="135"/>
    <n v="83910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x v="1"/>
    <s v="games/mobile games"/>
    <x v="136"/>
    <n v="84174.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x v="0"/>
    <s v="games/video games"/>
    <x v="137"/>
    <n v="5092.5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x v="0"/>
    <s v="theater/plays"/>
    <x v="0"/>
    <n v="2795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x v="0"/>
    <s v="theater/plays"/>
    <x v="138"/>
    <n v="2957.5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x v="0"/>
    <s v="film &amp; video/animation"/>
    <x v="139"/>
    <n v="3031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x v="1"/>
    <s v="games/video games"/>
    <x v="140"/>
    <n v="416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x v="0"/>
    <s v="film &amp; video/animation"/>
    <x v="0"/>
    <n v="1840.5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x v="1"/>
    <s v="music/rock"/>
    <x v="0"/>
    <n v="2190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x v="0"/>
    <s v="film &amp; video/animation"/>
    <x v="141"/>
    <n v="7575.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x v="1"/>
    <s v="theater/plays"/>
    <x v="142"/>
    <n v="5117.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x v="0"/>
    <s v="technology/wearables"/>
    <x v="0"/>
    <n v="1584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x v="0"/>
    <s v="theater/plays"/>
    <x v="143"/>
    <n v="62454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x v="1"/>
    <s v="publishing/nonfiction"/>
    <x v="144"/>
    <n v="86706.5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x v="1"/>
    <s v="music/rock"/>
    <x v="145"/>
    <n v="5489.5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x v="0"/>
    <s v="theater/plays"/>
    <x v="146"/>
    <n v="5239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x v="0"/>
    <s v="theater/plays"/>
    <x v="147"/>
    <n v="2020.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x v="0"/>
    <s v="theater/plays"/>
    <x v="148"/>
    <n v="7492.5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x v="0"/>
    <s v="technology/web"/>
    <x v="149"/>
    <n v="7435.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x v="1"/>
    <s v="publishing/fiction"/>
    <x v="150"/>
    <n v="9327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x v="0"/>
    <s v="games/mobile games"/>
    <x v="151"/>
    <n v="6660.5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x v="0"/>
    <s v="publishing/translations"/>
    <x v="152"/>
    <n v="87280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x v="0"/>
    <s v="music/rock"/>
    <x v="0"/>
    <n v="2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x v="0"/>
    <s v="theater/plays"/>
    <x v="0"/>
    <n v="1970.5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x v="0"/>
    <s v="theater/plays"/>
    <x v="153"/>
    <n v="316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x v="0"/>
    <s v="film &amp; video/drama"/>
    <x v="0"/>
    <n v="54748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x v="0"/>
    <s v="publishing/nonfiction"/>
    <x v="154"/>
    <n v="4296.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x v="1"/>
    <s v="music/rock"/>
    <x v="155"/>
    <n v="4921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x v="0"/>
    <s v="music/rock"/>
    <x v="0"/>
    <n v="487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x v="0"/>
    <s v="theater/plays"/>
    <x v="156"/>
    <n v="420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x v="1"/>
    <s v="theater/plays"/>
    <x v="157"/>
    <n v="6805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x v="0"/>
    <s v="photography/photography books"/>
    <x v="158"/>
    <n v="5446.5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x v="0"/>
    <s v="music/rock"/>
    <x v="159"/>
    <n v="5098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x v="1"/>
    <s v="music/rock"/>
    <x v="0"/>
    <n v="13378.5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x v="1"/>
    <s v="music/indie rock"/>
    <x v="160"/>
    <n v="2717.5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x v="0"/>
    <s v="photography/photography books"/>
    <x v="161"/>
    <n v="5477.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x v="0"/>
    <s v="theater/plays"/>
    <x v="162"/>
    <n v="85443.5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x v="0"/>
    <s v="theater/plays"/>
    <x v="163"/>
    <n v="3058.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x v="1"/>
    <s v="music/jazz"/>
    <x v="0"/>
    <n v="4454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x v="0"/>
    <s v="theater/plays"/>
    <x v="164"/>
    <n v="7333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x v="0"/>
    <s v="film &amp; video/documentary"/>
    <x v="165"/>
    <n v="1378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x v="0"/>
    <s v="film &amp; video/television"/>
    <x v="166"/>
    <n v="4464.5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x v="0"/>
    <s v="games/video games"/>
    <x v="0"/>
    <n v="2457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x v="0"/>
    <s v="photography/photography books"/>
    <x v="0"/>
    <n v="1007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x v="1"/>
    <s v="theater/plays"/>
    <x v="167"/>
    <n v="78621.5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x v="0"/>
    <s v="theater/plays"/>
    <x v="168"/>
    <n v="549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x v="0"/>
    <s v="theater/plays"/>
    <x v="0"/>
    <n v="394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x v="0"/>
    <s v="publishing/translations"/>
    <x v="169"/>
    <n v="4767.5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x v="1"/>
    <s v="games/video games"/>
    <x v="0"/>
    <n v="2728.5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x v="0"/>
    <s v="theater/plays"/>
    <x v="170"/>
    <n v="377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x v="0"/>
    <s v="technology/web"/>
    <x v="171"/>
    <n v="4445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x v="0"/>
    <s v="theater/plays"/>
    <x v="172"/>
    <n v="71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x v="0"/>
    <s v="film &amp; video/animation"/>
    <x v="173"/>
    <n v="7464.5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x v="1"/>
    <s v="theater/plays"/>
    <x v="0"/>
    <n v="76307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x v="1"/>
    <s v="film &amp; video/television"/>
    <x v="174"/>
    <n v="4604.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x v="0"/>
    <s v="music/rock"/>
    <x v="0"/>
    <n v="773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x v="0"/>
    <s v="technology/web"/>
    <x v="0"/>
    <n v="4142.5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x v="0"/>
    <s v="theater/plays"/>
    <x v="175"/>
    <n v="3305.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x v="0"/>
    <s v="theater/plays"/>
    <x v="0"/>
    <n v="9870.5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x v="0"/>
    <s v="music/electric music"/>
    <x v="176"/>
    <n v="6694.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x v="1"/>
    <s v="music/metal"/>
    <x v="0"/>
    <n v="2806.5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x v="0"/>
    <s v="theater/plays"/>
    <x v="177"/>
    <n v="6905.5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x v="1"/>
    <s v="film &amp; video/documentary"/>
    <x v="0"/>
    <n v="4631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x v="0"/>
    <s v="technology/web"/>
    <x v="178"/>
    <n v="4163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x v="0"/>
    <s v="food/food trucks"/>
    <x v="0"/>
    <n v="363.5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x v="0"/>
    <s v="theater/plays"/>
    <x v="0"/>
    <n v="548.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x v="0"/>
    <s v="theater/plays"/>
    <x v="179"/>
    <n v="4110.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x v="0"/>
    <s v="theater/plays"/>
    <x v="0"/>
    <n v="35339.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x v="0"/>
    <s v="theater/plays"/>
    <x v="0"/>
    <n v="1695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x v="1"/>
    <s v="theater/plays"/>
    <x v="0"/>
    <n v="3444.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x v="1"/>
    <s v="music/rock"/>
    <x v="180"/>
    <n v="2554.5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x v="0"/>
    <s v="food/food trucks"/>
    <x v="0"/>
    <n v="1001.5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x v="1"/>
    <s v="publishing/nonfiction"/>
    <x v="0"/>
    <n v="3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x v="0"/>
    <s v="film &amp; video/documentary"/>
    <x v="181"/>
    <n v="6198.5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x v="0"/>
    <s v="theater/plays"/>
    <x v="0"/>
    <n v="12239.5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x v="0"/>
    <s v="music/indie rock"/>
    <x v="0"/>
    <n v="1420.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x v="0"/>
    <s v="film &amp; video/documentary"/>
    <x v="182"/>
    <n v="5805.5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x v="0"/>
    <s v="theater/plays"/>
    <x v="183"/>
    <n v="4049.5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x v="1"/>
    <s v="theater/plays"/>
    <x v="0"/>
    <n v="260.5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x v="1"/>
    <s v="publishing/fiction"/>
    <x v="184"/>
    <n v="2206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x v="0"/>
    <s v="theater/plays"/>
    <x v="0"/>
    <n v="44181.5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x v="1"/>
    <s v="music/indie rock"/>
    <x v="0"/>
    <n v="158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x v="0"/>
    <s v="games/video games"/>
    <x v="0"/>
    <n v="801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x v="0"/>
    <s v="theater/plays"/>
    <x v="185"/>
    <n v="6466.5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x v="0"/>
    <s v="theater/plays"/>
    <x v="186"/>
    <n v="93543.5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x v="0"/>
    <s v="music/rock"/>
    <x v="187"/>
    <n v="4460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x v="1"/>
    <s v="film &amp; video/documentary"/>
    <x v="188"/>
    <n v="2129.5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x v="0"/>
    <s v="theater/plays"/>
    <x v="0"/>
    <n v="1625.5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x v="1"/>
    <s v="food/food trucks"/>
    <x v="0"/>
    <n v="3254.5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x v="0"/>
    <s v="theater/plays"/>
    <x v="0"/>
    <n v="649.5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x v="0"/>
    <s v="music/rock"/>
    <x v="0"/>
    <n v="460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x v="0"/>
    <s v="technology/web"/>
    <x v="0"/>
    <n v="1657.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x v="0"/>
    <s v="publishing/fiction"/>
    <x v="0"/>
    <n v="4086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x v="0"/>
    <s v="film &amp; video/shorts"/>
    <x v="0"/>
    <n v="8144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x v="0"/>
    <s v="theater/plays"/>
    <x v="189"/>
    <n v="100772.5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x v="0"/>
    <s v="film &amp; video/documentary"/>
    <x v="0"/>
    <n v="1087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x v="1"/>
    <s v="theater/plays"/>
    <x v="190"/>
    <n v="5977.5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x v="1"/>
    <s v="theater/plays"/>
    <x v="0"/>
    <n v="298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x v="0"/>
    <s v="film &amp; video/animation"/>
    <x v="0"/>
    <n v="1727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x v="1"/>
    <s v="theater/plays"/>
    <x v="0"/>
    <n v="517.5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x v="0"/>
    <s v="music/rock"/>
    <x v="191"/>
    <n v="67133.5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x v="0"/>
    <s v="games/video games"/>
    <x v="0"/>
    <n v="10844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x v="0"/>
    <s v="film &amp; video/documentary"/>
    <x v="192"/>
    <n v="31857.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x v="0"/>
    <s v="food/food trucks"/>
    <x v="193"/>
    <n v="7416.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x v="0"/>
    <s v="technology/wearables"/>
    <x v="194"/>
    <n v="20933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x v="0"/>
    <s v="theater/plays"/>
    <x v="195"/>
    <n v="6076.5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x v="0"/>
    <s v="music/rock"/>
    <x v="196"/>
    <n v="62325.5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x v="0"/>
    <s v="music/rock"/>
    <x v="197"/>
    <n v="100455.5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x v="1"/>
    <s v="music/rock"/>
    <x v="0"/>
    <n v="34837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x v="0"/>
    <s v="theater/plays"/>
    <x v="198"/>
    <n v="58579.5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x v="0"/>
    <s v="theater/plays"/>
    <x v="199"/>
    <n v="63366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x v="0"/>
    <s v="theater/plays"/>
    <x v="0"/>
    <n v="55135.5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x v="0"/>
    <s v="photography/photography books"/>
    <x v="0"/>
    <n v="17678.5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x v="0"/>
    <s v="music/indie rock"/>
    <x v="0"/>
    <n v="4901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x v="0"/>
    <s v="theater/plays"/>
    <x v="0"/>
    <n v="16096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x v="0"/>
    <s v="theater/plays"/>
    <x v="0"/>
    <n v="2500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x v="0"/>
    <s v="games/video games"/>
    <x v="0"/>
    <n v="41894.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x v="0"/>
    <s v="film &amp; video/drama"/>
    <x v="0"/>
    <n v="11745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x v="1"/>
    <s v="music/indie rock"/>
    <x v="0"/>
    <n v="1391.5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x v="0"/>
    <s v="technology/web"/>
    <x v="200"/>
    <n v="6399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x v="0"/>
    <s v="food/food trucks"/>
    <x v="0"/>
    <n v="73153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x v="0"/>
    <s v="theater/plays"/>
    <x v="0"/>
    <n v="48440.5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x v="1"/>
    <s v="music/jazz"/>
    <x v="0"/>
    <n v="3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x v="0"/>
    <s v="music/rock"/>
    <x v="201"/>
    <n v="48322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x v="0"/>
    <s v="theater/plays"/>
    <x v="0"/>
    <n v="505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x v="0"/>
    <s v="theater/plays"/>
    <x v="202"/>
    <n v="69832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x v="0"/>
    <s v="film &amp; video/documentary"/>
    <x v="203"/>
    <n v="381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x v="0"/>
    <s v="technology/wearables"/>
    <x v="0"/>
    <n v="1163.5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x v="0"/>
    <s v="theater/plays"/>
    <x v="0"/>
    <n v="1735.5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x v="0"/>
    <s v="games/video games"/>
    <x v="204"/>
    <n v="214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x v="0"/>
    <s v="photography/photography books"/>
    <x v="0"/>
    <n v="584.5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x v="0"/>
    <s v="film &amp; video/animation"/>
    <x v="205"/>
    <n v="6067.5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x v="1"/>
    <s v="theater/plays"/>
    <x v="206"/>
    <n v="69003.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x v="0"/>
    <s v="theater/plays"/>
    <x v="207"/>
    <n v="4817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x v="0"/>
    <s v="music/rock"/>
    <x v="208"/>
    <n v="6973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x v="0"/>
    <s v="music/rock"/>
    <x v="209"/>
    <n v="4234.5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x v="0"/>
    <s v="music/indie rock"/>
    <x v="210"/>
    <n v="7366.5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x v="0"/>
    <s v="theater/plays"/>
    <x v="211"/>
    <n v="5923.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x v="1"/>
    <s v="theater/plays"/>
    <x v="212"/>
    <n v="5379.5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x v="1"/>
    <s v="theater/plays"/>
    <x v="0"/>
    <n v="972.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x v="1"/>
    <s v="film &amp; video/documentary"/>
    <x v="213"/>
    <n v="7300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x v="1"/>
    <s v="film &amp; video/television"/>
    <x v="214"/>
    <n v="7448.5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x v="0"/>
    <s v="theater/plays"/>
    <x v="215"/>
    <n v="92465.5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x v="0"/>
    <s v="theater/plays"/>
    <x v="0"/>
    <n v="65293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x v="1"/>
    <s v="film &amp; video/documentary"/>
    <x v="216"/>
    <n v="7246.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x v="0"/>
    <s v="theater/plays"/>
    <x v="217"/>
    <n v="83198.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x v="1"/>
    <s v="film &amp; video/documentary"/>
    <x v="0"/>
    <n v="11257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x v="0"/>
    <s v="music/indie rock"/>
    <x v="0"/>
    <n v="752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x v="0"/>
    <s v="music/rock"/>
    <x v="218"/>
    <n v="6203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x v="0"/>
    <s v="theater/plays"/>
    <x v="0"/>
    <n v="2612.5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x v="0"/>
    <s v="film &amp; video/documentary"/>
    <x v="0"/>
    <n v="12618.5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x v="0"/>
    <s v="theater/plays"/>
    <x v="0"/>
    <n v="1478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x v="0"/>
    <s v="theater/plays"/>
    <x v="219"/>
    <n v="2046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x v="0"/>
    <s v="theater/plays"/>
    <x v="220"/>
    <n v="4952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x v="0"/>
    <s v="photography/photography books"/>
    <x v="0"/>
    <n v="2935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x v="1"/>
    <s v="food/food trucks"/>
    <x v="221"/>
    <n v="7194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x v="1"/>
    <s v="film &amp; video/documentary"/>
    <x v="222"/>
    <n v="100789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x v="0"/>
    <s v="publishing/nonfiction"/>
    <x v="223"/>
    <n v="28998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x v="0"/>
    <s v="theater/plays"/>
    <x v="0"/>
    <n v="52311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x v="0"/>
    <s v="technology/wearables"/>
    <x v="0"/>
    <n v="21609.5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x v="0"/>
    <s v="music/indie rock"/>
    <x v="0"/>
    <n v="6541.5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x v="0"/>
    <s v="theater/plays"/>
    <x v="224"/>
    <n v="51252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x v="0"/>
    <s v="photography/photography books"/>
    <x v="225"/>
    <n v="2263.5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x v="0"/>
    <s v="publishing/nonfiction"/>
    <x v="0"/>
    <n v="2272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x v="0"/>
    <s v="technology/wearables"/>
    <x v="0"/>
    <n v="34577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x v="0"/>
    <s v="music/jazz"/>
    <x v="226"/>
    <n v="73423.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x v="1"/>
    <s v="film &amp; video/documentary"/>
    <x v="227"/>
    <n v="1894.5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x v="0"/>
    <s v="theater/plays"/>
    <x v="228"/>
    <n v="472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x v="0"/>
    <s v="film &amp; video/drama"/>
    <x v="229"/>
    <n v="3930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x v="0"/>
    <s v="music/rock"/>
    <x v="230"/>
    <n v="7268.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x v="1"/>
    <s v="film &amp; video/animation"/>
    <x v="231"/>
    <n v="6162.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x v="0"/>
    <s v="music/indie rock"/>
    <x v="0"/>
    <n v="31534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x v="1"/>
    <s v="photography/photography books"/>
    <x v="0"/>
    <n v="1.5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x v="0"/>
    <s v="theater/plays"/>
    <x v="232"/>
    <n v="7035.5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x v="1"/>
    <s v="film &amp; video/shorts"/>
    <x v="0"/>
    <n v="1493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x v="1"/>
    <s v="theater/plays"/>
    <x v="0"/>
    <n v="85917.5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x v="0"/>
    <s v="theater/plays"/>
    <x v="233"/>
    <n v="7827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x v="0"/>
    <s v="theater/plays"/>
    <x v="0"/>
    <n v="1348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x v="0"/>
    <s v="film &amp; video/documentary"/>
    <x v="234"/>
    <n v="3611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x v="0"/>
    <s v="theater/plays"/>
    <x v="235"/>
    <n v="6292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x v="0"/>
    <s v="film &amp; video/documentary"/>
    <x v="236"/>
    <n v="6141.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x v="0"/>
    <s v="music/rock"/>
    <x v="0"/>
    <n v="31759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x v="0"/>
    <s v="games/mobile games"/>
    <x v="0"/>
    <n v="28323.5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x v="0"/>
    <s v="theater/plays"/>
    <x v="237"/>
    <n v="4121.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x v="0"/>
    <s v="publishing/fiction"/>
    <x v="238"/>
    <n v="7090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x v="0"/>
    <s v="film &amp; video/animation"/>
    <x v="0"/>
    <n v="59358.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x v="1"/>
    <s v="food/food trucks"/>
    <x v="0"/>
    <n v="82451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x v="0"/>
    <s v="theater/plays"/>
    <x v="0"/>
    <n v="6485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x v="1"/>
    <s v="film &amp; video/documentary"/>
    <x v="0"/>
    <n v="30223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x v="0"/>
    <s v="theater/plays"/>
    <x v="0"/>
    <n v="479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x v="0"/>
    <s v="film &amp; video/documentary"/>
    <x v="0"/>
    <n v="4798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x v="0"/>
    <s v="technology/web"/>
    <x v="239"/>
    <n v="72836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x v="0"/>
    <s v="theater/plays"/>
    <x v="240"/>
    <n v="3258.5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x v="1"/>
    <s v="technology/wearables"/>
    <x v="0"/>
    <n v="3066.5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x v="1"/>
    <s v="theater/plays"/>
    <x v="241"/>
    <n v="5640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x v="1"/>
    <s v="food/food trucks"/>
    <x v="0"/>
    <n v="7942.5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x v="0"/>
    <s v="music/indie rock"/>
    <x v="0"/>
    <n v="1073.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x v="0"/>
    <s v="photography/photography books"/>
    <x v="242"/>
    <n v="3929.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x v="0"/>
    <s v="theater/plays"/>
    <x v="243"/>
    <n v="5266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x v="1"/>
    <s v="theater/plays"/>
    <x v="244"/>
    <n v="99772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x v="0"/>
    <s v="film &amp; video/animation"/>
    <x v="0"/>
    <n v="23892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x v="1"/>
    <s v="photography/photography books"/>
    <x v="0"/>
    <n v="87664.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x v="0"/>
    <s v="theater/plays"/>
    <x v="0"/>
    <n v="2785.5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x v="0"/>
    <s v="theater/plays"/>
    <x v="245"/>
    <n v="4955.5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x v="0"/>
    <s v="theater/plays"/>
    <x v="0"/>
    <n v="323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x v="1"/>
    <s v="film &amp; video/documentary"/>
    <x v="0"/>
    <n v="33273.5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x v="0"/>
    <s v="theater/plays"/>
    <x v="0"/>
    <n v="456.5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x v="1"/>
    <s v="theater/plays"/>
    <x v="246"/>
    <n v="89916.5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x v="0"/>
    <s v="music/jazz"/>
    <x v="247"/>
    <n v="6963.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x v="1"/>
    <s v="film &amp; video/animation"/>
    <x v="248"/>
    <n v="5080.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x v="0"/>
    <s v="theater/plays"/>
    <x v="249"/>
    <n v="7537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x v="0"/>
    <s v="film &amp; video/science fiction"/>
    <x v="250"/>
    <n v="51596.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x v="0"/>
    <s v="film &amp; video/television"/>
    <x v="251"/>
    <n v="84542.5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x v="0"/>
    <s v="technology/wearables"/>
    <x v="0"/>
    <n v="888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x v="0"/>
    <s v="theater/plays"/>
    <x v="252"/>
    <n v="5437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x v="0"/>
    <s v="theater/plays"/>
    <x v="0"/>
    <n v="166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x v="1"/>
    <s v="music/indie rock"/>
    <x v="253"/>
    <n v="561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x v="1"/>
    <s v="theater/plays"/>
    <x v="254"/>
    <n v="5454.5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x v="0"/>
    <s v="technology/wearables"/>
    <x v="0"/>
    <n v="2882.5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x v="0"/>
    <s v="film &amp; video/television"/>
    <x v="0"/>
    <n v="19096.5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x v="1"/>
    <s v="games/video games"/>
    <x v="0"/>
    <n v="22994.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x v="0"/>
    <s v="games/video games"/>
    <x v="255"/>
    <n v="4394.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x v="0"/>
    <s v="film &amp; video/animation"/>
    <x v="0"/>
    <n v="2.5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x v="0"/>
    <s v="music/rock"/>
    <x v="256"/>
    <n v="94294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x v="0"/>
    <s v="film &amp; video/drama"/>
    <x v="0"/>
    <n v="153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x v="0"/>
    <s v="film &amp; video/science fiction"/>
    <x v="0"/>
    <n v="51965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x v="1"/>
    <s v="film &amp; video/drama"/>
    <x v="0"/>
    <n v="90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x v="0"/>
    <s v="theater/plays"/>
    <x v="257"/>
    <n v="70815.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x v="1"/>
    <s v="music/indie rock"/>
    <x v="258"/>
    <n v="77021.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x v="0"/>
    <s v="theater/plays"/>
    <x v="0"/>
    <n v="689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x v="0"/>
    <s v="theater/plays"/>
    <x v="259"/>
    <n v="60413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x v="0"/>
    <s v="film &amp; video/documentary"/>
    <x v="0"/>
    <n v="2889.5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x v="0"/>
    <s v="theater/plays"/>
    <x v="260"/>
    <n v="2084.5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x v="0"/>
    <s v="film &amp; video/drama"/>
    <x v="261"/>
    <n v="7071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x v="0"/>
    <s v="games/mobile games"/>
    <x v="0"/>
    <n v="29134.5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x v="0"/>
    <s v="film &amp; video/animation"/>
    <x v="262"/>
    <n v="7368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x v="0"/>
    <s v="theater/plays"/>
    <x v="263"/>
    <n v="48728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x v="0"/>
    <s v="publishing/translations"/>
    <x v="264"/>
    <n v="4454.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x v="1"/>
    <s v="technology/wearables"/>
    <x v="265"/>
    <n v="2013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x v="1"/>
    <s v="technology/web"/>
    <x v="266"/>
    <n v="4096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x v="0"/>
    <s v="theater/plays"/>
    <x v="0"/>
    <n v="818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x v="0"/>
    <s v="film &amp; video/drama"/>
    <x v="267"/>
    <n v="5243.5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x v="0"/>
    <s v="technology/wearables"/>
    <x v="268"/>
    <n v="5335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x v="1"/>
    <s v="food/food trucks"/>
    <x v="269"/>
    <n v="5041.5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x v="0"/>
    <s v="music/rock"/>
    <x v="0"/>
    <n v="30458.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x v="0"/>
    <s v="music/electric music"/>
    <x v="270"/>
    <n v="4506.5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x v="0"/>
    <s v="film &amp; video/television"/>
    <x v="271"/>
    <n v="7374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x v="1"/>
    <s v="publishing/translations"/>
    <x v="272"/>
    <n v="4321.5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x v="0"/>
    <s v="publishing/fiction"/>
    <x v="0"/>
    <n v="2912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x v="0"/>
    <s v="film &amp; video/science fiction"/>
    <x v="0"/>
    <n v="2363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x v="0"/>
    <s v="technology/wearables"/>
    <x v="273"/>
    <n v="82679.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x v="0"/>
    <s v="food/food trucks"/>
    <x v="274"/>
    <n v="6241.5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x v="1"/>
    <s v="photography/photography books"/>
    <x v="275"/>
    <n v="4371.5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x v="1"/>
    <s v="theater/plays"/>
    <x v="0"/>
    <n v="80734.5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x v="1"/>
    <s v="publishing/fiction"/>
    <x v="0"/>
    <n v="349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x v="0"/>
    <s v="theater/plays"/>
    <x v="0"/>
    <n v="24395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x v="1"/>
    <s v="food/food trucks"/>
    <x v="276"/>
    <n v="39296.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x v="0"/>
    <s v="theater/plays"/>
    <x v="0"/>
    <n v="14246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x v="1"/>
    <s v="publishing/translations"/>
    <x v="0"/>
    <n v="361.5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x v="0"/>
    <s v="theater/plays"/>
    <x v="277"/>
    <n v="99685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x v="0"/>
    <s v="theater/plays"/>
    <x v="278"/>
    <n v="5889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x v="0"/>
    <s v="technology/wearables"/>
    <x v="279"/>
    <n v="47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x v="0"/>
    <s v="journalism/audio"/>
    <x v="280"/>
    <n v="2370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x v="1"/>
    <s v="food/food trucks"/>
    <x v="281"/>
    <n v="87940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x v="1"/>
    <s v="film &amp; video/shorts"/>
    <x v="0"/>
    <n v="2321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x v="0"/>
    <s v="photography/photography books"/>
    <x v="282"/>
    <n v="3289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x v="0"/>
    <s v="technology/wearables"/>
    <x v="283"/>
    <n v="697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x v="0"/>
    <s v="theater/plays"/>
    <x v="284"/>
    <n v="6729.5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x v="0"/>
    <s v="film &amp; video/animation"/>
    <x v="0"/>
    <n v="860.5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x v="1"/>
    <s v="technology/wearables"/>
    <x v="0"/>
    <n v="1734.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x v="0"/>
    <s v="technology/web"/>
    <x v="0"/>
    <n v="23448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x v="1"/>
    <s v="film &amp; video/documentary"/>
    <x v="0"/>
    <n v="40407.5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x v="1"/>
    <s v="theater/plays"/>
    <x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x v="0"/>
    <s v="film &amp; video/documentary"/>
    <x v="0"/>
    <n v="54769.5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x v="1"/>
    <s v="games/video games"/>
    <x v="285"/>
    <n v="3537.5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x v="0"/>
    <s v="film &amp; video/drama"/>
    <x v="286"/>
    <n v="23221.5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x v="0"/>
    <s v="music/rock"/>
    <x v="0"/>
    <n v="3493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x v="1"/>
    <s v="publishing/radio &amp; podcasts"/>
    <x v="0"/>
    <n v="6422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x v="1"/>
    <s v="theater/plays"/>
    <x v="287"/>
    <n v="84701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x v="1"/>
    <s v="technology/web"/>
    <x v="0"/>
    <n v="428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x v="0"/>
    <s v="theater/plays"/>
    <x v="288"/>
    <n v="98738.5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x v="0"/>
    <s v="theater/plays"/>
    <x v="0"/>
    <n v="60384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x v="0"/>
    <s v="film &amp; video/drama"/>
    <x v="289"/>
    <n v="4710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x v="0"/>
    <s v="theater/plays"/>
    <x v="0"/>
    <n v="17930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x v="1"/>
    <s v="games/video games"/>
    <x v="290"/>
    <n v="6458.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x v="0"/>
    <s v="film &amp; video/television"/>
    <x v="0"/>
    <n v="1647.5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x v="1"/>
    <s v="music/rock"/>
    <x v="0"/>
    <n v="15825.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x v="1"/>
    <s v="theater/plays"/>
    <x v="0"/>
    <n v="2465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x v="0"/>
    <s v="publishing/nonfiction"/>
    <x v="0"/>
    <n v="27085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x v="0"/>
    <s v="food/food trucks"/>
    <x v="291"/>
    <n v="3343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x v="1"/>
    <s v="film &amp; video/animation"/>
    <x v="0"/>
    <n v="316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x v="1"/>
    <s v="music/rock"/>
    <x v="292"/>
    <n v="91287.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x v="0"/>
    <s v="theater/plays"/>
    <x v="293"/>
    <n v="1719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x v="1"/>
    <s v="film &amp; video/drama"/>
    <x v="294"/>
    <n v="5715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x v="0"/>
    <s v="film &amp; video/shorts"/>
    <x v="0"/>
    <n v="8290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x v="0"/>
    <s v="film &amp; video/shorts"/>
    <x v="295"/>
    <n v="3196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x v="0"/>
    <s v="theater/plays"/>
    <x v="0"/>
    <n v="41557.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x v="0"/>
    <s v="technology/wearables"/>
    <x v="0"/>
    <n v="915.5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x v="1"/>
    <s v="theater/plays"/>
    <x v="296"/>
    <n v="6545.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x v="0"/>
    <s v="film &amp; video/animation"/>
    <x v="0"/>
    <n v="97280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x v="0"/>
    <s v="music/indie rock"/>
    <x v="0"/>
    <n v="3653.5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x v="0"/>
    <s v="games/video games"/>
    <x v="0"/>
    <n v="291.5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x v="1"/>
    <s v="publishing/fiction"/>
    <x v="0"/>
    <n v="49056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x v="0"/>
    <s v="games/video games"/>
    <x v="0"/>
    <n v="9098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x v="0"/>
    <s v="theater/plays"/>
    <x v="297"/>
    <n v="40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x v="0"/>
    <s v="music/indie rock"/>
    <x v="298"/>
    <n v="93152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x v="1"/>
    <s v="film &amp; video/drama"/>
    <x v="0"/>
    <n v="6814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x v="1"/>
    <s v="theater/plays"/>
    <x v="299"/>
    <n v="6367.5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x v="0"/>
    <s v="publishing/fiction"/>
    <x v="300"/>
    <n v="7418.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x v="1"/>
    <s v="film &amp; video/documentary"/>
    <x v="301"/>
    <n v="49993.5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x v="0"/>
    <s v="games/mobile games"/>
    <x v="0"/>
    <n v="2916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x v="1"/>
    <s v="food/food trucks"/>
    <x v="0"/>
    <n v="3598.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x v="0"/>
    <s v="photography/photography books"/>
    <x v="302"/>
    <n v="7172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x v="0"/>
    <s v="games/mobile games"/>
    <x v="0"/>
    <n v="21740.5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x v="0"/>
    <s v="music/indie rock"/>
    <x v="0"/>
    <n v="989.5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x v="0"/>
    <s v="games/video games"/>
    <x v="0"/>
    <n v="702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x v="0"/>
    <s v="music/rock"/>
    <x v="303"/>
    <n v="3913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x v="0"/>
    <s v="theater/plays"/>
    <x v="0"/>
    <n v="83399.5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x v="1"/>
    <s v="theater/plays"/>
    <x v="304"/>
    <n v="3479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x v="0"/>
    <s v="film &amp; video/drama"/>
    <x v="305"/>
    <n v="6376.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x v="0"/>
    <s v="theater/plays"/>
    <x v="306"/>
    <n v="91029.5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x v="0"/>
    <s v="technology/wearables"/>
    <x v="307"/>
    <n v="42302.5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x v="0"/>
    <s v="music/indie rock"/>
    <x v="0"/>
    <n v="2.5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x v="1"/>
    <s v="technology/web"/>
    <x v="0"/>
    <n v="54188.5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x v="0"/>
    <s v="theater/plays"/>
    <x v="0"/>
    <n v="4479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x v="0"/>
    <s v="music/rock"/>
    <x v="0"/>
    <n v="38025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x v="0"/>
    <s v="music/indie rock"/>
    <x v="308"/>
    <n v="748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x v="0"/>
    <s v="music/rock"/>
    <x v="309"/>
    <n v="7112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x v="1"/>
    <s v="publishing/translations"/>
    <x v="310"/>
    <n v="6294.5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x v="1"/>
    <s v="film &amp; video/science fiction"/>
    <x v="311"/>
    <n v="6090.5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x v="0"/>
    <s v="theater/plays"/>
    <x v="312"/>
    <n v="4046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x v="0"/>
    <s v="theater/plays"/>
    <x v="313"/>
    <n v="53671.5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x v="0"/>
    <s v="film &amp; video/animation"/>
    <x v="314"/>
    <n v="81004.5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x v="0"/>
    <s v="theater/plays"/>
    <x v="315"/>
    <n v="5644.5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x v="0"/>
    <s v="music/rock"/>
    <x v="0"/>
    <n v="647.5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x v="0"/>
    <s v="film &amp; video/documentary"/>
    <x v="316"/>
    <n v="2596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x v="0"/>
    <s v="theater/plays"/>
    <x v="0"/>
    <n v="71591.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x v="0"/>
    <s v="theater/plays"/>
    <x v="317"/>
    <n v="98881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x v="1"/>
    <s v="music/electric music"/>
    <x v="0"/>
    <n v="2080.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x v="0"/>
    <s v="music/rock"/>
    <x v="318"/>
    <n v="7554.5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x v="0"/>
    <s v="theater/plays"/>
    <x v="319"/>
    <n v="6993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x v="0"/>
    <s v="film &amp; video/animation"/>
    <x v="320"/>
    <n v="24147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x v="1"/>
    <s v="music/rock"/>
    <x v="321"/>
    <n v="49044.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x v="0"/>
    <s v="film &amp; video/shorts"/>
    <x v="0"/>
    <n v="1665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x v="1"/>
    <s v="music/rock"/>
    <x v="0"/>
    <n v="2495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x v="0"/>
    <s v="journalism/audio"/>
    <x v="322"/>
    <n v="389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x v="1"/>
    <s v="food/food trucks"/>
    <x v="310"/>
    <n v="5055.5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x v="1"/>
    <s v="theater/plays"/>
    <x v="0"/>
    <n v="26489.5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x v="0"/>
    <s v="theater/plays"/>
    <x v="0"/>
    <n v="318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x v="0"/>
    <s v="music/jazz"/>
    <x v="0"/>
    <n v="791.5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x v="0"/>
    <s v="film &amp; video/science fiction"/>
    <x v="0"/>
    <n v="8206.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x v="0"/>
    <s v="music/jazz"/>
    <x v="323"/>
    <n v="3178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x v="0"/>
    <s v="theater/plays"/>
    <x v="324"/>
    <n v="76347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x v="0"/>
    <s v="technology/web"/>
    <x v="0"/>
    <n v="195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x v="1"/>
    <s v="games/video games"/>
    <x v="0"/>
    <n v="2286.5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x v="0"/>
    <s v="film &amp; video/documentary"/>
    <x v="325"/>
    <n v="30921.5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x v="0"/>
    <s v="technology/web"/>
    <x v="326"/>
    <n v="5243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x v="0"/>
    <s v="publishing/translations"/>
    <x v="327"/>
    <n v="6600.5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x v="0"/>
    <s v="music/rock"/>
    <x v="328"/>
    <n v="3392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x v="1"/>
    <s v="food/food trucks"/>
    <x v="0"/>
    <n v="3504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x v="0"/>
    <s v="theater/plays"/>
    <x v="0"/>
    <n v="62942.5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x v="0"/>
    <s v="film &amp; video/documentary"/>
    <x v="0"/>
    <n v="2607.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x v="0"/>
    <s v="publishing/radio &amp; podcasts"/>
    <x v="0"/>
    <n v="2955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x v="0"/>
    <s v="games/video games"/>
    <x v="329"/>
    <n v="316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x v="0"/>
    <s v="theater/plays"/>
    <x v="0"/>
    <n v="10248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x v="0"/>
    <s v="film &amp; video/animation"/>
    <x v="330"/>
    <n v="961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x v="1"/>
    <s v="theater/plays"/>
    <x v="0"/>
    <n v="5662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x v="1"/>
    <s v="theater/plays"/>
    <x v="331"/>
    <n v="74112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x v="1"/>
    <s v="film &amp; video/drama"/>
    <x v="0"/>
    <n v="4029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x v="0"/>
    <s v="theater/plays"/>
    <x v="332"/>
    <n v="75483.5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x v="0"/>
    <s v="music/rock"/>
    <x v="333"/>
    <n v="89138.5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x v="0"/>
    <s v="film &amp; video/documentary"/>
    <x v="0"/>
    <n v="2597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x v="0"/>
    <s v="food/food trucks"/>
    <x v="0"/>
    <n v="3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x v="0"/>
    <s v="technology/wearables"/>
    <x v="334"/>
    <n v="6606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x v="0"/>
    <s v="theater/plays"/>
    <x v="335"/>
    <n v="4615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x v="0"/>
    <s v="theater/plays"/>
    <x v="336"/>
    <n v="322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x v="0"/>
    <s v="theater/plays"/>
    <x v="337"/>
    <n v="77147.5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x v="0"/>
    <s v="publishing/nonfiction"/>
    <x v="338"/>
    <n v="3142.5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x v="0"/>
    <s v="music/rock"/>
    <x v="339"/>
    <n v="3282.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x v="0"/>
    <s v="food/food trucks"/>
    <x v="340"/>
    <n v="91448.5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x v="1"/>
    <s v="music/jazz"/>
    <x v="341"/>
    <n v="5695.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x v="0"/>
    <s v="film &amp; video/science fiction"/>
    <x v="342"/>
    <n v="6079.5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x v="0"/>
    <s v="theater/plays"/>
    <x v="343"/>
    <n v="92881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x v="0"/>
    <s v="theater/plays"/>
    <x v="0"/>
    <n v="575.5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x v="0"/>
    <s v="music/electric music"/>
    <x v="344"/>
    <n v="4418.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x v="0"/>
    <s v="theater/plays"/>
    <x v="345"/>
    <n v="970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x v="0"/>
    <s v="theater/plays"/>
    <x v="346"/>
    <n v="20964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x v="0"/>
    <s v="theater/plays"/>
    <x v="347"/>
    <n v="7329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x v="1"/>
    <s v="music/indie rock"/>
    <x v="348"/>
    <n v="6183.5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x v="0"/>
    <s v="theater/plays"/>
    <x v="349"/>
    <n v="1775.5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x v="0"/>
    <s v="publishing/nonfiction"/>
    <x v="0"/>
    <n v="49117.5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x v="1"/>
    <s v="theater/plays"/>
    <x v="0"/>
    <n v="28202.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x v="0"/>
    <s v="photography/photography books"/>
    <x v="350"/>
    <n v="5826.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x v="0"/>
    <s v="theater/plays"/>
    <x v="351"/>
    <n v="80406.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x v="0"/>
    <s v="music/indie rock"/>
    <x v="0"/>
    <n v="2990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x v="0"/>
    <s v="theater/plays"/>
    <x v="352"/>
    <n v="76749.5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x v="0"/>
    <s v="photography/photography books"/>
    <x v="353"/>
    <n v="7340.5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x v="0"/>
    <s v="theater/plays"/>
    <x v="0"/>
    <n v="2932.5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x v="1"/>
    <s v="theater/plays"/>
    <x v="354"/>
    <n v="669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x v="0"/>
    <s v="food/food trucks"/>
    <x v="355"/>
    <n v="5631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x v="0"/>
    <s v="music/indie rock"/>
    <x v="356"/>
    <n v="1490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x v="1"/>
    <s v="theater/plays"/>
    <x v="0"/>
    <n v="28113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x v="1"/>
    <s v="theater/plays"/>
    <x v="0"/>
    <n v="3030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x v="0"/>
    <s v="theater/plays"/>
    <x v="357"/>
    <n v="93409.5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x v="0"/>
    <s v="theater/plays"/>
    <x v="0"/>
    <n v="15590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x v="0"/>
    <s v="film &amp; video/animation"/>
    <x v="0"/>
    <n v="2837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x v="0"/>
    <s v="film &amp; video/television"/>
    <x v="0"/>
    <n v="47241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x v="0"/>
    <s v="film &amp; video/television"/>
    <x v="358"/>
    <n v="80428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x v="1"/>
    <s v="film &amp; video/animation"/>
    <x v="0"/>
    <n v="65097.5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x v="0"/>
    <s v="theater/plays"/>
    <x v="0"/>
    <n v="3407.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x v="1"/>
    <s v="theater/plays"/>
    <x v="0"/>
    <n v="4706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x v="1"/>
    <s v="film &amp; video/drama"/>
    <x v="0"/>
    <n v="2438.5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x v="0"/>
    <s v="theater/plays"/>
    <x v="0"/>
    <n v="1001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x v="0"/>
    <s v="theater/plays"/>
    <x v="359"/>
    <n v="5735.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x v="0"/>
    <s v="technology/wearables"/>
    <x v="360"/>
    <n v="6755.5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x v="0"/>
    <s v="theater/plays"/>
    <x v="361"/>
    <n v="16680.5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x v="0"/>
    <s v="theater/plays"/>
    <x v="0"/>
    <n v="42456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x v="1"/>
    <s v="music/rock"/>
    <x v="0"/>
    <n v="91590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x v="0"/>
    <s v="games/video games"/>
    <x v="0"/>
    <n v="45181.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x v="0"/>
    <s v="publishing/translations"/>
    <x v="0"/>
    <n v="940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x v="0"/>
    <s v="food/food trucks"/>
    <x v="0"/>
    <n v="31448.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x v="1"/>
    <s v="theater/plays"/>
    <x v="0"/>
    <n v="29802.5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x v="0"/>
    <s v="music/jazz"/>
    <x v="0"/>
    <n v="1.5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x v="0"/>
    <s v="film &amp; video/shorts"/>
    <x v="0"/>
    <n v="88953.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x v="0"/>
    <s v="technology/web"/>
    <x v="362"/>
    <n v="6546.5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x v="0"/>
    <s v="technology/web"/>
    <x v="363"/>
    <n v="7133.5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x v="0"/>
    <s v="music/metal"/>
    <x v="364"/>
    <n v="9047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x v="0"/>
    <s v="photography/photography books"/>
    <x v="365"/>
    <n v="6738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x v="0"/>
    <s v="food/food trucks"/>
    <x v="0"/>
    <n v="25191.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x v="0"/>
    <s v="film &amp; video/science fiction"/>
    <x v="0"/>
    <n v="41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x v="0"/>
    <s v="music/rock"/>
    <x v="0"/>
    <n v="15992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x v="0"/>
    <s v="film &amp; video/documentary"/>
    <x v="0"/>
    <n v="28880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x v="0"/>
    <s v="theater/plays"/>
    <x v="0"/>
    <n v="3757.5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x v="0"/>
    <s v="music/jazz"/>
    <x v="0"/>
    <n v="29312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x v="0"/>
    <s v="theater/plays"/>
    <x v="0"/>
    <n v="4518.5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x v="0"/>
    <s v="theater/plays"/>
    <x v="0"/>
    <n v="3905.5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x v="0"/>
    <s v="music/jazz"/>
    <x v="0"/>
    <n v="13817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x v="1"/>
    <s v="film &amp; video/documentary"/>
    <x v="366"/>
    <n v="6245.5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x v="1"/>
    <s v="theater/plays"/>
    <x v="0"/>
    <n v="1005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x v="0"/>
    <s v="journalism/audio"/>
    <x v="367"/>
    <n v="6287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x v="0"/>
    <s v="theater/plays"/>
    <x v="0"/>
    <n v="2834.5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x v="0"/>
    <s v="theater/plays"/>
    <x v="368"/>
    <n v="88320.5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x v="0"/>
    <s v="music/indie rock"/>
    <x v="369"/>
    <n v="38528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x v="1"/>
    <s v="theater/plays"/>
    <x v="370"/>
    <n v="60100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x v="0"/>
    <s v="theater/plays"/>
    <x v="0"/>
    <n v="57558.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x v="0"/>
    <s v="music/indie rock"/>
    <x v="0"/>
    <n v="1251.5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x v="0"/>
    <s v="photography/photography books"/>
    <x v="0"/>
    <n v="29234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x v="0"/>
    <s v="journalism/audio"/>
    <x v="371"/>
    <n v="6130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x v="0"/>
    <s v="photography/photography books"/>
    <x v="372"/>
    <n v="59692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x v="0"/>
    <s v="publishing/fiction"/>
    <x v="0"/>
    <n v="2271.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x v="0"/>
    <s v="film &amp; video/drama"/>
    <x v="0"/>
    <n v="9047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x v="1"/>
    <s v="food/food trucks"/>
    <x v="373"/>
    <n v="743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x v="1"/>
    <s v="games/mobile games"/>
    <x v="0"/>
    <n v="72388.5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x v="0"/>
    <s v="theater/plays"/>
    <x v="0"/>
    <n v="80347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x v="0"/>
    <s v="theater/plays"/>
    <x v="374"/>
    <n v="4106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x v="0"/>
    <s v="theater/plays"/>
    <x v="375"/>
    <n v="4195.5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x v="0"/>
    <s v="publishing/nonfiction"/>
    <x v="376"/>
    <n v="3855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x v="0"/>
    <s v="theater/plays"/>
    <x v="0"/>
    <n v="47713.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x v="0"/>
    <s v="technology/wearables"/>
    <x v="377"/>
    <n v="7257.5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x v="0"/>
    <s v="theater/plays"/>
    <x v="378"/>
    <n v="7124.5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x v="1"/>
    <s v="film &amp; video/television"/>
    <x v="379"/>
    <n v="631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x v="0"/>
    <s v="technology/web"/>
    <x v="380"/>
    <n v="3708.5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x v="1"/>
    <s v="film &amp; video/documentary"/>
    <x v="381"/>
    <n v="417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x v="1"/>
    <s v="film &amp; video/documentary"/>
    <x v="382"/>
    <n v="3678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x v="0"/>
    <s v="music/rock"/>
    <x v="0"/>
    <n v="2757.5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x v="0"/>
    <s v="theater/plays"/>
    <x v="0"/>
    <n v="5857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x v="0"/>
    <s v="theater/plays"/>
    <x v="0"/>
    <n v="3867.5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x v="0"/>
    <s v="music/rock"/>
    <x v="383"/>
    <n v="6259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x v="1"/>
    <s v="theater/plays"/>
    <x v="0"/>
    <n v="48888.5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x v="0"/>
    <s v="music/electric music"/>
    <x v="384"/>
    <n v="102127.5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x v="0"/>
    <s v="technology/wearables"/>
    <x v="385"/>
    <n v="9547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x v="0"/>
    <s v="film &amp; video/drama"/>
    <x v="0"/>
    <n v="3150.5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x v="0"/>
    <s v="technology/wearables"/>
    <x v="0"/>
    <n v="2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x v="0"/>
    <s v="theater/plays"/>
    <x v="386"/>
    <n v="4591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x v="0"/>
    <s v="technology/wearables"/>
    <x v="0"/>
    <n v="2396.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x v="1"/>
    <s v="publishing/translations"/>
    <x v="387"/>
    <n v="99883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x v="0"/>
    <s v="film &amp; video/animation"/>
    <x v="388"/>
    <n v="539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x v="0"/>
    <s v="publishing/nonfiction"/>
    <x v="0"/>
    <n v="85036.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x v="1"/>
    <s v="technology/web"/>
    <x v="389"/>
    <n v="69965.5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x v="0"/>
    <s v="film &amp; video/drama"/>
    <x v="390"/>
    <n v="5873.5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x v="0"/>
    <s v="theater/plays"/>
    <x v="391"/>
    <n v="6078.5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x v="0"/>
    <s v="theater/plays"/>
    <x v="392"/>
    <n v="7070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x v="1"/>
    <s v="theater/plays"/>
    <x v="393"/>
    <n v="3241.5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x v="1"/>
    <s v="theater/plays"/>
    <x v="0"/>
    <n v="637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x v="0"/>
    <s v="theater/plays"/>
    <x v="394"/>
    <n v="7463.5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x v="0"/>
    <s v="publishing/radio &amp; podcasts"/>
    <x v="395"/>
    <n v="5638.5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x v="0"/>
    <s v="music/rock"/>
    <x v="396"/>
    <n v="91910.5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x v="0"/>
    <s v="games/mobile games"/>
    <x v="0"/>
    <n v="1476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x v="1"/>
    <s v="theater/plays"/>
    <x v="397"/>
    <n v="5255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x v="0"/>
    <s v="film &amp; video/documentary"/>
    <x v="398"/>
    <n v="7211.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x v="0"/>
    <s v="technology/wearables"/>
    <x v="399"/>
    <n v="4307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x v="0"/>
    <s v="publishing/fiction"/>
    <x v="400"/>
    <n v="5340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x v="1"/>
    <s v="theater/plays"/>
    <x v="0"/>
    <n v="1632.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x v="0"/>
    <s v="music/rock"/>
    <x v="0"/>
    <n v="2744.5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x v="0"/>
    <s v="film &amp; video/documentary"/>
    <x v="401"/>
    <n v="39471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x v="0"/>
    <s v="theater/plays"/>
    <x v="402"/>
    <n v="6697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x v="1"/>
    <s v="theater/plays"/>
    <x v="403"/>
    <n v="5691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x v="0"/>
    <s v="games/mobile games"/>
    <x v="0"/>
    <n v="49482.5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x v="1"/>
    <s v="theater/plays"/>
    <x v="0"/>
    <n v="24375.5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x v="0"/>
    <s v="technology/web"/>
    <x v="404"/>
    <n v="743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x v="0"/>
    <s v="theater/plays"/>
    <x v="0"/>
    <n v="372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x v="0"/>
    <s v="film &amp; video/drama"/>
    <x v="405"/>
    <n v="5259.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x v="0"/>
    <s v="technology/wearables"/>
    <x v="406"/>
    <n v="59959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x v="0"/>
    <s v="technology/web"/>
    <x v="0"/>
    <n v="3719.5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x v="1"/>
    <s v="music/rock"/>
    <x v="0"/>
    <n v="54371.5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x v="0"/>
    <s v="music/metal"/>
    <x v="407"/>
    <n v="42123.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x v="1"/>
    <s v="theater/plays"/>
    <x v="408"/>
    <n v="6970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x v="0"/>
    <s v="photography/photography books"/>
    <x v="409"/>
    <n v="66697.5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x v="0"/>
    <s v="publishing/nonfiction"/>
    <x v="0"/>
    <n v="1281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x v="0"/>
    <s v="music/indie rock"/>
    <x v="410"/>
    <n v="260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x v="1"/>
    <s v="theater/plays"/>
    <x v="0"/>
    <n v="786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x v="0"/>
    <s v="music/indie rock"/>
    <x v="0"/>
    <n v="3145.5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x v="0"/>
    <s v="theater/plays"/>
    <x v="0"/>
    <n v="804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x v="0"/>
    <s v="theater/plays"/>
    <x v="411"/>
    <n v="7140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x v="0"/>
    <s v="music/electric music"/>
    <x v="412"/>
    <n v="6817.5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x v="1"/>
    <s v="theater/plays"/>
    <x v="0"/>
    <n v="260.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x v="1"/>
    <s v="theater/plays"/>
    <x v="413"/>
    <n v="7190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x v="0"/>
    <s v="technology/wearables"/>
    <x v="0"/>
    <n v="1062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x v="0"/>
    <s v="technology/web"/>
    <x v="414"/>
    <n v="60984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x v="0"/>
    <s v="theater/plays"/>
    <x v="415"/>
    <n v="574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x v="1"/>
    <s v="film &amp; video/animation"/>
    <x v="0"/>
    <n v="34375.5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x v="1"/>
    <s v="technology/wearables"/>
    <x v="416"/>
    <n v="6946.5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x v="0"/>
    <s v="music/electric music"/>
    <x v="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x v="1"/>
    <s v="publishing/nonfiction"/>
    <x v="417"/>
    <n v="4316.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x v="1"/>
    <s v="theater/plays"/>
    <x v="0"/>
    <n v="2738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x v="0"/>
    <s v="photography/photography books"/>
    <x v="418"/>
    <n v="6101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x v="0"/>
    <s v="theater/plays"/>
    <x v="419"/>
    <n v="60904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x v="1"/>
    <s v="theater/plays"/>
    <x v="420"/>
    <n v="389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x v="0"/>
    <s v="theater/plays"/>
    <x v="421"/>
    <n v="5092.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x v="0"/>
    <s v="film &amp; video/drama"/>
    <x v="422"/>
    <n v="2905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x v="0"/>
    <s v="music/rock"/>
    <x v="423"/>
    <n v="84261.5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x v="0"/>
    <s v="music/electric music"/>
    <x v="0"/>
    <n v="57944.5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x v="1"/>
    <s v="games/video games"/>
    <x v="0"/>
    <n v="8401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x v="0"/>
    <s v="music/rock"/>
    <x v="424"/>
    <n v="7293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x v="0"/>
    <s v="music/jazz"/>
    <x v="425"/>
    <n v="315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x v="1"/>
    <s v="theater/plays"/>
    <x v="426"/>
    <n v="3286.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x v="0"/>
    <s v="music/rock"/>
    <x v="427"/>
    <n v="4079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x v="1"/>
    <s v="music/indie rock"/>
    <x v="428"/>
    <n v="4161.5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x v="0"/>
    <s v="film &amp; video/science fiction"/>
    <x v="0"/>
    <n v="6950.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x v="0"/>
    <s v="publishing/translations"/>
    <x v="0"/>
    <n v="27942.5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x v="0"/>
    <s v="theater/plays"/>
    <x v="429"/>
    <n v="5619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x v="0"/>
    <s v="games/video games"/>
    <x v="0"/>
    <n v="56258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x v="1"/>
    <s v="theater/plays"/>
    <x v="430"/>
    <n v="592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x v="0"/>
    <s v="theater/plays"/>
    <x v="0"/>
    <n v="1397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x v="0"/>
    <s v="music/indie rock"/>
    <x v="431"/>
    <n v="87362.5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x v="0"/>
    <s v="theater/plays"/>
    <x v="432"/>
    <n v="5176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x v="0"/>
    <s v="technology/web"/>
    <x v="433"/>
    <n v="3426.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x v="0"/>
    <s v="music/rock"/>
    <x v="0"/>
    <n v="489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x v="0"/>
    <s v="theater/plays"/>
    <x v="0"/>
    <n v="37412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x v="0"/>
    <s v="theater/plays"/>
    <x v="0"/>
    <n v="23331.5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x v="0"/>
    <s v="film &amp; video/animation"/>
    <x v="434"/>
    <n v="5208.5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x v="1"/>
    <s v="theater/plays"/>
    <x v="0"/>
    <n v="4406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x v="1"/>
    <s v="film &amp; video/drama"/>
    <x v="435"/>
    <n v="2792.5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x v="0"/>
    <s v="theater/plays"/>
    <x v="0"/>
    <n v="2235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x v="1"/>
    <s v="film &amp; video/animation"/>
    <x v="436"/>
    <n v="5571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x v="0"/>
    <s v="music/rock"/>
    <x v="437"/>
    <n v="5294.5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x v="0"/>
    <s v="technology/web"/>
    <x v="438"/>
    <n v="52921.5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x v="1"/>
    <s v="film &amp; video/animation"/>
    <x v="439"/>
    <n v="653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x v="1"/>
    <s v="music/jazz"/>
    <x v="440"/>
    <n v="5576.5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x v="0"/>
    <s v="music/rock"/>
    <x v="0"/>
    <n v="30926.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x v="0"/>
    <s v="film &amp; video/animation"/>
    <x v="0"/>
    <n v="1602.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x v="0"/>
    <s v="theater/plays"/>
    <x v="0"/>
    <n v="1698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x v="0"/>
    <s v="theater/plays"/>
    <x v="0"/>
    <n v="28943.5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x v="0"/>
    <s v="food/food trucks"/>
    <x v="0"/>
    <n v="273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x v="1"/>
    <s v="theater/plays"/>
    <x v="0"/>
    <n v="343.5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x v="0"/>
    <s v="publishing/nonfiction"/>
    <x v="441"/>
    <n v="661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x v="0"/>
    <s v="music/rock"/>
    <x v="442"/>
    <n v="4193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x v="0"/>
    <s v="film &amp; video/drama"/>
    <x v="0"/>
    <n v="526.5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x v="1"/>
    <s v="games/mobile games"/>
    <x v="0"/>
    <n v="2176.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x v="0"/>
    <s v="technology/web"/>
    <x v="443"/>
    <n v="4258.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x v="1"/>
    <s v="theater/plays"/>
    <x v="444"/>
    <n v="3264.5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x v="0"/>
    <s v="theater/plays"/>
    <x v="0"/>
    <n v="37373.5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x v="0"/>
    <s v="music/rock"/>
    <x v="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x v="1"/>
    <s v="photography/photography books"/>
    <x v="445"/>
    <n v="2386.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x v="0"/>
    <s v="photography/photography books"/>
    <x v="446"/>
    <n v="6179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x v="0"/>
    <s v="theater/plays"/>
    <x v="447"/>
    <n v="3380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x v="0"/>
    <s v="music/rock"/>
    <x v="448"/>
    <n v="3602.5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x v="0"/>
    <s v="film &amp; video/documentary"/>
    <x v="0"/>
    <n v="2499.5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x v="1"/>
    <s v="film &amp; video/drama"/>
    <x v="449"/>
    <n v="416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x v="1"/>
    <s v="theater/plays"/>
    <x v="450"/>
    <n v="945.5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x v="0"/>
    <s v="food/food trucks"/>
    <x v="0"/>
    <n v="801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x v="0"/>
    <s v="film &amp; video/documentary"/>
    <x v="0"/>
    <n v="4532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x v="1"/>
    <s v="theater/plays"/>
    <x v="311"/>
    <n v="6290.5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x v="1"/>
    <s v="games/video games"/>
    <x v="0"/>
    <n v="35999.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x v="0"/>
    <s v="publishing/nonfiction"/>
    <x v="451"/>
    <n v="68722.5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x v="0"/>
    <s v="games/video games"/>
    <x v="452"/>
    <n v="3864.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x v="1"/>
    <s v="music/rock"/>
    <x v="0"/>
    <n v="149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x v="0"/>
    <s v="music/rock"/>
    <x v="453"/>
    <n v="595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x v="1"/>
    <s v="theater/plays"/>
    <x v="454"/>
    <n v="7141.5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x v="1"/>
    <s v="publishing/nonfiction"/>
    <x v="455"/>
    <n v="95840.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x v="1"/>
    <s v="theater/plays"/>
    <x v="456"/>
    <n v="3866.5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x v="0"/>
    <s v="games/video games"/>
    <x v="0"/>
    <n v="227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x v="1"/>
    <s v="music/rock"/>
    <x v="457"/>
    <n v="614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x v="0"/>
    <s v="film &amp; video/documentary"/>
    <x v="458"/>
    <n v="7241.5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x v="0"/>
    <s v="music/rock"/>
    <x v="459"/>
    <n v="9554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x v="1"/>
    <s v="music/rock"/>
    <x v="460"/>
    <n v="7446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x v="1"/>
    <s v="publishing/nonfiction"/>
    <x v="461"/>
    <n v="54398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x v="0"/>
    <s v="film &amp; video/shorts"/>
    <x v="462"/>
    <n v="7053.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x v="1"/>
    <s v="theater/plays"/>
    <x v="463"/>
    <n v="6495.5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x v="1"/>
    <s v="film &amp; video/drama"/>
    <x v="464"/>
    <n v="310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x v="0"/>
    <s v="theater/plays"/>
    <x v="0"/>
    <n v="2484.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x v="0"/>
    <s v="theater/plays"/>
    <x v="0"/>
    <n v="2541.5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x v="0"/>
    <s v="theater/plays"/>
    <x v="0"/>
    <n v="72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x v="0"/>
    <s v="photography/photography books"/>
    <x v="465"/>
    <n v="550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x v="0"/>
    <s v="publishing/translations"/>
    <x v="466"/>
    <n v="68726.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x v="0"/>
    <s v="publishing/translations"/>
    <x v="467"/>
    <n v="544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x v="0"/>
    <s v="theater/plays"/>
    <x v="468"/>
    <n v="5673.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x v="0"/>
    <s v="technology/web"/>
    <x v="0"/>
    <n v="39556.5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x v="0"/>
    <s v="music/indie rock"/>
    <x v="0"/>
    <n v="3090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x v="0"/>
    <s v="music/jazz"/>
    <x v="469"/>
    <n v="76378.5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x v="0"/>
    <s v="theater/plays"/>
    <x v="470"/>
    <n v="4575.5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x v="1"/>
    <s v="film &amp; video/documentary"/>
    <x v="471"/>
    <n v="7400.5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x v="1"/>
    <s v="theater/plays"/>
    <x v="472"/>
    <n v="6005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x v="0"/>
    <s v="technology/web"/>
    <x v="473"/>
    <n v="6573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x v="0"/>
    <s v="technology/wearables"/>
    <x v="474"/>
    <n v="4289.5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x v="0"/>
    <s v="photography/photography books"/>
    <x v="0"/>
    <n v="1368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x v="0"/>
    <s v="film &amp; video/documentary"/>
    <x v="0"/>
    <n v="4420.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x v="0"/>
    <s v="technology/web"/>
    <x v="475"/>
    <n v="69720.5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x v="1"/>
    <s v="technology/web"/>
    <x v="476"/>
    <n v="2566.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x v="0"/>
    <s v="food/food trucks"/>
    <x v="477"/>
    <n v="564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x v="0"/>
    <s v="film &amp; video/drama"/>
    <x v="478"/>
    <n v="5501.5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x v="1"/>
    <s v="music/indie rock"/>
    <x v="479"/>
    <n v="4612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x v="0"/>
    <s v="music/rock"/>
    <x v="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x v="0"/>
    <s v="music/electric music"/>
    <x v="480"/>
    <n v="6314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x v="1"/>
    <s v="games/video games"/>
    <x v="0"/>
    <n v="1268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x v="1"/>
    <s v="music/indie rock"/>
    <x v="481"/>
    <n v="56484.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x v="0"/>
    <s v="publishing/fiction"/>
    <x v="482"/>
    <n v="98485.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x v="0"/>
    <s v="theater/plays"/>
    <x v="483"/>
    <n v="12204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x v="0"/>
    <s v="food/food trucks"/>
    <x v="484"/>
    <n v="4358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x v="0"/>
    <s v="film &amp; video/shorts"/>
    <x v="485"/>
    <n v="3819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x v="0"/>
    <s v="food/food trucks"/>
    <x v="0"/>
    <n v="1406.5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x v="1"/>
    <s v="theater/plays"/>
    <x v="0"/>
    <n v="1328.5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x v="1"/>
    <s v="technology/wearables"/>
    <x v="486"/>
    <n v="254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x v="0"/>
    <s v="theater/plays"/>
    <x v="487"/>
    <n v="4740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x v="0"/>
    <s v="theater/plays"/>
    <x v="488"/>
    <n v="3322.5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x v="1"/>
    <s v="film &amp; video/television"/>
    <x v="489"/>
    <n v="281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x v="0"/>
    <s v="film &amp; video/shorts"/>
    <x v="490"/>
    <n v="7363.5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x v="0"/>
    <s v="theater/plays"/>
    <x v="491"/>
    <n v="76893.5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x v="0"/>
    <s v="photography/photography books"/>
    <x v="0"/>
    <n v="39971.5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x v="0"/>
    <s v="food/food trucks"/>
    <x v="492"/>
    <n v="4048.5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x v="0"/>
    <s v="theater/plays"/>
    <x v="493"/>
    <n v="6532.5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x v="0"/>
    <s v="film &amp; video/drama"/>
    <x v="0"/>
    <n v="19451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x v="0"/>
    <s v="theater/plays"/>
    <x v="0"/>
    <n v="3520.5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x v="1"/>
    <s v="theater/plays"/>
    <x v="494"/>
    <n v="98616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x v="0"/>
    <s v="film &amp; video/science fiction"/>
    <x v="495"/>
    <n v="4036.5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x v="0"/>
    <s v="photography/photography books"/>
    <x v="496"/>
    <n v="40577.5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x v="1"/>
    <s v="photography/photography books"/>
    <x v="497"/>
    <n v="71913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x v="0"/>
    <s v="music/rock"/>
    <x v="0"/>
    <n v="2766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x v="0"/>
    <s v="photography/photography books"/>
    <x v="0"/>
    <n v="108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x v="0"/>
    <s v="food/food trucks"/>
    <x v="0"/>
    <n v="63928.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x v="0"/>
    <s v="music/metal"/>
    <x v="0"/>
    <n v="512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x v="0"/>
    <s v="publishing/nonfiction"/>
    <x v="498"/>
    <n v="2745.5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x v="0"/>
    <s v="music/electric music"/>
    <x v="499"/>
    <n v="97757.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x v="1"/>
    <s v="theater/plays"/>
    <x v="0"/>
    <n v="16058.5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x v="0"/>
    <s v="theater/plays"/>
    <x v="500"/>
    <n v="152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x v="0"/>
    <s v="film &amp; video/shorts"/>
    <x v="501"/>
    <n v="414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x v="1"/>
    <s v="theater/plays"/>
    <x v="0"/>
    <n v="55630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x v="0"/>
    <s v="theater/plays"/>
    <x v="502"/>
    <n v="1090.5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x v="0"/>
    <s v="music/indie rock"/>
    <x v="0"/>
    <n v="64785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x v="1"/>
    <s v="theater/plays"/>
    <x v="0"/>
    <n v="1160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x v="0"/>
    <s v="theater/plays"/>
    <x v="503"/>
    <n v="623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x v="1"/>
    <s v="music/electric music"/>
    <x v="504"/>
    <n v="4815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x v="0"/>
    <s v="music/indie rock"/>
    <x v="505"/>
    <n v="78659.5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x v="0"/>
    <s v="film &amp; video/documentary"/>
    <x v="506"/>
    <n v="3961.5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x v="0"/>
    <s v="publishing/translations"/>
    <x v="507"/>
    <n v="7008.5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x v="1"/>
    <s v="film &amp; video/documentary"/>
    <x v="508"/>
    <n v="5484.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x v="1"/>
    <s v="film &amp; video/television"/>
    <x v="219"/>
    <n v="1632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x v="0"/>
    <s v="theater/plays"/>
    <x v="0"/>
    <n v="5607.5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x v="1"/>
    <s v="food/food trucks"/>
    <x v="509"/>
    <n v="77399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x v="0"/>
    <s v="theater/plays"/>
    <x v="0"/>
    <n v="123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x v="0"/>
    <s v="film &amp; video/documentary"/>
    <x v="0"/>
    <n v="47606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x v="0"/>
    <s v="music/jazz"/>
    <x v="510"/>
    <n v="6371.5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x v="1"/>
    <s v="technology/web"/>
    <x v="0"/>
    <n v="1.5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x v="1"/>
    <s v="music/rock"/>
    <x v="511"/>
    <n v="4452.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x v="0"/>
    <s v="technology/web"/>
    <x v="512"/>
    <n v="182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x v="1"/>
    <s v="publishing/nonfiction"/>
    <x v="0"/>
    <n v="361.5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x v="0"/>
    <s v="publishing/radio &amp; podcasts"/>
    <x v="0"/>
    <n v="405.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x v="0"/>
    <s v="theater/plays"/>
    <x v="513"/>
    <n v="6595.5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x v="1"/>
    <s v="film &amp; video/documentary"/>
    <x v="514"/>
    <n v="4577.5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x v="0"/>
    <s v="theater/plays"/>
    <x v="0"/>
    <n v="942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x v="0"/>
    <s v="games/video games"/>
    <x v="515"/>
    <n v="62942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x v="1"/>
    <s v="theater/plays"/>
    <x v="516"/>
    <n v="4350.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x v="0"/>
    <s v="theater/plays"/>
    <x v="0"/>
    <n v="15255.5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x v="0"/>
    <s v="technology/web"/>
    <x v="517"/>
    <n v="6000.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x v="0"/>
    <s v="film &amp; video/drama"/>
    <x v="518"/>
    <n v="7244.5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x v="0"/>
    <s v="film &amp; video/drama"/>
    <x v="0"/>
    <n v="18029.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x v="0"/>
    <s v="theater/plays"/>
    <x v="0"/>
    <n v="1908.5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x v="0"/>
    <s v="film &amp; video/television"/>
    <x v="519"/>
    <n v="98901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x v="0"/>
    <s v="photography/photography books"/>
    <x v="0"/>
    <n v="697.5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x v="1"/>
    <s v="film &amp; video/shorts"/>
    <x v="0"/>
    <n v="1062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x v="0"/>
    <s v="publishing/radio &amp; podcasts"/>
    <x v="520"/>
    <n v="4588.5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x v="1"/>
    <s v="theater/plays"/>
    <x v="0"/>
    <n v="10570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x v="0"/>
    <s v="film &amp; video/animation"/>
    <x v="521"/>
    <n v="4965.5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x v="0"/>
    <s v="technology/web"/>
    <x v="0"/>
    <n v="62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x v="1"/>
    <s v="music/world music"/>
    <x v="522"/>
    <n v="46350.5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x v="0"/>
    <s v="theater/plays"/>
    <x v="523"/>
    <n v="2042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x v="0"/>
    <s v="theater/plays"/>
    <x v="524"/>
    <n v="97290.5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x v="0"/>
    <s v="theater/plays"/>
    <x v="525"/>
    <n v="3393.5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x v="0"/>
    <s v="food/food trucks"/>
    <x v="0"/>
    <n v="796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x v="0"/>
    <s v="theater/plays"/>
    <x v="0"/>
    <n v="1669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x v="0"/>
    <s v="technology/web"/>
    <x v="526"/>
    <n v="100081.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x v="0"/>
    <s v="theater/plays"/>
    <x v="527"/>
    <n v="606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x v="1"/>
    <s v="theater/plays"/>
    <x v="528"/>
    <n v="2007.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x v="1"/>
    <s v="theater/plays"/>
    <x v="0"/>
    <n v="2920.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x v="0"/>
    <s v="music/rock"/>
    <x v="529"/>
    <n v="2513.5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x v="0"/>
    <s v="theater/plays"/>
    <x v="530"/>
    <n v="88458.5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x v="0"/>
    <s v="theater/plays"/>
    <x v="531"/>
    <n v="5692.5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x v="0"/>
    <s v="theater/plays"/>
    <x v="532"/>
    <n v="5072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x v="0"/>
    <s v="theater/plays"/>
    <x v="0"/>
    <n v="855.5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x v="0"/>
    <s v="film &amp; video/documentary"/>
    <x v="0"/>
    <n v="42933.5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x v="1"/>
    <s v="publishing/fiction"/>
    <x v="533"/>
    <n v="5094.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x v="1"/>
    <s v="games/video games"/>
    <x v="0"/>
    <n v="195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x v="0"/>
    <s v="technology/web"/>
    <x v="0"/>
    <n v="3113.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x v="0"/>
    <s v="theater/plays"/>
    <x v="0"/>
    <n v="2846.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x v="0"/>
    <s v="theater/plays"/>
    <x v="0"/>
    <n v="3136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x v="0"/>
    <s v="food/food trucks"/>
    <x v="534"/>
    <n v="6041.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x v="0"/>
    <s v="photography/photography books"/>
    <x v="0"/>
    <n v="4202.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x v="0"/>
    <s v="photography/photography books"/>
    <x v="0"/>
    <n v="28748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x v="0"/>
    <s v="theater/plays"/>
    <x v="0"/>
    <n v="7709.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x v="0"/>
    <s v="theater/plays"/>
    <x v="0"/>
    <n v="487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x v="1"/>
    <s v="film &amp; video/documentary"/>
    <x v="0"/>
    <n v="303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x v="0"/>
    <s v="technology/web"/>
    <x v="535"/>
    <n v="4861.5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x v="1"/>
    <s v="theater/plays"/>
    <x v="0"/>
    <n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x v="1"/>
    <s v="music/rock"/>
    <x v="536"/>
    <n v="80307.5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x v="0"/>
    <s v="film &amp; video/documentary"/>
    <x v="0"/>
    <n v="52126.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x v="1"/>
    <s v="film &amp; video/science fiction"/>
    <x v="0"/>
    <n v="1000.5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x v="0"/>
    <s v="technology/web"/>
    <x v="537"/>
    <n v="78966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x v="0"/>
    <s v="theater/plays"/>
    <x v="538"/>
    <n v="3921.5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x v="0"/>
    <s v="film &amp; video/science fiction"/>
    <x v="0"/>
    <n v="18264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x v="0"/>
    <s v="theater/plays"/>
    <x v="539"/>
    <n v="6282.5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x v="0"/>
    <s v="film &amp; video/animation"/>
    <x v="540"/>
    <n v="4096.5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x v="0"/>
    <s v="publishing/translations"/>
    <x v="0"/>
    <n v="3380.5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x v="0"/>
    <s v="technology/web"/>
    <x v="0"/>
    <n v="2366.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x v="0"/>
    <s v="publishing/translations"/>
    <x v="541"/>
    <n v="3477.5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x v="0"/>
    <s v="food/food trucks"/>
    <x v="542"/>
    <n v="5461.5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x v="1"/>
    <s v="photography/photography books"/>
    <x v="0"/>
    <n v="2555.5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x v="0"/>
    <s v="theater/plays"/>
    <x v="543"/>
    <n v="6659.5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x v="0"/>
    <s v="music/rock"/>
    <x v="544"/>
    <n v="435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x v="0"/>
    <s v="theater/plays"/>
    <x v="545"/>
    <n v="6856.5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x v="0"/>
    <s v="music/world music"/>
    <x v="546"/>
    <n v="61355.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x v="0"/>
    <s v="food/food trucks"/>
    <x v="547"/>
    <n v="4115.5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x v="0"/>
    <s v="theater/plays"/>
    <x v="548"/>
    <n v="4321.5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x v="0"/>
    <s v="theater/plays"/>
    <x v="0"/>
    <n v="29126.5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x v="0"/>
    <s v="film &amp; video/television"/>
    <x v="0"/>
    <n v="71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x v="1"/>
    <s v="technology/web"/>
    <x v="549"/>
    <n v="49602.5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x v="1"/>
    <s v="theater/plays"/>
    <x v="0"/>
    <n v="132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x v="0"/>
    <s v="music/indie rock"/>
    <x v="550"/>
    <n v="1511.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x v="1"/>
    <s v="theater/plays"/>
    <x v="551"/>
    <n v="4250.5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x v="1"/>
    <s v="theater/plays"/>
    <x v="552"/>
    <n v="6513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x v="0"/>
    <s v="food/food trucks"/>
    <x v="0"/>
    <n v="2622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x v="0"/>
    <s v="games/video games"/>
    <x v="553"/>
    <n v="4366.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x v="0"/>
    <s v="theater/plays"/>
    <x v="554"/>
    <n v="43629.5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x v="0"/>
    <s v="publishing/nonfiction"/>
    <x v="0"/>
    <n v="3968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x v="0"/>
    <s v="technology/web"/>
    <x v="555"/>
    <n v="6132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x v="1"/>
    <s v="film &amp; video/documentary"/>
    <x v="0"/>
    <n v="3095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x v="0"/>
    <s v="film &amp; video/documentary"/>
    <x v="556"/>
    <n v="9536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x v="0"/>
    <s v="theater/plays"/>
    <x v="557"/>
    <n v="5145.5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x v="1"/>
    <s v="music/rock"/>
    <x v="0"/>
    <n v="59464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x v="0"/>
    <s v="music/rock"/>
    <x v="0"/>
    <n v="161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x v="0"/>
    <s v="film &amp; video/documentary"/>
    <x v="558"/>
    <n v="6960.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x v="0"/>
    <s v="publishing/radio &amp; podcasts"/>
    <x v="0"/>
    <n v="2481.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x v="0"/>
    <s v="publishing/translations"/>
    <x v="559"/>
    <n v="6108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x v="1"/>
    <s v="film &amp; video/drama"/>
    <x v="0"/>
    <n v="3451.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x v="1"/>
    <s v="music/rock"/>
    <x v="560"/>
    <n v="5666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x v="1"/>
    <s v="film &amp; video/drama"/>
    <x v="561"/>
    <n v="6677.5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x v="1"/>
    <s v="photography/photography books"/>
    <x v="0"/>
    <n v="3841.5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x v="1"/>
    <s v="publishing/translations"/>
    <x v="0"/>
    <n v="37457.5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x v="1"/>
    <s v="food/food trucks"/>
    <x v="562"/>
    <n v="77629.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x v="0"/>
    <s v="theater/plays"/>
    <x v="0"/>
    <n v="246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x v="0"/>
    <s v="theater/plays"/>
    <x v="0"/>
    <n v="2371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x v="1"/>
    <s v="music/indie rock"/>
    <x v="0"/>
    <n v="19098.5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x v="0"/>
    <s v="food/food trucks"/>
    <x v="0"/>
    <n v="31970.5"/>
    <x v="0"/>
    <x v="0"/>
  </r>
  <r>
    <m/>
    <m/>
    <m/>
    <m/>
    <m/>
    <x v="4"/>
    <m/>
    <x v="7"/>
    <m/>
    <m/>
    <m/>
    <m/>
    <x v="2"/>
    <m/>
    <x v="563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50159200"/>
    <b v="0"/>
    <b v="1"/>
    <s v="music/rock"/>
    <n v="13160"/>
    <n v="7359"/>
    <x v="1"/>
    <x v="1"/>
    <x v="1"/>
    <d v="2015-12-15T06:00:00"/>
  </r>
  <r>
    <n v="2"/>
    <s v="Melton, Robinson and Fritz"/>
    <s v="Function-based leadingedge pricing structure"/>
    <n v="108400"/>
    <n v="142523"/>
    <x v="1"/>
    <n v="1425"/>
    <s v="AU"/>
    <s v="AUD"/>
    <n v="1384668000"/>
    <n v="1450159200"/>
    <b v="0"/>
    <b v="0"/>
    <s v="technology/web"/>
    <n v="34123"/>
    <n v="71974"/>
    <x v="2"/>
    <x v="2"/>
    <x v="2"/>
    <d v="2015-12-15T06:00:00"/>
  </r>
  <r>
    <n v="3"/>
    <s v="Mcdonald, Gonzalez and Ross"/>
    <s v="Vision-oriented fresh-thinking conglomeration"/>
    <n v="4200"/>
    <n v="2477"/>
    <x v="0"/>
    <n v="24"/>
    <s v="US"/>
    <s v="USD"/>
    <n v="1565499600"/>
    <n v="1450159200"/>
    <b v="0"/>
    <b v="0"/>
    <s v="music/rock"/>
    <n v="0"/>
    <n v="1250.5"/>
    <x v="1"/>
    <x v="1"/>
    <x v="3"/>
    <d v="2015-12-15T06:00:00"/>
  </r>
  <r>
    <n v="4"/>
    <s v="Larson-Little"/>
    <s v="Proactive foreground core"/>
    <n v="7600"/>
    <n v="5265"/>
    <x v="0"/>
    <n v="53"/>
    <s v="US"/>
    <s v="USD"/>
    <n v="1547964000"/>
    <n v="1450159200"/>
    <b v="0"/>
    <b v="0"/>
    <s v="theater/plays"/>
    <n v="0"/>
    <n v="2659"/>
    <x v="3"/>
    <x v="3"/>
    <x v="4"/>
    <d v="2015-12-15T06:00:00"/>
  </r>
  <r>
    <n v="5"/>
    <s v="Harris Group"/>
    <s v="Open-source optimizing database"/>
    <n v="7600"/>
    <n v="13195"/>
    <x v="1"/>
    <n v="174"/>
    <s v="DK"/>
    <s v="DKK"/>
    <n v="1346130000"/>
    <n v="1450159200"/>
    <b v="0"/>
    <b v="0"/>
    <s v="theater/plays"/>
    <n v="5595"/>
    <n v="6684.5"/>
    <x v="3"/>
    <x v="3"/>
    <x v="5"/>
    <d v="2015-12-15T06:00:00"/>
  </r>
  <r>
    <n v="6"/>
    <s v="Ortiz, Coleman and Mitchell"/>
    <s v="Operative upward-trending algorithm"/>
    <n v="5200"/>
    <n v="1090"/>
    <x v="0"/>
    <n v="18"/>
    <s v="GB"/>
    <s v="GBP"/>
    <n v="1505278800"/>
    <n v="1450159200"/>
    <b v="0"/>
    <b v="0"/>
    <s v="film &amp; video/documentary"/>
    <n v="0"/>
    <n v="554"/>
    <x v="4"/>
    <x v="4"/>
    <x v="6"/>
    <d v="2015-12-15T06:00:00"/>
  </r>
  <r>
    <n v="7"/>
    <s v="Carter-Guzman"/>
    <s v="Centralized cohesive challenge"/>
    <n v="4500"/>
    <n v="14741"/>
    <x v="1"/>
    <n v="227"/>
    <s v="DK"/>
    <s v="DKK"/>
    <n v="1439442000"/>
    <n v="1450159200"/>
    <b v="0"/>
    <b v="0"/>
    <s v="theater/plays"/>
    <n v="10241"/>
    <n v="7484"/>
    <x v="3"/>
    <x v="3"/>
    <x v="7"/>
    <d v="2015-12-15T06:00:00"/>
  </r>
  <r>
    <n v="8"/>
    <s v="Nunez-Richards"/>
    <s v="Exclusive attitude-oriented intranet"/>
    <n v="110100"/>
    <n v="21946"/>
    <x v="2"/>
    <n v="708"/>
    <s v="DK"/>
    <s v="DKK"/>
    <n v="1281330000"/>
    <n v="1450159200"/>
    <b v="0"/>
    <b v="0"/>
    <s v="theater/plays"/>
    <n v="0"/>
    <n v="11327"/>
    <x v="3"/>
    <x v="3"/>
    <x v="8"/>
    <d v="2015-12-15T06:00:00"/>
  </r>
  <r>
    <n v="9"/>
    <s v="Rangel, Holt and Jones"/>
    <s v="Open-source fresh-thinking model"/>
    <n v="6200"/>
    <n v="3208"/>
    <x v="0"/>
    <n v="44"/>
    <s v="US"/>
    <s v="USD"/>
    <n v="1379566800"/>
    <n v="1450159200"/>
    <b v="0"/>
    <b v="0"/>
    <s v="music/electric music"/>
    <n v="0"/>
    <n v="1626"/>
    <x v="1"/>
    <x v="5"/>
    <x v="9"/>
    <d v="2015-12-15T06:00:00"/>
  </r>
  <r>
    <n v="10"/>
    <s v="Green Ltd"/>
    <s v="Monitored empowering installation"/>
    <n v="5200"/>
    <n v="13838"/>
    <x v="1"/>
    <n v="220"/>
    <s v="US"/>
    <s v="USD"/>
    <n v="1281762000"/>
    <n v="1450159200"/>
    <b v="0"/>
    <b v="0"/>
    <s v="film &amp; video/drama"/>
    <n v="8638"/>
    <n v="7029"/>
    <x v="4"/>
    <x v="6"/>
    <x v="10"/>
    <d v="2015-12-15T06:00:00"/>
  </r>
  <r>
    <n v="11"/>
    <s v="Perez, Johnson and Gardner"/>
    <s v="Grass-roots zero administration system engine"/>
    <n v="6300"/>
    <n v="3030"/>
    <x v="0"/>
    <n v="27"/>
    <s v="US"/>
    <s v="USD"/>
    <n v="1285045200"/>
    <n v="1450159200"/>
    <b v="0"/>
    <b v="1"/>
    <s v="theater/plays"/>
    <n v="0"/>
    <n v="1528.5"/>
    <x v="3"/>
    <x v="3"/>
    <x v="11"/>
    <d v="2015-12-15T06:00:00"/>
  </r>
  <r>
    <n v="12"/>
    <s v="Kim Ltd"/>
    <s v="Assimilated hybrid intranet"/>
    <n v="6300"/>
    <n v="5629"/>
    <x v="0"/>
    <n v="55"/>
    <s v="US"/>
    <s v="USD"/>
    <n v="1571720400"/>
    <n v="1450159200"/>
    <b v="0"/>
    <b v="0"/>
    <s v="film &amp; video/drama"/>
    <n v="0"/>
    <n v="2842"/>
    <x v="4"/>
    <x v="6"/>
    <x v="12"/>
    <d v="2015-12-15T06:00:00"/>
  </r>
  <r>
    <n v="13"/>
    <s v="Walker, Taylor and Coleman"/>
    <s v="Multi-tiered directional open architecture"/>
    <n v="4200"/>
    <n v="10295"/>
    <x v="1"/>
    <n v="98"/>
    <s v="US"/>
    <s v="USD"/>
    <n v="1465621200"/>
    <n v="1450159200"/>
    <b v="0"/>
    <b v="0"/>
    <s v="music/indie rock"/>
    <n v="6095"/>
    <n v="5196.5"/>
    <x v="1"/>
    <x v="7"/>
    <x v="13"/>
    <d v="2015-12-15T06:00:00"/>
  </r>
  <r>
    <n v="14"/>
    <s v="Rodriguez, Rose and Stewart"/>
    <s v="Cloned directional synergy"/>
    <n v="28200"/>
    <n v="18829"/>
    <x v="0"/>
    <n v="200"/>
    <s v="US"/>
    <s v="USD"/>
    <n v="1331013600"/>
    <n v="1450159200"/>
    <b v="0"/>
    <b v="0"/>
    <s v="music/indie rock"/>
    <n v="0"/>
    <n v="9514.5"/>
    <x v="1"/>
    <x v="7"/>
    <x v="14"/>
    <d v="2015-12-15T06:00:00"/>
  </r>
  <r>
    <n v="15"/>
    <s v="Wright, Hunt and Rowe"/>
    <s v="Extended eco-centric pricing structure"/>
    <n v="81200"/>
    <n v="38414"/>
    <x v="0"/>
    <n v="452"/>
    <s v="US"/>
    <s v="USD"/>
    <n v="1575957600"/>
    <n v="1450159200"/>
    <b v="0"/>
    <b v="0"/>
    <s v="technology/wearables"/>
    <n v="0"/>
    <n v="19433"/>
    <x v="2"/>
    <x v="8"/>
    <x v="15"/>
    <d v="2015-12-15T06:00:00"/>
  </r>
  <r>
    <n v="16"/>
    <s v="Hines Inc"/>
    <s v="Cross-platform systemic adapter"/>
    <n v="1700"/>
    <n v="11041"/>
    <x v="1"/>
    <n v="100"/>
    <s v="US"/>
    <s v="USD"/>
    <n v="1390370400"/>
    <n v="1450159200"/>
    <b v="0"/>
    <b v="0"/>
    <s v="publishing/nonfiction"/>
    <n v="9341"/>
    <n v="5570.5"/>
    <x v="5"/>
    <x v="9"/>
    <x v="16"/>
    <d v="2015-12-15T06:00:00"/>
  </r>
  <r>
    <n v="17"/>
    <s v="Cochran-Nguyen"/>
    <s v="Seamless 4thgeneration methodology"/>
    <n v="84600"/>
    <n v="134845"/>
    <x v="1"/>
    <n v="1249"/>
    <s v="US"/>
    <s v="USD"/>
    <n v="1294812000"/>
    <n v="1450159200"/>
    <b v="0"/>
    <b v="0"/>
    <s v="film &amp; video/animation"/>
    <n v="50245"/>
    <n v="68047"/>
    <x v="4"/>
    <x v="10"/>
    <x v="17"/>
    <d v="2015-12-15T06:00:00"/>
  </r>
  <r>
    <n v="18"/>
    <s v="Johnson-Gould"/>
    <s v="Exclusive needs-based adapter"/>
    <n v="9100"/>
    <n v="6089"/>
    <x v="3"/>
    <n v="135"/>
    <s v="US"/>
    <s v="USD"/>
    <n v="1536382800"/>
    <n v="1450159200"/>
    <b v="0"/>
    <b v="0"/>
    <s v="theater/plays"/>
    <n v="0"/>
    <n v="3112"/>
    <x v="3"/>
    <x v="3"/>
    <x v="18"/>
    <d v="2015-12-15T06:00:00"/>
  </r>
  <r>
    <n v="19"/>
    <s v="Perez-Hess"/>
    <s v="Down-sized cohesive archive"/>
    <n v="62500"/>
    <n v="30331"/>
    <x v="0"/>
    <n v="674"/>
    <s v="US"/>
    <s v="USD"/>
    <n v="1551679200"/>
    <n v="1450159200"/>
    <b v="0"/>
    <b v="1"/>
    <s v="theater/plays"/>
    <n v="0"/>
    <n v="15502.5"/>
    <x v="3"/>
    <x v="3"/>
    <x v="19"/>
    <d v="2015-12-15T06:00:00"/>
  </r>
  <r>
    <n v="20"/>
    <s v="Reeves, Thompson and Richardson"/>
    <s v="Proactive composite alliance"/>
    <n v="131800"/>
    <n v="147936"/>
    <x v="1"/>
    <n v="1396"/>
    <s v="US"/>
    <s v="USD"/>
    <n v="1406523600"/>
    <n v="1450159200"/>
    <b v="0"/>
    <b v="0"/>
    <s v="film &amp; video/drama"/>
    <n v="16136"/>
    <n v="74666"/>
    <x v="4"/>
    <x v="6"/>
    <x v="20"/>
    <d v="2015-12-15T06:00:00"/>
  </r>
  <r>
    <n v="21"/>
    <s v="Simmons-Reynolds"/>
    <s v="Re-engineered intangible definition"/>
    <n v="94000"/>
    <n v="38533"/>
    <x v="0"/>
    <n v="558"/>
    <s v="US"/>
    <s v="USD"/>
    <n v="1313384400"/>
    <n v="1450159200"/>
    <b v="0"/>
    <b v="0"/>
    <s v="theater/plays"/>
    <n v="0"/>
    <n v="19545.5"/>
    <x v="3"/>
    <x v="3"/>
    <x v="21"/>
    <d v="2015-12-15T06:00:00"/>
  </r>
  <r>
    <n v="22"/>
    <s v="Collier Inc"/>
    <s v="Enhanced dynamic definition"/>
    <n v="59100"/>
    <n v="75690"/>
    <x v="1"/>
    <n v="890"/>
    <s v="US"/>
    <s v="USD"/>
    <n v="1522731600"/>
    <n v="1450159200"/>
    <b v="0"/>
    <b v="0"/>
    <s v="theater/plays"/>
    <n v="16590"/>
    <n v="38290"/>
    <x v="3"/>
    <x v="3"/>
    <x v="22"/>
    <d v="2015-12-15T06:00:00"/>
  </r>
  <r>
    <n v="23"/>
    <s v="Gray-Jenkins"/>
    <s v="Devolved next generation adapter"/>
    <n v="4500"/>
    <n v="14942"/>
    <x v="1"/>
    <n v="142"/>
    <s v="GB"/>
    <s v="GBP"/>
    <n v="1550124000"/>
    <n v="1450159200"/>
    <b v="0"/>
    <b v="0"/>
    <s v="film &amp; video/documentary"/>
    <n v="10442"/>
    <n v="7542"/>
    <x v="4"/>
    <x v="4"/>
    <x v="23"/>
    <d v="2015-12-15T06:00:00"/>
  </r>
  <r>
    <n v="24"/>
    <s v="Scott, Wilson and Martin"/>
    <s v="Cross-platform intermediate frame"/>
    <n v="92400"/>
    <n v="104257"/>
    <x v="1"/>
    <n v="2673"/>
    <s v="US"/>
    <s v="USD"/>
    <n v="1403326800"/>
    <n v="1450159200"/>
    <b v="0"/>
    <b v="0"/>
    <s v="technology/wearables"/>
    <n v="11857"/>
    <n v="53465"/>
    <x v="2"/>
    <x v="8"/>
    <x v="24"/>
    <d v="2015-12-15T06:00:00"/>
  </r>
  <r>
    <n v="25"/>
    <s v="Caldwell, Velazquez and Wilson"/>
    <s v="Monitored impactful analyzer"/>
    <n v="5500"/>
    <n v="11904"/>
    <x v="1"/>
    <n v="163"/>
    <s v="US"/>
    <s v="USD"/>
    <n v="1305694800"/>
    <n v="1450159200"/>
    <b v="0"/>
    <b v="1"/>
    <s v="games/video games"/>
    <n v="6404"/>
    <n v="6033.5"/>
    <x v="6"/>
    <x v="11"/>
    <x v="25"/>
    <d v="2015-12-15T06:00:00"/>
  </r>
  <r>
    <n v="26"/>
    <s v="Spencer-Bates"/>
    <s v="Optional responsive customer loyalty"/>
    <n v="107500"/>
    <n v="51814"/>
    <x v="3"/>
    <n v="1480"/>
    <s v="US"/>
    <s v="USD"/>
    <n v="1533013200"/>
    <n v="1450159200"/>
    <b v="0"/>
    <b v="0"/>
    <s v="theater/plays"/>
    <n v="0"/>
    <n v="26647"/>
    <x v="3"/>
    <x v="3"/>
    <x v="26"/>
    <d v="2015-12-15T06:00:00"/>
  </r>
  <r>
    <n v="27"/>
    <s v="Best, Carr and Williams"/>
    <s v="Diverse transitional migration"/>
    <n v="2000"/>
    <n v="1599"/>
    <x v="0"/>
    <n v="15"/>
    <s v="US"/>
    <s v="USD"/>
    <n v="1443848400"/>
    <n v="1450159200"/>
    <b v="0"/>
    <b v="0"/>
    <s v="music/rock"/>
    <n v="0"/>
    <n v="807"/>
    <x v="1"/>
    <x v="1"/>
    <x v="27"/>
    <d v="2015-12-15T06:00:00"/>
  </r>
  <r>
    <n v="28"/>
    <s v="Campbell, Brown and Powell"/>
    <s v="Synchronized global task-force"/>
    <n v="130800"/>
    <n v="137635"/>
    <x v="1"/>
    <n v="2220"/>
    <s v="US"/>
    <s v="USD"/>
    <n v="1265695200"/>
    <n v="1450159200"/>
    <b v="0"/>
    <b v="1"/>
    <s v="theater/plays"/>
    <n v="6835"/>
    <n v="69927.5"/>
    <x v="3"/>
    <x v="3"/>
    <x v="28"/>
    <d v="2015-12-15T06:00:00"/>
  </r>
  <r>
    <n v="29"/>
    <s v="Johnson, Parker and Haynes"/>
    <s v="Focused 6thgeneration forecast"/>
    <n v="45900"/>
    <n v="150965"/>
    <x v="1"/>
    <n v="1606"/>
    <s v="CH"/>
    <s v="CHF"/>
    <n v="1532062800"/>
    <n v="1450159200"/>
    <b v="0"/>
    <b v="0"/>
    <s v="film &amp; video/shorts"/>
    <n v="105065"/>
    <n v="76285.5"/>
    <x v="4"/>
    <x v="12"/>
    <x v="29"/>
    <d v="2015-12-15T06:00:00"/>
  </r>
  <r>
    <n v="30"/>
    <s v="Clark-Cooke"/>
    <s v="Down-sized analyzing challenge"/>
    <n v="9000"/>
    <n v="14455"/>
    <x v="1"/>
    <n v="129"/>
    <s v="US"/>
    <s v="USD"/>
    <n v="1558674000"/>
    <n v="1450159200"/>
    <b v="0"/>
    <b v="0"/>
    <s v="film &amp; video/animation"/>
    <n v="5455"/>
    <n v="7292"/>
    <x v="4"/>
    <x v="10"/>
    <x v="30"/>
    <d v="2015-12-15T06:00:00"/>
  </r>
  <r>
    <n v="31"/>
    <s v="Schroeder Ltd"/>
    <s v="Progressive needs-based focus group"/>
    <n v="3500"/>
    <n v="10850"/>
    <x v="1"/>
    <n v="226"/>
    <s v="GB"/>
    <s v="GBP"/>
    <n v="1451973600"/>
    <n v="1450159200"/>
    <b v="0"/>
    <b v="0"/>
    <s v="games/video games"/>
    <n v="7350"/>
    <n v="5538"/>
    <x v="6"/>
    <x v="11"/>
    <x v="31"/>
    <d v="2015-12-15T06:00:00"/>
  </r>
  <r>
    <n v="32"/>
    <s v="Jackson PLC"/>
    <s v="Ergonomic 6thgeneration success"/>
    <n v="101000"/>
    <n v="87676"/>
    <x v="0"/>
    <n v="2307"/>
    <s v="IT"/>
    <s v="EUR"/>
    <n v="1515564000"/>
    <n v="1450159200"/>
    <b v="0"/>
    <b v="0"/>
    <s v="film &amp; video/documentary"/>
    <n v="0"/>
    <n v="44991.5"/>
    <x v="4"/>
    <x v="4"/>
    <x v="32"/>
    <d v="2015-12-15T06:00:00"/>
  </r>
  <r>
    <n v="33"/>
    <s v="Blair, Collins and Carter"/>
    <s v="Exclusive interactive approach"/>
    <n v="50200"/>
    <n v="189666"/>
    <x v="1"/>
    <n v="5419"/>
    <s v="US"/>
    <s v="USD"/>
    <n v="1412485200"/>
    <n v="1450159200"/>
    <b v="0"/>
    <b v="0"/>
    <s v="theater/plays"/>
    <n v="139466"/>
    <n v="97542.5"/>
    <x v="3"/>
    <x v="3"/>
    <x v="33"/>
    <d v="2015-12-15T06:00:00"/>
  </r>
  <r>
    <n v="34"/>
    <s v="Maldonado and Sons"/>
    <s v="Reverse-engineered asynchronous archive"/>
    <n v="9300"/>
    <n v="14025"/>
    <x v="1"/>
    <n v="165"/>
    <s v="US"/>
    <s v="USD"/>
    <n v="1490245200"/>
    <n v="1450159200"/>
    <b v="0"/>
    <b v="0"/>
    <s v="film &amp; video/documentary"/>
    <n v="4725"/>
    <n v="7095"/>
    <x v="4"/>
    <x v="4"/>
    <x v="34"/>
    <d v="2015-12-15T06:00:00"/>
  </r>
  <r>
    <n v="35"/>
    <s v="Mitchell and Sons"/>
    <s v="Synergized intangible challenge"/>
    <n v="125500"/>
    <n v="188628"/>
    <x v="1"/>
    <n v="1965"/>
    <s v="DK"/>
    <s v="DKK"/>
    <n v="1547877600"/>
    <n v="1450159200"/>
    <b v="0"/>
    <b v="1"/>
    <s v="film &amp; video/drama"/>
    <n v="63128"/>
    <n v="95296.5"/>
    <x v="4"/>
    <x v="6"/>
    <x v="35"/>
    <d v="2015-12-15T06:00:00"/>
  </r>
  <r>
    <n v="36"/>
    <s v="Jackson-Lewis"/>
    <s v="Monitored multi-state encryption"/>
    <n v="700"/>
    <n v="1101"/>
    <x v="1"/>
    <n v="16"/>
    <s v="US"/>
    <s v="USD"/>
    <n v="1298700000"/>
    <n v="1450159200"/>
    <b v="0"/>
    <b v="0"/>
    <s v="theater/plays"/>
    <n v="401"/>
    <n v="558.5"/>
    <x v="3"/>
    <x v="3"/>
    <x v="36"/>
    <d v="2015-12-15T06:00:00"/>
  </r>
  <r>
    <n v="37"/>
    <s v="Black, Armstrong and Anderson"/>
    <s v="Profound attitude-oriented functionalities"/>
    <n v="8100"/>
    <n v="11339"/>
    <x v="1"/>
    <n v="107"/>
    <s v="US"/>
    <s v="USD"/>
    <n v="1570338000"/>
    <n v="1450159200"/>
    <b v="0"/>
    <b v="1"/>
    <s v="publishing/fiction"/>
    <n v="3239"/>
    <n v="5723"/>
    <x v="5"/>
    <x v="13"/>
    <x v="37"/>
    <d v="2015-12-15T06:00:00"/>
  </r>
  <r>
    <n v="38"/>
    <s v="Maldonado-Gonzalez"/>
    <s v="Digitized client-driven database"/>
    <n v="3100"/>
    <n v="10085"/>
    <x v="1"/>
    <n v="134"/>
    <s v="US"/>
    <s v="USD"/>
    <n v="1287378000"/>
    <n v="1450159200"/>
    <b v="0"/>
    <b v="0"/>
    <s v="photography/photography books"/>
    <n v="6985"/>
    <n v="5109.5"/>
    <x v="7"/>
    <x v="14"/>
    <x v="38"/>
    <d v="2015-12-15T06:00:00"/>
  </r>
  <r>
    <n v="39"/>
    <s v="Kim-Rice"/>
    <s v="Organized bi-directional function"/>
    <n v="9900"/>
    <n v="5027"/>
    <x v="0"/>
    <n v="88"/>
    <s v="DK"/>
    <s v="DKK"/>
    <n v="1361772000"/>
    <n v="1450159200"/>
    <b v="0"/>
    <b v="0"/>
    <s v="theater/plays"/>
    <n v="0"/>
    <n v="2557.5"/>
    <x v="3"/>
    <x v="3"/>
    <x v="39"/>
    <d v="2015-12-15T06:00:00"/>
  </r>
  <r>
    <n v="40"/>
    <s v="Garcia, Garcia and Lopez"/>
    <s v="Reduced stable middleware"/>
    <n v="8800"/>
    <n v="14878"/>
    <x v="1"/>
    <n v="198"/>
    <s v="US"/>
    <s v="USD"/>
    <n v="1275714000"/>
    <n v="1450159200"/>
    <b v="0"/>
    <b v="1"/>
    <s v="technology/wearables"/>
    <n v="6078"/>
    <n v="7538"/>
    <x v="2"/>
    <x v="8"/>
    <x v="40"/>
    <d v="2015-12-15T06:00:00"/>
  </r>
  <r>
    <n v="41"/>
    <s v="Watts Group"/>
    <s v="Universal 5thgeneration neural-net"/>
    <n v="5600"/>
    <n v="11924"/>
    <x v="1"/>
    <n v="111"/>
    <s v="IT"/>
    <s v="EUR"/>
    <n v="1346734800"/>
    <n v="1450159200"/>
    <b v="0"/>
    <b v="1"/>
    <s v="music/rock"/>
    <n v="6324"/>
    <n v="6017.5"/>
    <x v="1"/>
    <x v="1"/>
    <x v="41"/>
    <d v="2015-12-15T06:00:00"/>
  </r>
  <r>
    <n v="42"/>
    <s v="Werner-Bryant"/>
    <s v="Virtual uniform frame"/>
    <n v="1800"/>
    <n v="7991"/>
    <x v="1"/>
    <n v="222"/>
    <s v="US"/>
    <s v="USD"/>
    <n v="1309755600"/>
    <n v="1450159200"/>
    <b v="0"/>
    <b v="0"/>
    <s v="food/food trucks"/>
    <n v="6191"/>
    <n v="4106.5"/>
    <x v="0"/>
    <x v="0"/>
    <x v="42"/>
    <d v="2015-12-15T06:00:00"/>
  </r>
  <r>
    <n v="43"/>
    <s v="Schmitt-Mendoza"/>
    <s v="Profound explicit paradigm"/>
    <n v="90200"/>
    <n v="167717"/>
    <x v="1"/>
    <n v="6212"/>
    <s v="US"/>
    <s v="USD"/>
    <n v="1406178000"/>
    <n v="1450159200"/>
    <b v="0"/>
    <b v="0"/>
    <s v="publishing/radio &amp; podcasts"/>
    <n v="77517"/>
    <n v="86964.5"/>
    <x v="5"/>
    <x v="15"/>
    <x v="43"/>
    <d v="2015-12-15T06:00:00"/>
  </r>
  <r>
    <n v="44"/>
    <s v="Reid-Mccullough"/>
    <s v="Visionary real-time groupware"/>
    <n v="1600"/>
    <n v="10541"/>
    <x v="1"/>
    <n v="98"/>
    <s v="DK"/>
    <s v="DKK"/>
    <n v="1552798800"/>
    <n v="1450159200"/>
    <b v="0"/>
    <b v="0"/>
    <s v="publishing/fiction"/>
    <n v="8941"/>
    <n v="5319.5"/>
    <x v="5"/>
    <x v="13"/>
    <x v="44"/>
    <d v="2015-12-15T06:00:00"/>
  </r>
  <r>
    <n v="45"/>
    <s v="Woods-Clark"/>
    <s v="Networked tertiary Graphical User Interface"/>
    <n v="9500"/>
    <n v="4530"/>
    <x v="0"/>
    <n v="48"/>
    <s v="US"/>
    <s v="USD"/>
    <n v="1478062800"/>
    <n v="1450159200"/>
    <b v="0"/>
    <b v="1"/>
    <s v="theater/plays"/>
    <n v="0"/>
    <n v="2289"/>
    <x v="3"/>
    <x v="3"/>
    <x v="45"/>
    <d v="2015-12-15T06:00:00"/>
  </r>
  <r>
    <n v="46"/>
    <s v="Vaughn, Hunt and Caldwell"/>
    <s v="Virtual grid-enabled task-force"/>
    <n v="3700"/>
    <n v="4247"/>
    <x v="1"/>
    <n v="92"/>
    <s v="US"/>
    <s v="USD"/>
    <n v="1278565200"/>
    <n v="1450159200"/>
    <b v="0"/>
    <b v="0"/>
    <s v="music/rock"/>
    <n v="547"/>
    <n v="2169.5"/>
    <x v="1"/>
    <x v="1"/>
    <x v="46"/>
    <d v="2015-12-15T06:00:00"/>
  </r>
  <r>
    <n v="47"/>
    <s v="Bennett and Sons"/>
    <s v="Function-based multi-state software"/>
    <n v="1500"/>
    <n v="7129"/>
    <x v="1"/>
    <n v="149"/>
    <s v="US"/>
    <s v="USD"/>
    <n v="1396069200"/>
    <n v="1450159200"/>
    <b v="0"/>
    <b v="0"/>
    <s v="theater/plays"/>
    <n v="5629"/>
    <n v="3639"/>
    <x v="3"/>
    <x v="3"/>
    <x v="47"/>
    <d v="2015-12-15T06:00:00"/>
  </r>
  <r>
    <n v="48"/>
    <s v="Lamb Inc"/>
    <s v="Optimized leadingedge concept"/>
    <n v="33300"/>
    <n v="128862"/>
    <x v="1"/>
    <n v="2431"/>
    <s v="US"/>
    <s v="USD"/>
    <n v="1435208400"/>
    <n v="1450159200"/>
    <b v="0"/>
    <b v="0"/>
    <s v="theater/plays"/>
    <n v="95562"/>
    <n v="65646.5"/>
    <x v="3"/>
    <x v="3"/>
    <x v="48"/>
    <d v="2015-12-15T06:00:00"/>
  </r>
  <r>
    <n v="49"/>
    <s v="Casey-Kelly"/>
    <s v="Sharable holistic interface"/>
    <n v="7200"/>
    <n v="13653"/>
    <x v="1"/>
    <n v="303"/>
    <s v="US"/>
    <s v="USD"/>
    <n v="1571547600"/>
    <n v="1450159200"/>
    <b v="0"/>
    <b v="0"/>
    <s v="music/rock"/>
    <n v="6453"/>
    <n v="6978"/>
    <x v="1"/>
    <x v="1"/>
    <x v="49"/>
    <d v="2015-12-15T06:00:00"/>
  </r>
  <r>
    <n v="50"/>
    <s v="Jones, Taylor and Moore"/>
    <s v="Down-sized system-worthy secured line"/>
    <n v="100"/>
    <n v="2"/>
    <x v="0"/>
    <n v="1"/>
    <s v="IT"/>
    <s v="EUR"/>
    <n v="1375333200"/>
    <n v="1450159200"/>
    <b v="0"/>
    <b v="0"/>
    <s v="music/metal"/>
    <n v="0"/>
    <n v="1.5"/>
    <x v="1"/>
    <x v="16"/>
    <x v="50"/>
    <d v="2015-12-15T06:00:00"/>
  </r>
  <r>
    <n v="51"/>
    <s v="Bradshaw, Gill and Donovan"/>
    <s v="Inverse secondary infrastructure"/>
    <n v="158100"/>
    <n v="145243"/>
    <x v="0"/>
    <n v="1467"/>
    <s v="GB"/>
    <s v="GBP"/>
    <n v="1332824400"/>
    <n v="1450159200"/>
    <b v="0"/>
    <b v="1"/>
    <s v="technology/wearables"/>
    <n v="0"/>
    <n v="73355"/>
    <x v="2"/>
    <x v="8"/>
    <x v="51"/>
    <d v="2015-12-15T06:00:00"/>
  </r>
  <r>
    <n v="52"/>
    <s v="Hernandez, Rodriguez and Clark"/>
    <s v="Organic foreground leverage"/>
    <n v="7200"/>
    <n v="2459"/>
    <x v="0"/>
    <n v="75"/>
    <s v="US"/>
    <s v="USD"/>
    <n v="1284526800"/>
    <n v="1450159200"/>
    <b v="0"/>
    <b v="0"/>
    <s v="theater/plays"/>
    <n v="0"/>
    <n v="1267"/>
    <x v="3"/>
    <x v="3"/>
    <x v="52"/>
    <d v="2015-12-15T06:00:00"/>
  </r>
  <r>
    <n v="53"/>
    <s v="Smith-Jones"/>
    <s v="Reverse-engineered static concept"/>
    <n v="8800"/>
    <n v="12356"/>
    <x v="1"/>
    <n v="209"/>
    <s v="US"/>
    <s v="USD"/>
    <n v="1400562000"/>
    <n v="1450159200"/>
    <b v="0"/>
    <b v="0"/>
    <s v="film &amp; video/drama"/>
    <n v="3556"/>
    <n v="6282.5"/>
    <x v="4"/>
    <x v="6"/>
    <x v="53"/>
    <d v="2015-12-15T06:00:00"/>
  </r>
  <r>
    <n v="54"/>
    <s v="Roy PLC"/>
    <s v="Multi-channeled neutral customer loyalty"/>
    <n v="6000"/>
    <n v="5392"/>
    <x v="0"/>
    <n v="120"/>
    <s v="US"/>
    <s v="USD"/>
    <n v="1520748000"/>
    <n v="1450159200"/>
    <b v="0"/>
    <b v="0"/>
    <s v="technology/wearables"/>
    <n v="0"/>
    <n v="2756"/>
    <x v="2"/>
    <x v="8"/>
    <x v="54"/>
    <d v="2015-12-15T06:00:00"/>
  </r>
  <r>
    <n v="55"/>
    <s v="Wright, Brooks and Villarreal"/>
    <s v="Reverse-engineered bifurcated strategy"/>
    <n v="6600"/>
    <n v="11746"/>
    <x v="1"/>
    <n v="131"/>
    <s v="US"/>
    <s v="USD"/>
    <n v="1532926800"/>
    <n v="1450159200"/>
    <b v="0"/>
    <b v="0"/>
    <s v="music/jazz"/>
    <n v="5146"/>
    <n v="5938.5"/>
    <x v="1"/>
    <x v="17"/>
    <x v="55"/>
    <d v="2015-12-15T06:00:00"/>
  </r>
  <r>
    <n v="56"/>
    <s v="Flores, Miller and Johnson"/>
    <s v="Horizontal context-sensitive knowledge user"/>
    <n v="8000"/>
    <n v="11493"/>
    <x v="1"/>
    <n v="164"/>
    <s v="US"/>
    <s v="USD"/>
    <n v="1420869600"/>
    <n v="1450159200"/>
    <b v="0"/>
    <b v="0"/>
    <s v="technology/wearables"/>
    <n v="3493"/>
    <n v="5828.5"/>
    <x v="2"/>
    <x v="8"/>
    <x v="56"/>
    <d v="2015-12-15T06:00:00"/>
  </r>
  <r>
    <n v="57"/>
    <s v="Bridges, Freeman and Kim"/>
    <s v="Cross-group multi-state task-force"/>
    <n v="2900"/>
    <n v="6243"/>
    <x v="1"/>
    <n v="201"/>
    <s v="US"/>
    <s v="USD"/>
    <n v="1504242000"/>
    <n v="1450159200"/>
    <b v="0"/>
    <b v="0"/>
    <s v="games/video games"/>
    <n v="3343"/>
    <n v="3222"/>
    <x v="6"/>
    <x v="11"/>
    <x v="57"/>
    <d v="2015-12-15T06:00:00"/>
  </r>
  <r>
    <n v="58"/>
    <s v="Anderson-Perez"/>
    <s v="Expanded 3rdgeneration strategy"/>
    <n v="2700"/>
    <n v="6132"/>
    <x v="1"/>
    <n v="211"/>
    <s v="US"/>
    <s v="USD"/>
    <n v="1442811600"/>
    <n v="1450159200"/>
    <b v="0"/>
    <b v="0"/>
    <s v="theater/plays"/>
    <n v="3432"/>
    <n v="3171.5"/>
    <x v="3"/>
    <x v="3"/>
    <x v="58"/>
    <d v="2015-12-15T06:00:00"/>
  </r>
  <r>
    <n v="59"/>
    <s v="Wright, Fox and Marks"/>
    <s v="Assimilated real-time support"/>
    <n v="1400"/>
    <n v="3851"/>
    <x v="1"/>
    <n v="128"/>
    <s v="US"/>
    <s v="USD"/>
    <n v="1497243600"/>
    <n v="1450159200"/>
    <b v="0"/>
    <b v="1"/>
    <s v="theater/plays"/>
    <n v="2451"/>
    <n v="1989.5"/>
    <x v="3"/>
    <x v="3"/>
    <x v="59"/>
    <d v="2015-12-15T06:00:00"/>
  </r>
  <r>
    <n v="60"/>
    <s v="Crawford-Peters"/>
    <s v="User-centric regional database"/>
    <n v="94200"/>
    <n v="135997"/>
    <x v="1"/>
    <n v="1600"/>
    <s v="CA"/>
    <s v="CAD"/>
    <n v="1342501200"/>
    <n v="1450159200"/>
    <b v="0"/>
    <b v="0"/>
    <s v="theater/plays"/>
    <n v="41797"/>
    <n v="68798.5"/>
    <x v="3"/>
    <x v="3"/>
    <x v="60"/>
    <d v="2015-12-15T06:00:00"/>
  </r>
  <r>
    <n v="61"/>
    <s v="Romero-Hoffman"/>
    <s v="Open-source zero administration complexity"/>
    <n v="199200"/>
    <n v="184750"/>
    <x v="0"/>
    <n v="2253"/>
    <s v="CA"/>
    <s v="CAD"/>
    <n v="1298268000"/>
    <n v="1450159200"/>
    <b v="0"/>
    <b v="0"/>
    <s v="theater/plays"/>
    <n v="0"/>
    <n v="93501.5"/>
    <x v="3"/>
    <x v="3"/>
    <x v="61"/>
    <d v="2015-12-15T06:00:00"/>
  </r>
  <r>
    <n v="62"/>
    <s v="Sparks-West"/>
    <s v="Organized incremental standardization"/>
    <n v="2000"/>
    <n v="14452"/>
    <x v="1"/>
    <n v="249"/>
    <s v="US"/>
    <s v="USD"/>
    <n v="1433480400"/>
    <n v="1450159200"/>
    <b v="0"/>
    <b v="0"/>
    <s v="technology/web"/>
    <n v="12452"/>
    <n v="7350.5"/>
    <x v="2"/>
    <x v="2"/>
    <x v="62"/>
    <d v="2015-12-15T06:00:00"/>
  </r>
  <r>
    <n v="63"/>
    <s v="Baker, Morgan and Brown"/>
    <s v="Assimilated didactic open system"/>
    <n v="4700"/>
    <n v="557"/>
    <x v="0"/>
    <n v="5"/>
    <s v="US"/>
    <s v="USD"/>
    <n v="1493355600"/>
    <n v="1450159200"/>
    <b v="0"/>
    <b v="0"/>
    <s v="theater/plays"/>
    <n v="0"/>
    <n v="281"/>
    <x v="3"/>
    <x v="3"/>
    <x v="63"/>
    <d v="2015-12-15T06:00:00"/>
  </r>
  <r>
    <n v="64"/>
    <s v="Mosley-Gilbert"/>
    <s v="Vision-oriented logistical intranet"/>
    <n v="2800"/>
    <n v="2734"/>
    <x v="0"/>
    <n v="38"/>
    <s v="US"/>
    <s v="USD"/>
    <n v="1530507600"/>
    <n v="1450159200"/>
    <b v="0"/>
    <b v="1"/>
    <s v="technology/web"/>
    <n v="0"/>
    <n v="1386"/>
    <x v="2"/>
    <x v="2"/>
    <x v="64"/>
    <d v="2015-12-15T06:00:00"/>
  </r>
  <r>
    <n v="65"/>
    <s v="Berry-Boyer"/>
    <s v="Mandatory incremental projection"/>
    <n v="6100"/>
    <n v="14405"/>
    <x v="1"/>
    <n v="236"/>
    <s v="US"/>
    <s v="USD"/>
    <n v="1296108000"/>
    <n v="1450159200"/>
    <b v="0"/>
    <b v="0"/>
    <s v="theater/plays"/>
    <n v="8305"/>
    <n v="7320.5"/>
    <x v="3"/>
    <x v="3"/>
    <x v="65"/>
    <d v="2015-12-15T06:00:00"/>
  </r>
  <r>
    <n v="66"/>
    <s v="Sanders-Allen"/>
    <s v="Grass-roots needs-based encryption"/>
    <n v="2900"/>
    <n v="1307"/>
    <x v="0"/>
    <n v="12"/>
    <s v="US"/>
    <s v="USD"/>
    <n v="1428469200"/>
    <n v="1450159200"/>
    <b v="0"/>
    <b v="1"/>
    <s v="theater/plays"/>
    <n v="0"/>
    <n v="659.5"/>
    <x v="3"/>
    <x v="3"/>
    <x v="66"/>
    <d v="2015-12-15T06:00:00"/>
  </r>
  <r>
    <n v="67"/>
    <s v="Lopez Inc"/>
    <s v="Team-oriented 6thgeneration middleware"/>
    <n v="72600"/>
    <n v="117892"/>
    <x v="1"/>
    <n v="4065"/>
    <s v="GB"/>
    <s v="GBP"/>
    <n v="1264399200"/>
    <n v="1450159200"/>
    <b v="0"/>
    <b v="1"/>
    <s v="technology/wearables"/>
    <n v="45292"/>
    <n v="60978.5"/>
    <x v="2"/>
    <x v="8"/>
    <x v="67"/>
    <d v="2015-12-15T06:00:00"/>
  </r>
  <r>
    <n v="68"/>
    <s v="Moreno-Turner"/>
    <s v="Inverse multi-tasking installation"/>
    <n v="5700"/>
    <n v="14508"/>
    <x v="1"/>
    <n v="246"/>
    <s v="IT"/>
    <s v="EUR"/>
    <n v="1501131600"/>
    <n v="1450159200"/>
    <b v="0"/>
    <b v="1"/>
    <s v="theater/plays"/>
    <n v="8808"/>
    <n v="7377"/>
    <x v="3"/>
    <x v="3"/>
    <x v="68"/>
    <d v="2015-12-15T06:00:00"/>
  </r>
  <r>
    <n v="69"/>
    <s v="Jones-Watson"/>
    <s v="Switchable disintermediate moderator"/>
    <n v="7900"/>
    <n v="1901"/>
    <x v="3"/>
    <n v="17"/>
    <s v="US"/>
    <s v="USD"/>
    <n v="1292738400"/>
    <n v="1450159200"/>
    <b v="0"/>
    <b v="0"/>
    <s v="theater/plays"/>
    <n v="0"/>
    <n v="959"/>
    <x v="3"/>
    <x v="3"/>
    <x v="69"/>
    <d v="2015-12-15T06:00:00"/>
  </r>
  <r>
    <n v="70"/>
    <s v="Barker Inc"/>
    <s v="Re-engineered 24/7 task-force"/>
    <n v="128000"/>
    <n v="158389"/>
    <x v="1"/>
    <n v="2475"/>
    <s v="IT"/>
    <s v="EUR"/>
    <n v="1288674000"/>
    <n v="1450159200"/>
    <b v="0"/>
    <b v="1"/>
    <s v="theater/plays"/>
    <n v="30389"/>
    <n v="80432"/>
    <x v="3"/>
    <x v="3"/>
    <x v="70"/>
    <d v="2015-12-15T06:00:00"/>
  </r>
  <r>
    <n v="71"/>
    <s v="Tate, Bass and House"/>
    <s v="Organic object-oriented budgetary management"/>
    <n v="6000"/>
    <n v="6484"/>
    <x v="1"/>
    <n v="76"/>
    <s v="US"/>
    <s v="USD"/>
    <n v="1575093600"/>
    <n v="1450159200"/>
    <b v="0"/>
    <b v="0"/>
    <s v="theater/plays"/>
    <n v="484"/>
    <n v="3280"/>
    <x v="3"/>
    <x v="3"/>
    <x v="71"/>
    <d v="2015-12-15T06:00:00"/>
  </r>
  <r>
    <n v="72"/>
    <s v="Hampton, Lewis and Ray"/>
    <s v="Seamless coherent parallelism"/>
    <n v="600"/>
    <n v="4022"/>
    <x v="1"/>
    <n v="54"/>
    <s v="US"/>
    <s v="USD"/>
    <n v="1435726800"/>
    <n v="1450159200"/>
    <b v="0"/>
    <b v="0"/>
    <s v="film &amp; video/animation"/>
    <n v="3422"/>
    <n v="2038"/>
    <x v="4"/>
    <x v="10"/>
    <x v="72"/>
    <d v="2015-12-15T06:00:00"/>
  </r>
  <r>
    <n v="73"/>
    <s v="Collins-Goodman"/>
    <s v="Cross-platform even-keeled initiative"/>
    <n v="1400"/>
    <n v="9253"/>
    <x v="1"/>
    <n v="88"/>
    <s v="US"/>
    <s v="USD"/>
    <n v="1480226400"/>
    <n v="1450159200"/>
    <b v="0"/>
    <b v="0"/>
    <s v="music/jazz"/>
    <n v="7853"/>
    <n v="4670.5"/>
    <x v="1"/>
    <x v="17"/>
    <x v="73"/>
    <d v="2015-12-15T06:00:00"/>
  </r>
  <r>
    <n v="74"/>
    <s v="Davis-Michael"/>
    <s v="Progressive tertiary framework"/>
    <n v="3900"/>
    <n v="4776"/>
    <x v="1"/>
    <n v="85"/>
    <s v="GB"/>
    <s v="GBP"/>
    <n v="1459054800"/>
    <n v="1450159200"/>
    <b v="0"/>
    <b v="0"/>
    <s v="music/metal"/>
    <n v="876"/>
    <n v="2430.5"/>
    <x v="1"/>
    <x v="16"/>
    <x v="74"/>
    <d v="2015-12-15T06:00:00"/>
  </r>
  <r>
    <n v="75"/>
    <s v="White, Torres and Bishop"/>
    <s v="Multi-layered dynamic protocol"/>
    <n v="9700"/>
    <n v="14606"/>
    <x v="1"/>
    <n v="170"/>
    <s v="US"/>
    <s v="USD"/>
    <n v="1531630800"/>
    <n v="1450159200"/>
    <b v="0"/>
    <b v="0"/>
    <s v="photography/photography books"/>
    <n v="4906"/>
    <n v="7388"/>
    <x v="7"/>
    <x v="14"/>
    <x v="75"/>
    <d v="2015-12-15T06:00:00"/>
  </r>
  <r>
    <n v="76"/>
    <s v="Martin, Conway and Larsen"/>
    <s v="Horizontal next generation function"/>
    <n v="122900"/>
    <n v="95993"/>
    <x v="0"/>
    <n v="1684"/>
    <s v="US"/>
    <s v="USD"/>
    <n v="1421992800"/>
    <n v="1450159200"/>
    <b v="1"/>
    <b v="1"/>
    <s v="theater/plays"/>
    <n v="0"/>
    <n v="48838.5"/>
    <x v="3"/>
    <x v="3"/>
    <x v="76"/>
    <d v="2015-12-15T06:00:00"/>
  </r>
  <r>
    <n v="77"/>
    <s v="Acevedo-Huffman"/>
    <s v="Pre-emptive impactful model"/>
    <n v="9500"/>
    <n v="4460"/>
    <x v="0"/>
    <n v="56"/>
    <s v="US"/>
    <s v="USD"/>
    <n v="1285563600"/>
    <n v="1450159200"/>
    <b v="0"/>
    <b v="1"/>
    <s v="film &amp; video/animation"/>
    <n v="0"/>
    <n v="2258"/>
    <x v="4"/>
    <x v="10"/>
    <x v="77"/>
    <d v="2015-12-15T06:00:00"/>
  </r>
  <r>
    <n v="78"/>
    <s v="Montgomery, Larson and Spencer"/>
    <s v="User-centric bifurcated knowledge user"/>
    <n v="4500"/>
    <n v="13536"/>
    <x v="1"/>
    <n v="330"/>
    <s v="US"/>
    <s v="USD"/>
    <n v="1523854800"/>
    <n v="1450159200"/>
    <b v="0"/>
    <b v="0"/>
    <s v="publishing/translations"/>
    <n v="9036"/>
    <n v="6933"/>
    <x v="5"/>
    <x v="18"/>
    <x v="78"/>
    <d v="2015-12-15T06:00:00"/>
  </r>
  <r>
    <n v="79"/>
    <s v="Soto LLC"/>
    <s v="Triple-buffered reciprocal project"/>
    <n v="57800"/>
    <n v="40228"/>
    <x v="0"/>
    <n v="838"/>
    <s v="US"/>
    <s v="USD"/>
    <n v="1529125200"/>
    <n v="1450159200"/>
    <b v="0"/>
    <b v="0"/>
    <s v="theater/plays"/>
    <n v="0"/>
    <n v="20533"/>
    <x v="3"/>
    <x v="3"/>
    <x v="79"/>
    <d v="2015-12-15T06:00:00"/>
  </r>
  <r>
    <n v="80"/>
    <s v="Sutton, Barrett and Tucker"/>
    <s v="Cross-platform needs-based approach"/>
    <n v="1100"/>
    <n v="7012"/>
    <x v="1"/>
    <n v="127"/>
    <s v="US"/>
    <s v="USD"/>
    <n v="1503982800"/>
    <n v="1450159200"/>
    <b v="0"/>
    <b v="0"/>
    <s v="games/video games"/>
    <n v="5912"/>
    <n v="3569.5"/>
    <x v="6"/>
    <x v="11"/>
    <x v="80"/>
    <d v="2015-12-15T06:00:00"/>
  </r>
  <r>
    <n v="81"/>
    <s v="Gomez, Bailey and Flores"/>
    <s v="User-friendly static contingency"/>
    <n v="16800"/>
    <n v="37857"/>
    <x v="1"/>
    <n v="411"/>
    <s v="US"/>
    <s v="USD"/>
    <n v="1511416800"/>
    <n v="1450159200"/>
    <b v="0"/>
    <b v="0"/>
    <s v="music/rock"/>
    <n v="21057"/>
    <n v="19134"/>
    <x v="1"/>
    <x v="1"/>
    <x v="81"/>
    <d v="2015-12-15T06:00:00"/>
  </r>
  <r>
    <n v="82"/>
    <s v="Porter-George"/>
    <s v="Reactive content-based framework"/>
    <n v="1000"/>
    <n v="14973"/>
    <x v="1"/>
    <n v="180"/>
    <s v="GB"/>
    <s v="GBP"/>
    <n v="1547704800"/>
    <n v="1450159200"/>
    <b v="0"/>
    <b v="1"/>
    <s v="games/video games"/>
    <n v="13973"/>
    <n v="7576.5"/>
    <x v="6"/>
    <x v="11"/>
    <x v="82"/>
    <d v="2015-12-15T06:00:00"/>
  </r>
  <r>
    <n v="83"/>
    <s v="Fitzgerald PLC"/>
    <s v="Realigned user-facing concept"/>
    <n v="106400"/>
    <n v="39996"/>
    <x v="0"/>
    <n v="1000"/>
    <s v="US"/>
    <s v="USD"/>
    <n v="1469682000"/>
    <n v="1450159200"/>
    <b v="0"/>
    <b v="0"/>
    <s v="music/electric music"/>
    <n v="0"/>
    <n v="20498"/>
    <x v="1"/>
    <x v="5"/>
    <x v="83"/>
    <d v="2015-12-15T06:00:00"/>
  </r>
  <r>
    <n v="84"/>
    <s v="Cisneros-Burton"/>
    <s v="Public-key zero tolerance orchestration"/>
    <n v="31400"/>
    <n v="41564"/>
    <x v="1"/>
    <n v="374"/>
    <s v="US"/>
    <s v="USD"/>
    <n v="1343451600"/>
    <n v="1450159200"/>
    <b v="0"/>
    <b v="0"/>
    <s v="technology/wearables"/>
    <n v="10164"/>
    <n v="20969"/>
    <x v="2"/>
    <x v="8"/>
    <x v="84"/>
    <d v="2015-12-15T06:00:00"/>
  </r>
  <r>
    <n v="85"/>
    <s v="Hill, Lawson and Wilkinson"/>
    <s v="Multi-tiered eco-centric architecture"/>
    <n v="4900"/>
    <n v="6430"/>
    <x v="1"/>
    <n v="71"/>
    <s v="AU"/>
    <s v="AUD"/>
    <n v="1315717200"/>
    <n v="1450159200"/>
    <b v="0"/>
    <b v="0"/>
    <s v="music/indie rock"/>
    <n v="1530"/>
    <n v="3250.5"/>
    <x v="1"/>
    <x v="7"/>
    <x v="85"/>
    <d v="2015-12-15T06:00:00"/>
  </r>
  <r>
    <n v="86"/>
    <s v="Davis-Smith"/>
    <s v="Organic motivating firmware"/>
    <n v="7400"/>
    <n v="12405"/>
    <x v="1"/>
    <n v="203"/>
    <s v="US"/>
    <s v="USD"/>
    <n v="1430715600"/>
    <n v="1450159200"/>
    <b v="1"/>
    <b v="0"/>
    <s v="theater/plays"/>
    <n v="5005"/>
    <n v="6304"/>
    <x v="3"/>
    <x v="3"/>
    <x v="86"/>
    <d v="2015-12-15T06:00:00"/>
  </r>
  <r>
    <n v="87"/>
    <s v="Farrell and Sons"/>
    <s v="Synergized 4thgeneration conglomeration"/>
    <n v="198500"/>
    <n v="123040"/>
    <x v="0"/>
    <n v="1482"/>
    <s v="AU"/>
    <s v="AUD"/>
    <n v="1299564000"/>
    <n v="1450159200"/>
    <b v="0"/>
    <b v="1"/>
    <s v="music/rock"/>
    <n v="0"/>
    <n v="62261"/>
    <x v="1"/>
    <x v="1"/>
    <x v="87"/>
    <d v="2015-12-15T06:00:00"/>
  </r>
  <r>
    <n v="88"/>
    <s v="Clark Group"/>
    <s v="Grass-roots fault-tolerant policy"/>
    <n v="4800"/>
    <n v="12516"/>
    <x v="1"/>
    <n v="113"/>
    <s v="US"/>
    <s v="USD"/>
    <n v="1429160400"/>
    <n v="1450159200"/>
    <b v="0"/>
    <b v="0"/>
    <s v="publishing/translations"/>
    <n v="7716"/>
    <n v="6314.5"/>
    <x v="5"/>
    <x v="18"/>
    <x v="88"/>
    <d v="2015-12-15T06:00:00"/>
  </r>
  <r>
    <n v="89"/>
    <s v="White, Singleton and Zimmerman"/>
    <s v="Monitored scalable knowledgebase"/>
    <n v="3400"/>
    <n v="8588"/>
    <x v="1"/>
    <n v="96"/>
    <s v="US"/>
    <s v="USD"/>
    <n v="1271307600"/>
    <n v="1450159200"/>
    <b v="0"/>
    <b v="0"/>
    <s v="theater/plays"/>
    <n v="5188"/>
    <n v="4342"/>
    <x v="3"/>
    <x v="3"/>
    <x v="89"/>
    <d v="2015-12-15T06:00:00"/>
  </r>
  <r>
    <n v="90"/>
    <s v="Kramer Group"/>
    <s v="Synergistic explicit parallelism"/>
    <n v="7800"/>
    <n v="6132"/>
    <x v="0"/>
    <n v="106"/>
    <s v="US"/>
    <s v="USD"/>
    <n v="1456380000"/>
    <n v="1450159200"/>
    <b v="0"/>
    <b v="1"/>
    <s v="theater/plays"/>
    <n v="0"/>
    <n v="3119"/>
    <x v="3"/>
    <x v="3"/>
    <x v="90"/>
    <d v="2015-12-15T06:00:00"/>
  </r>
  <r>
    <n v="91"/>
    <s v="Frazier, Patrick and Smith"/>
    <s v="Enhanced systemic analyzer"/>
    <n v="154300"/>
    <n v="74688"/>
    <x v="0"/>
    <n v="679"/>
    <s v="IT"/>
    <s v="EUR"/>
    <n v="1470459600"/>
    <n v="1450159200"/>
    <b v="0"/>
    <b v="0"/>
    <s v="publishing/translations"/>
    <n v="0"/>
    <n v="37683.5"/>
    <x v="5"/>
    <x v="18"/>
    <x v="91"/>
    <d v="2015-12-15T06:00:00"/>
  </r>
  <r>
    <n v="92"/>
    <s v="Santos, Bell and Lloyd"/>
    <s v="Object-based analyzing knowledge user"/>
    <n v="20000"/>
    <n v="51775"/>
    <x v="1"/>
    <n v="498"/>
    <s v="CH"/>
    <s v="CHF"/>
    <n v="1277269200"/>
    <n v="1450159200"/>
    <b v="0"/>
    <b v="1"/>
    <s v="games/video games"/>
    <n v="31775"/>
    <n v="26136.5"/>
    <x v="6"/>
    <x v="11"/>
    <x v="92"/>
    <d v="2015-12-15T06:00:00"/>
  </r>
  <r>
    <n v="93"/>
    <s v="Hall and Sons"/>
    <s v="Pre-emptive radical architecture"/>
    <n v="108800"/>
    <n v="65877"/>
    <x v="3"/>
    <n v="610"/>
    <s v="US"/>
    <s v="USD"/>
    <n v="1350709200"/>
    <n v="1450159200"/>
    <b v="0"/>
    <b v="1"/>
    <s v="theater/plays"/>
    <n v="0"/>
    <n v="33243.5"/>
    <x v="3"/>
    <x v="3"/>
    <x v="93"/>
    <d v="2015-12-15T06:00:00"/>
  </r>
  <r>
    <n v="94"/>
    <s v="Hanson Inc"/>
    <s v="Grass-roots web-enabled contingency"/>
    <n v="2900"/>
    <n v="8807"/>
    <x v="1"/>
    <n v="180"/>
    <s v="GB"/>
    <s v="GBP"/>
    <n v="1554613200"/>
    <n v="1450159200"/>
    <b v="0"/>
    <b v="0"/>
    <s v="technology/web"/>
    <n v="5907"/>
    <n v="4493.5"/>
    <x v="2"/>
    <x v="2"/>
    <x v="94"/>
    <d v="2015-12-15T06:00:00"/>
  </r>
  <r>
    <n v="95"/>
    <s v="Sanchez LLC"/>
    <s v="Stand-alone system-worthy standardization"/>
    <n v="900"/>
    <n v="1017"/>
    <x v="1"/>
    <n v="27"/>
    <s v="US"/>
    <s v="USD"/>
    <n v="1571029200"/>
    <n v="1450159200"/>
    <b v="0"/>
    <b v="0"/>
    <s v="film &amp; video/documentary"/>
    <n v="117"/>
    <n v="522"/>
    <x v="4"/>
    <x v="4"/>
    <x v="95"/>
    <d v="2015-12-15T06:00:00"/>
  </r>
  <r>
    <n v="96"/>
    <s v="Howard Ltd"/>
    <s v="Down-sized systematic policy"/>
    <n v="69700"/>
    <n v="151513"/>
    <x v="1"/>
    <n v="2331"/>
    <s v="US"/>
    <s v="USD"/>
    <n v="1299736800"/>
    <n v="1450159200"/>
    <b v="0"/>
    <b v="0"/>
    <s v="theater/plays"/>
    <n v="81813"/>
    <n v="76922"/>
    <x v="3"/>
    <x v="3"/>
    <x v="96"/>
    <d v="2015-12-15T06:00:00"/>
  </r>
  <r>
    <n v="97"/>
    <s v="Stewart LLC"/>
    <s v="Cloned bi-directional architecture"/>
    <n v="1300"/>
    <n v="12047"/>
    <x v="1"/>
    <n v="113"/>
    <s v="US"/>
    <s v="USD"/>
    <n v="1435208400"/>
    <n v="1450159200"/>
    <b v="0"/>
    <b v="0"/>
    <s v="food/food trucks"/>
    <n v="10747"/>
    <n v="6080"/>
    <x v="0"/>
    <x v="0"/>
    <x v="48"/>
    <d v="2015-12-15T06:00:00"/>
  </r>
  <r>
    <n v="98"/>
    <s v="Arias, Allen and Miller"/>
    <s v="Seamless transitional portal"/>
    <n v="97800"/>
    <n v="32951"/>
    <x v="0"/>
    <n v="1220"/>
    <s v="AU"/>
    <s v="AUD"/>
    <n v="1437973200"/>
    <n v="1450159200"/>
    <b v="0"/>
    <b v="0"/>
    <s v="games/video games"/>
    <n v="0"/>
    <n v="17085.5"/>
    <x v="6"/>
    <x v="11"/>
    <x v="97"/>
    <d v="2015-12-15T06:00:00"/>
  </r>
  <r>
    <n v="99"/>
    <s v="Baker-Morris"/>
    <s v="Fully-configurable motivating approach"/>
    <n v="7600"/>
    <n v="14951"/>
    <x v="1"/>
    <n v="164"/>
    <s v="US"/>
    <s v="USD"/>
    <n v="1416895200"/>
    <n v="1450159200"/>
    <b v="0"/>
    <b v="0"/>
    <s v="theater/plays"/>
    <n v="7351"/>
    <n v="7557.5"/>
    <x v="3"/>
    <x v="3"/>
    <x v="98"/>
    <d v="2015-12-15T06:00:00"/>
  </r>
  <r>
    <n v="100"/>
    <s v="Tucker, Fox and Green"/>
    <s v="Upgradable fault-tolerant approach"/>
    <n v="100"/>
    <n v="1"/>
    <x v="0"/>
    <n v="1"/>
    <s v="US"/>
    <s v="USD"/>
    <n v="1319000400"/>
    <n v="1450159200"/>
    <b v="0"/>
    <b v="0"/>
    <s v="theater/plays"/>
    <n v="0"/>
    <n v="1"/>
    <x v="3"/>
    <x v="3"/>
    <x v="99"/>
    <d v="2015-12-15T06:00:00"/>
  </r>
  <r>
    <n v="101"/>
    <s v="Douglas LLC"/>
    <s v="Reduced heuristic moratorium"/>
    <n v="900"/>
    <n v="9193"/>
    <x v="1"/>
    <n v="164"/>
    <s v="US"/>
    <s v="USD"/>
    <n v="1424498400"/>
    <n v="1450159200"/>
    <b v="0"/>
    <b v="1"/>
    <s v="music/electric music"/>
    <n v="8293"/>
    <n v="4678.5"/>
    <x v="1"/>
    <x v="5"/>
    <x v="100"/>
    <d v="2015-12-15T06:00:00"/>
  </r>
  <r>
    <n v="102"/>
    <s v="Garcia Inc"/>
    <s v="Front-line web-enabled model"/>
    <n v="3700"/>
    <n v="10422"/>
    <x v="1"/>
    <n v="336"/>
    <s v="US"/>
    <s v="USD"/>
    <n v="1526274000"/>
    <n v="1450159200"/>
    <b v="0"/>
    <b v="1"/>
    <s v="technology/wearables"/>
    <n v="6722"/>
    <n v="5379"/>
    <x v="2"/>
    <x v="8"/>
    <x v="101"/>
    <d v="2015-12-15T06:00:00"/>
  </r>
  <r>
    <n v="103"/>
    <s v="Frye, Hunt and Powell"/>
    <s v="Polarized incremental emulation"/>
    <n v="10000"/>
    <n v="2461"/>
    <x v="0"/>
    <n v="37"/>
    <s v="IT"/>
    <s v="EUR"/>
    <n v="1287896400"/>
    <n v="1450159200"/>
    <b v="0"/>
    <b v="0"/>
    <s v="music/electric music"/>
    <n v="0"/>
    <n v="1249"/>
    <x v="1"/>
    <x v="5"/>
    <x v="102"/>
    <d v="2015-12-15T06:00:00"/>
  </r>
  <r>
    <n v="104"/>
    <s v="Smith, Wells and Nguyen"/>
    <s v="Self-enabling grid-enabled initiative"/>
    <n v="119200"/>
    <n v="170623"/>
    <x v="1"/>
    <n v="1917"/>
    <s v="US"/>
    <s v="USD"/>
    <n v="1495515600"/>
    <n v="1450159200"/>
    <b v="0"/>
    <b v="0"/>
    <s v="music/indie rock"/>
    <n v="51423"/>
    <n v="86270"/>
    <x v="1"/>
    <x v="7"/>
    <x v="103"/>
    <d v="2015-12-15T06:00:00"/>
  </r>
  <r>
    <n v="105"/>
    <s v="Charles-Johnson"/>
    <s v="Total fresh-thinking system engine"/>
    <n v="6800"/>
    <n v="9829"/>
    <x v="1"/>
    <n v="95"/>
    <s v="US"/>
    <s v="USD"/>
    <n v="1364878800"/>
    <n v="1450159200"/>
    <b v="0"/>
    <b v="0"/>
    <s v="technology/web"/>
    <n v="3029"/>
    <n v="4962"/>
    <x v="2"/>
    <x v="2"/>
    <x v="104"/>
    <d v="2015-12-15T06:00:00"/>
  </r>
  <r>
    <n v="106"/>
    <s v="Brandt, Carter and Wood"/>
    <s v="Ameliorated clear-thinking circuit"/>
    <n v="3900"/>
    <n v="14006"/>
    <x v="1"/>
    <n v="147"/>
    <s v="US"/>
    <s v="USD"/>
    <n v="1567918800"/>
    <n v="1450159200"/>
    <b v="0"/>
    <b v="0"/>
    <s v="theater/plays"/>
    <n v="10106"/>
    <n v="7076.5"/>
    <x v="3"/>
    <x v="3"/>
    <x v="105"/>
    <d v="2015-12-15T06:00:00"/>
  </r>
  <r>
    <n v="107"/>
    <s v="Tucker, Schmidt and Reid"/>
    <s v="Multi-layered encompassing installation"/>
    <n v="3500"/>
    <n v="6527"/>
    <x v="1"/>
    <n v="86"/>
    <s v="US"/>
    <s v="USD"/>
    <n v="1524459600"/>
    <n v="1450159200"/>
    <b v="0"/>
    <b v="1"/>
    <s v="theater/plays"/>
    <n v="3027"/>
    <n v="3306.5"/>
    <x v="3"/>
    <x v="3"/>
    <x v="106"/>
    <d v="2015-12-15T06:00:00"/>
  </r>
  <r>
    <n v="108"/>
    <s v="Decker Inc"/>
    <s v="Universal encompassing implementation"/>
    <n v="1500"/>
    <n v="8929"/>
    <x v="1"/>
    <n v="83"/>
    <s v="US"/>
    <s v="USD"/>
    <n v="1333688400"/>
    <n v="1450159200"/>
    <b v="0"/>
    <b v="0"/>
    <s v="film &amp; video/documentary"/>
    <n v="7429"/>
    <n v="4506"/>
    <x v="4"/>
    <x v="4"/>
    <x v="107"/>
    <d v="2015-12-15T06:00:00"/>
  </r>
  <r>
    <n v="109"/>
    <s v="Romero and Sons"/>
    <s v="Object-based client-server application"/>
    <n v="5200"/>
    <n v="3079"/>
    <x v="0"/>
    <n v="60"/>
    <s v="US"/>
    <s v="USD"/>
    <n v="1389506400"/>
    <n v="1450159200"/>
    <b v="0"/>
    <b v="0"/>
    <s v="film &amp; video/television"/>
    <n v="0"/>
    <n v="1569.5"/>
    <x v="4"/>
    <x v="19"/>
    <x v="108"/>
    <d v="2015-12-15T06:00:00"/>
  </r>
  <r>
    <n v="110"/>
    <s v="Castillo-Carey"/>
    <s v="Cross-platform solution-oriented process improvement"/>
    <n v="142400"/>
    <n v="21307"/>
    <x v="0"/>
    <n v="296"/>
    <s v="US"/>
    <s v="USD"/>
    <n v="1536642000"/>
    <n v="1450159200"/>
    <b v="0"/>
    <b v="0"/>
    <s v="food/food trucks"/>
    <n v="0"/>
    <n v="10801.5"/>
    <x v="0"/>
    <x v="0"/>
    <x v="109"/>
    <d v="2015-12-15T06:00:00"/>
  </r>
  <r>
    <n v="111"/>
    <s v="Hart-Briggs"/>
    <s v="Re-engineered user-facing approach"/>
    <n v="61400"/>
    <n v="73653"/>
    <x v="1"/>
    <n v="676"/>
    <s v="US"/>
    <s v="USD"/>
    <n v="1348290000"/>
    <n v="1450159200"/>
    <b v="0"/>
    <b v="0"/>
    <s v="publishing/radio &amp; podcasts"/>
    <n v="12253"/>
    <n v="37164.5"/>
    <x v="5"/>
    <x v="15"/>
    <x v="110"/>
    <d v="2015-12-15T06:00:00"/>
  </r>
  <r>
    <n v="112"/>
    <s v="Jones-Meyer"/>
    <s v="Re-engineered client-driven hub"/>
    <n v="4700"/>
    <n v="12635"/>
    <x v="1"/>
    <n v="361"/>
    <s v="AU"/>
    <s v="AUD"/>
    <n v="1408856400"/>
    <n v="1450159200"/>
    <b v="0"/>
    <b v="0"/>
    <s v="technology/web"/>
    <n v="7935"/>
    <n v="6498"/>
    <x v="2"/>
    <x v="2"/>
    <x v="111"/>
    <d v="2015-12-15T06:00:00"/>
  </r>
  <r>
    <n v="113"/>
    <s v="Wright, Hartman and Yu"/>
    <s v="User-friendly tertiary array"/>
    <n v="3300"/>
    <n v="12437"/>
    <x v="1"/>
    <n v="131"/>
    <s v="US"/>
    <s v="USD"/>
    <n v="1505192400"/>
    <n v="1450159200"/>
    <b v="0"/>
    <b v="0"/>
    <s v="food/food trucks"/>
    <n v="9137"/>
    <n v="6284"/>
    <x v="0"/>
    <x v="0"/>
    <x v="112"/>
    <d v="2015-12-15T06:00:00"/>
  </r>
  <r>
    <n v="114"/>
    <s v="Harper-Davis"/>
    <s v="Robust heuristic encoding"/>
    <n v="1900"/>
    <n v="13816"/>
    <x v="1"/>
    <n v="126"/>
    <s v="US"/>
    <s v="USD"/>
    <n v="1554786000"/>
    <n v="1450159200"/>
    <b v="0"/>
    <b v="1"/>
    <s v="technology/wearables"/>
    <n v="11916"/>
    <n v="6971"/>
    <x v="2"/>
    <x v="8"/>
    <x v="113"/>
    <d v="2015-12-15T06:00:00"/>
  </r>
  <r>
    <n v="115"/>
    <s v="Barrett PLC"/>
    <s v="Team-oriented clear-thinking capacity"/>
    <n v="166700"/>
    <n v="145382"/>
    <x v="0"/>
    <n v="3304"/>
    <s v="IT"/>
    <s v="EUR"/>
    <n v="1510898400"/>
    <n v="1450159200"/>
    <b v="0"/>
    <b v="0"/>
    <s v="publishing/fiction"/>
    <n v="0"/>
    <n v="74343"/>
    <x v="5"/>
    <x v="13"/>
    <x v="114"/>
    <d v="2015-12-15T06:00:00"/>
  </r>
  <r>
    <n v="116"/>
    <s v="David-Clark"/>
    <s v="De-engineered motivating standardization"/>
    <n v="7200"/>
    <n v="6336"/>
    <x v="0"/>
    <n v="73"/>
    <s v="US"/>
    <s v="USD"/>
    <n v="1442552400"/>
    <n v="1450159200"/>
    <b v="0"/>
    <b v="0"/>
    <s v="theater/plays"/>
    <n v="0"/>
    <n v="3204.5"/>
    <x v="3"/>
    <x v="3"/>
    <x v="115"/>
    <d v="2015-12-15T06:00:00"/>
  </r>
  <r>
    <n v="117"/>
    <s v="Chaney-Dennis"/>
    <s v="Business-focused 24hour groupware"/>
    <n v="4900"/>
    <n v="8523"/>
    <x v="1"/>
    <n v="275"/>
    <s v="US"/>
    <s v="USD"/>
    <n v="1316667600"/>
    <n v="1450159200"/>
    <b v="0"/>
    <b v="0"/>
    <s v="film &amp; video/television"/>
    <n v="3623"/>
    <n v="4399"/>
    <x v="4"/>
    <x v="19"/>
    <x v="116"/>
    <d v="2015-12-15T06:00:00"/>
  </r>
  <r>
    <n v="118"/>
    <s v="Robinson, Lopez and Christensen"/>
    <s v="Organic next generation protocol"/>
    <n v="5400"/>
    <n v="6351"/>
    <x v="1"/>
    <n v="67"/>
    <s v="US"/>
    <s v="USD"/>
    <n v="1390716000"/>
    <n v="1450159200"/>
    <b v="0"/>
    <b v="0"/>
    <s v="photography/photography books"/>
    <n v="951"/>
    <n v="3209"/>
    <x v="7"/>
    <x v="14"/>
    <x v="117"/>
    <d v="2015-12-15T06:00:00"/>
  </r>
  <r>
    <n v="119"/>
    <s v="Clark and Sons"/>
    <s v="Reverse-engineered full-range Internet solution"/>
    <n v="5000"/>
    <n v="10748"/>
    <x v="1"/>
    <n v="154"/>
    <s v="US"/>
    <s v="USD"/>
    <n v="1402894800"/>
    <n v="1450159200"/>
    <b v="0"/>
    <b v="1"/>
    <s v="film &amp; video/documentary"/>
    <n v="5748"/>
    <n v="5451"/>
    <x v="4"/>
    <x v="4"/>
    <x v="118"/>
    <d v="2015-12-15T06:00:00"/>
  </r>
  <r>
    <n v="120"/>
    <s v="Vega Group"/>
    <s v="Synchronized regional synergy"/>
    <n v="75100"/>
    <n v="112272"/>
    <x v="1"/>
    <n v="1782"/>
    <s v="US"/>
    <s v="USD"/>
    <n v="1429246800"/>
    <n v="1450159200"/>
    <b v="0"/>
    <b v="1"/>
    <s v="games/mobile games"/>
    <n v="37172"/>
    <n v="57027"/>
    <x v="6"/>
    <x v="20"/>
    <x v="119"/>
    <d v="2015-12-15T06:00:00"/>
  </r>
  <r>
    <n v="121"/>
    <s v="Brown-Brown"/>
    <s v="Multi-lateral homogeneous success"/>
    <n v="45300"/>
    <n v="99361"/>
    <x v="1"/>
    <n v="903"/>
    <s v="US"/>
    <s v="USD"/>
    <n v="1412485200"/>
    <n v="1450159200"/>
    <b v="0"/>
    <b v="0"/>
    <s v="games/video games"/>
    <n v="54061"/>
    <n v="50132"/>
    <x v="6"/>
    <x v="11"/>
    <x v="33"/>
    <d v="2015-12-15T06:00:00"/>
  </r>
  <r>
    <n v="122"/>
    <s v="Taylor PLC"/>
    <s v="Seamless zero-defect solution"/>
    <n v="136800"/>
    <n v="88055"/>
    <x v="0"/>
    <n v="3387"/>
    <s v="US"/>
    <s v="USD"/>
    <n v="1417068000"/>
    <n v="1450159200"/>
    <b v="0"/>
    <b v="0"/>
    <s v="publishing/fiction"/>
    <n v="0"/>
    <n v="45721"/>
    <x v="5"/>
    <x v="13"/>
    <x v="120"/>
    <d v="2015-12-15T06:00:00"/>
  </r>
  <r>
    <n v="123"/>
    <s v="Edwards-Lewis"/>
    <s v="Enhanced scalable concept"/>
    <n v="177700"/>
    <n v="33092"/>
    <x v="0"/>
    <n v="662"/>
    <s v="CA"/>
    <s v="CAD"/>
    <n v="1448344800"/>
    <n v="1450159200"/>
    <b v="1"/>
    <b v="0"/>
    <s v="theater/plays"/>
    <n v="0"/>
    <n v="16877"/>
    <x v="3"/>
    <x v="3"/>
    <x v="121"/>
    <d v="2015-12-15T06:00:00"/>
  </r>
  <r>
    <n v="124"/>
    <s v="Stanton, Neal and Rodriguez"/>
    <s v="Polarized uniform software"/>
    <n v="2600"/>
    <n v="9562"/>
    <x v="1"/>
    <n v="94"/>
    <s v="IT"/>
    <s v="EUR"/>
    <n v="1557723600"/>
    <n v="1450159200"/>
    <b v="0"/>
    <b v="0"/>
    <s v="photography/photography books"/>
    <n v="6962"/>
    <n v="4828"/>
    <x v="7"/>
    <x v="14"/>
    <x v="122"/>
    <d v="2015-12-15T06:00:00"/>
  </r>
  <r>
    <n v="125"/>
    <s v="Pratt LLC"/>
    <s v="Stand-alone web-enabled moderator"/>
    <n v="5300"/>
    <n v="8475"/>
    <x v="1"/>
    <n v="180"/>
    <s v="US"/>
    <s v="USD"/>
    <n v="1537333200"/>
    <n v="1450159200"/>
    <b v="0"/>
    <b v="0"/>
    <s v="theater/plays"/>
    <n v="3175"/>
    <n v="4327.5"/>
    <x v="3"/>
    <x v="3"/>
    <x v="123"/>
    <d v="2015-12-15T06:00:00"/>
  </r>
  <r>
    <n v="126"/>
    <s v="Gross PLC"/>
    <s v="Proactive methodical benchmark"/>
    <n v="180200"/>
    <n v="69617"/>
    <x v="0"/>
    <n v="774"/>
    <s v="US"/>
    <s v="USD"/>
    <n v="1471150800"/>
    <n v="1450159200"/>
    <b v="0"/>
    <b v="1"/>
    <s v="theater/plays"/>
    <n v="0"/>
    <n v="35195.5"/>
    <x v="3"/>
    <x v="3"/>
    <x v="124"/>
    <d v="2015-12-15T06:00:00"/>
  </r>
  <r>
    <n v="127"/>
    <s v="Martinez, Gomez and Dalton"/>
    <s v="Team-oriented 6thgeneration matrix"/>
    <n v="103200"/>
    <n v="53067"/>
    <x v="0"/>
    <n v="672"/>
    <s v="CA"/>
    <s v="CAD"/>
    <n v="1273640400"/>
    <n v="1450159200"/>
    <b v="0"/>
    <b v="0"/>
    <s v="theater/plays"/>
    <n v="0"/>
    <n v="26869.5"/>
    <x v="3"/>
    <x v="3"/>
    <x v="125"/>
    <d v="2015-12-15T06:00:00"/>
  </r>
  <r>
    <n v="128"/>
    <s v="Allen-Curtis"/>
    <s v="Phased human-resource core"/>
    <n v="70600"/>
    <n v="42596"/>
    <x v="3"/>
    <n v="532"/>
    <s v="US"/>
    <s v="USD"/>
    <n v="1282885200"/>
    <n v="1450159200"/>
    <b v="0"/>
    <b v="0"/>
    <s v="music/rock"/>
    <n v="0"/>
    <n v="21564"/>
    <x v="1"/>
    <x v="1"/>
    <x v="126"/>
    <d v="2015-12-15T06:00:00"/>
  </r>
  <r>
    <n v="129"/>
    <s v="Morgan-Martinez"/>
    <s v="Mandatory tertiary implementation"/>
    <n v="148500"/>
    <n v="4756"/>
    <x v="3"/>
    <n v="55"/>
    <s v="AU"/>
    <s v="AUD"/>
    <n v="1422943200"/>
    <n v="1450159200"/>
    <b v="0"/>
    <b v="0"/>
    <s v="food/food trucks"/>
    <n v="0"/>
    <n v="2405.5"/>
    <x v="0"/>
    <x v="0"/>
    <x v="127"/>
    <d v="2015-12-15T06:00:00"/>
  </r>
  <r>
    <n v="130"/>
    <s v="Luna, Anderson and Fox"/>
    <s v="Secured directional encryption"/>
    <n v="9600"/>
    <n v="14925"/>
    <x v="1"/>
    <n v="533"/>
    <s v="DK"/>
    <s v="DKK"/>
    <n v="1319605200"/>
    <n v="1450159200"/>
    <b v="0"/>
    <b v="0"/>
    <s v="film &amp; video/drama"/>
    <n v="5325"/>
    <n v="7729"/>
    <x v="4"/>
    <x v="6"/>
    <x v="128"/>
    <d v="2015-12-15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450159200"/>
    <b v="0"/>
    <b v="0"/>
    <s v="technology/web"/>
    <n v="1416"/>
    <n v="84279.5"/>
    <x v="2"/>
    <x v="2"/>
    <x v="129"/>
    <d v="2015-12-15T06:00:00"/>
  </r>
  <r>
    <n v="132"/>
    <s v="Flowers and Sons"/>
    <s v="Virtual static core"/>
    <n v="3300"/>
    <n v="3834"/>
    <x v="1"/>
    <n v="89"/>
    <s v="US"/>
    <s v="USD"/>
    <n v="1515736800"/>
    <n v="1450159200"/>
    <b v="0"/>
    <b v="1"/>
    <s v="theater/plays"/>
    <n v="534"/>
    <n v="1961.5"/>
    <x v="3"/>
    <x v="3"/>
    <x v="130"/>
    <d v="2015-12-15T06:00:00"/>
  </r>
  <r>
    <n v="133"/>
    <s v="Gates PLC"/>
    <s v="Secured content-based product"/>
    <n v="4500"/>
    <n v="13985"/>
    <x v="1"/>
    <n v="159"/>
    <s v="US"/>
    <s v="USD"/>
    <n v="1313125200"/>
    <n v="1450159200"/>
    <b v="0"/>
    <b v="0"/>
    <s v="music/world music"/>
    <n v="9485"/>
    <n v="7072"/>
    <x v="1"/>
    <x v="21"/>
    <x v="131"/>
    <d v="2015-12-15T06:00:00"/>
  </r>
  <r>
    <n v="134"/>
    <s v="Caldwell LLC"/>
    <s v="Secured executive concept"/>
    <n v="99500"/>
    <n v="89288"/>
    <x v="0"/>
    <n v="940"/>
    <s v="CH"/>
    <s v="CHF"/>
    <n v="1308459600"/>
    <n v="1450159200"/>
    <b v="0"/>
    <b v="1"/>
    <s v="film &amp; video/documentary"/>
    <n v="0"/>
    <n v="45114"/>
    <x v="4"/>
    <x v="4"/>
    <x v="132"/>
    <d v="2015-12-15T06:00:00"/>
  </r>
  <r>
    <n v="135"/>
    <s v="Le, Burton and Evans"/>
    <s v="Balanced zero-defect software"/>
    <n v="7700"/>
    <n v="5488"/>
    <x v="0"/>
    <n v="117"/>
    <s v="US"/>
    <s v="USD"/>
    <n v="1362636000"/>
    <n v="1450159200"/>
    <b v="0"/>
    <b v="1"/>
    <s v="theater/plays"/>
    <n v="0"/>
    <n v="2802.5"/>
    <x v="3"/>
    <x v="3"/>
    <x v="133"/>
    <d v="2015-12-15T06:00:00"/>
  </r>
  <r>
    <n v="136"/>
    <s v="Briggs PLC"/>
    <s v="Distributed context-sensitive flexibility"/>
    <n v="82800"/>
    <n v="2721"/>
    <x v="3"/>
    <n v="58"/>
    <s v="US"/>
    <s v="USD"/>
    <n v="1402117200"/>
    <n v="1450159200"/>
    <b v="0"/>
    <b v="1"/>
    <s v="film &amp; video/drama"/>
    <n v="0"/>
    <n v="1389.5"/>
    <x v="4"/>
    <x v="6"/>
    <x v="134"/>
    <d v="2015-12-15T06:00:00"/>
  </r>
  <r>
    <n v="137"/>
    <s v="Hudson-Nguyen"/>
    <s v="Down-sized disintermediate support"/>
    <n v="1800"/>
    <n v="4712"/>
    <x v="1"/>
    <n v="50"/>
    <s v="US"/>
    <s v="USD"/>
    <n v="1286341200"/>
    <n v="1450159200"/>
    <b v="0"/>
    <b v="0"/>
    <s v="publishing/nonfiction"/>
    <n v="2912"/>
    <n v="2381"/>
    <x v="5"/>
    <x v="9"/>
    <x v="135"/>
    <d v="2015-12-15T06:00:00"/>
  </r>
  <r>
    <n v="138"/>
    <s v="Hogan Ltd"/>
    <s v="Stand-alone mission-critical moratorium"/>
    <n v="9600"/>
    <n v="9216"/>
    <x v="0"/>
    <n v="115"/>
    <s v="US"/>
    <s v="USD"/>
    <n v="1348808400"/>
    <n v="1450159200"/>
    <b v="0"/>
    <b v="0"/>
    <s v="games/mobile games"/>
    <n v="0"/>
    <n v="4665.5"/>
    <x v="6"/>
    <x v="20"/>
    <x v="136"/>
    <d v="2015-12-15T06:00:00"/>
  </r>
  <r>
    <n v="139"/>
    <s v="Hamilton, Wright and Chavez"/>
    <s v="Down-sized empowering protocol"/>
    <n v="92100"/>
    <n v="19246"/>
    <x v="0"/>
    <n v="326"/>
    <s v="US"/>
    <s v="USD"/>
    <n v="1429592400"/>
    <n v="1450159200"/>
    <b v="0"/>
    <b v="1"/>
    <s v="technology/wearables"/>
    <n v="0"/>
    <n v="9786"/>
    <x v="2"/>
    <x v="8"/>
    <x v="137"/>
    <d v="2015-12-15T06:00:00"/>
  </r>
  <r>
    <n v="140"/>
    <s v="Bautista-Cross"/>
    <s v="Fully-configurable coherent Internet solution"/>
    <n v="5500"/>
    <n v="12274"/>
    <x v="1"/>
    <n v="186"/>
    <s v="US"/>
    <s v="USD"/>
    <n v="1519538400"/>
    <n v="1450159200"/>
    <b v="0"/>
    <b v="0"/>
    <s v="film &amp; video/documentary"/>
    <n v="6774"/>
    <n v="6230"/>
    <x v="4"/>
    <x v="4"/>
    <x v="138"/>
    <d v="2015-12-15T06:00:00"/>
  </r>
  <r>
    <n v="141"/>
    <s v="Jackson LLC"/>
    <s v="Distributed motivating algorithm"/>
    <n v="64300"/>
    <n v="65323"/>
    <x v="1"/>
    <n v="1071"/>
    <s v="US"/>
    <s v="USD"/>
    <n v="1434085200"/>
    <n v="1450159200"/>
    <b v="0"/>
    <b v="0"/>
    <s v="technology/web"/>
    <n v="1023"/>
    <n v="33197"/>
    <x v="2"/>
    <x v="2"/>
    <x v="139"/>
    <d v="2015-12-15T06:00:00"/>
  </r>
  <r>
    <n v="142"/>
    <s v="Figueroa Ltd"/>
    <s v="Expanded solution-oriented benchmark"/>
    <n v="5000"/>
    <n v="11502"/>
    <x v="1"/>
    <n v="117"/>
    <s v="US"/>
    <s v="USD"/>
    <n v="1333688400"/>
    <n v="1450159200"/>
    <b v="0"/>
    <b v="0"/>
    <s v="technology/web"/>
    <n v="6502"/>
    <n v="5809.5"/>
    <x v="2"/>
    <x v="2"/>
    <x v="107"/>
    <d v="2015-12-15T06:00:00"/>
  </r>
  <r>
    <n v="143"/>
    <s v="Avila-Jones"/>
    <s v="Implemented discrete secured line"/>
    <n v="5400"/>
    <n v="7322"/>
    <x v="1"/>
    <n v="70"/>
    <s v="US"/>
    <s v="USD"/>
    <n v="1277701200"/>
    <n v="1450159200"/>
    <b v="0"/>
    <b v="0"/>
    <s v="music/indie rock"/>
    <n v="1922"/>
    <n v="3696"/>
    <x v="1"/>
    <x v="7"/>
    <x v="140"/>
    <d v="2015-12-15T06:00:00"/>
  </r>
  <r>
    <n v="144"/>
    <s v="Martin, Lopez and Hunter"/>
    <s v="Multi-lateral actuating installation"/>
    <n v="9000"/>
    <n v="11619"/>
    <x v="1"/>
    <n v="135"/>
    <s v="US"/>
    <s v="USD"/>
    <n v="1560747600"/>
    <n v="1450159200"/>
    <b v="0"/>
    <b v="0"/>
    <s v="theater/plays"/>
    <n v="2619"/>
    <n v="5877"/>
    <x v="3"/>
    <x v="3"/>
    <x v="141"/>
    <d v="2015-12-15T06:00:00"/>
  </r>
  <r>
    <n v="145"/>
    <s v="Fields-Moore"/>
    <s v="Secured reciprocal array"/>
    <n v="25000"/>
    <n v="59128"/>
    <x v="1"/>
    <n v="768"/>
    <s v="CH"/>
    <s v="CHF"/>
    <n v="1410066000"/>
    <n v="1450159200"/>
    <b v="0"/>
    <b v="0"/>
    <s v="technology/wearables"/>
    <n v="34128"/>
    <n v="29948"/>
    <x v="2"/>
    <x v="8"/>
    <x v="142"/>
    <d v="2015-12-15T06:00:00"/>
  </r>
  <r>
    <n v="146"/>
    <s v="Harris-Golden"/>
    <s v="Optional bandwidth-monitored middleware"/>
    <n v="8800"/>
    <n v="1518"/>
    <x v="3"/>
    <n v="51"/>
    <s v="US"/>
    <s v="USD"/>
    <n v="1320732000"/>
    <n v="1450159200"/>
    <b v="0"/>
    <b v="0"/>
    <s v="theater/plays"/>
    <n v="0"/>
    <n v="784.5"/>
    <x v="3"/>
    <x v="3"/>
    <x v="143"/>
    <d v="2015-12-15T06:00:00"/>
  </r>
  <r>
    <n v="147"/>
    <s v="Moss, Norman and Dunlap"/>
    <s v="Upgradable upward-trending workforce"/>
    <n v="8300"/>
    <n v="9337"/>
    <x v="1"/>
    <n v="199"/>
    <s v="US"/>
    <s v="USD"/>
    <n v="1465794000"/>
    <n v="1450159200"/>
    <b v="0"/>
    <b v="1"/>
    <s v="theater/plays"/>
    <n v="1037"/>
    <n v="4768"/>
    <x v="3"/>
    <x v="3"/>
    <x v="144"/>
    <d v="2015-12-15T06:00:00"/>
  </r>
  <r>
    <n v="148"/>
    <s v="White, Larson and Wright"/>
    <s v="Upgradable hybrid capability"/>
    <n v="9300"/>
    <n v="11255"/>
    <x v="1"/>
    <n v="107"/>
    <s v="US"/>
    <s v="USD"/>
    <n v="1500958800"/>
    <n v="1450159200"/>
    <b v="0"/>
    <b v="0"/>
    <s v="technology/wearables"/>
    <n v="1955"/>
    <n v="5681"/>
    <x v="2"/>
    <x v="8"/>
    <x v="145"/>
    <d v="2015-12-15T06:00:00"/>
  </r>
  <r>
    <n v="149"/>
    <s v="Payne, Oliver and Burch"/>
    <s v="Managed fresh-thinking flexibility"/>
    <n v="6200"/>
    <n v="13632"/>
    <x v="1"/>
    <n v="195"/>
    <s v="US"/>
    <s v="USD"/>
    <n v="1357020000"/>
    <n v="1450159200"/>
    <b v="0"/>
    <b v="0"/>
    <s v="music/indie rock"/>
    <n v="7432"/>
    <n v="6913.5"/>
    <x v="1"/>
    <x v="7"/>
    <x v="146"/>
    <d v="2015-12-15T06:00:00"/>
  </r>
  <r>
    <n v="150"/>
    <s v="Brown, Palmer and Pace"/>
    <s v="Networked stable workforce"/>
    <n v="100"/>
    <n v="1"/>
    <x v="0"/>
    <n v="1"/>
    <s v="US"/>
    <s v="USD"/>
    <n v="1544940000"/>
    <n v="1450159200"/>
    <b v="0"/>
    <b v="0"/>
    <s v="music/rock"/>
    <n v="0"/>
    <n v="1"/>
    <x v="1"/>
    <x v="1"/>
    <x v="147"/>
    <d v="2015-12-15T06:00:00"/>
  </r>
  <r>
    <n v="151"/>
    <s v="Parker LLC"/>
    <s v="Customizable intermediate extranet"/>
    <n v="137200"/>
    <n v="88037"/>
    <x v="0"/>
    <n v="1467"/>
    <s v="US"/>
    <s v="USD"/>
    <n v="1402290000"/>
    <n v="1450159200"/>
    <b v="0"/>
    <b v="0"/>
    <s v="music/electric music"/>
    <n v="0"/>
    <n v="44752"/>
    <x v="1"/>
    <x v="5"/>
    <x v="148"/>
    <d v="2015-12-15T06:00:00"/>
  </r>
  <r>
    <n v="152"/>
    <s v="Bowen, Mcdonald and Hall"/>
    <s v="User-centric fault-tolerant task-force"/>
    <n v="41500"/>
    <n v="175573"/>
    <x v="1"/>
    <n v="3376"/>
    <s v="US"/>
    <s v="USD"/>
    <n v="1487311200"/>
    <n v="1450159200"/>
    <b v="0"/>
    <b v="0"/>
    <s v="music/indie rock"/>
    <n v="134073"/>
    <n v="89474.5"/>
    <x v="1"/>
    <x v="7"/>
    <x v="149"/>
    <d v="2015-12-15T06:00:00"/>
  </r>
  <r>
    <n v="153"/>
    <s v="Whitehead, Bell and Hughes"/>
    <s v="Multi-tiered radical definition"/>
    <n v="189400"/>
    <n v="176112"/>
    <x v="0"/>
    <n v="5681"/>
    <s v="US"/>
    <s v="USD"/>
    <n v="1350622800"/>
    <n v="1450159200"/>
    <b v="0"/>
    <b v="0"/>
    <s v="theater/plays"/>
    <n v="0"/>
    <n v="90896.5"/>
    <x v="3"/>
    <x v="3"/>
    <x v="150"/>
    <d v="2015-12-15T06:00:00"/>
  </r>
  <r>
    <n v="154"/>
    <s v="Rodriguez-Brown"/>
    <s v="Devolved foreground benchmark"/>
    <n v="171300"/>
    <n v="100650"/>
    <x v="0"/>
    <n v="1059"/>
    <s v="US"/>
    <s v="USD"/>
    <n v="1463029200"/>
    <n v="1450159200"/>
    <b v="0"/>
    <b v="1"/>
    <s v="music/indie rock"/>
    <n v="0"/>
    <n v="50854.5"/>
    <x v="1"/>
    <x v="7"/>
    <x v="151"/>
    <d v="2015-12-15T06:00:00"/>
  </r>
  <r>
    <n v="155"/>
    <s v="Hall-Schaefer"/>
    <s v="Distributed eco-centric methodology"/>
    <n v="139500"/>
    <n v="90706"/>
    <x v="0"/>
    <n v="1194"/>
    <s v="US"/>
    <s v="USD"/>
    <n v="1269493200"/>
    <n v="1450159200"/>
    <b v="0"/>
    <b v="0"/>
    <s v="theater/plays"/>
    <n v="0"/>
    <n v="45950"/>
    <x v="3"/>
    <x v="3"/>
    <x v="152"/>
    <d v="2015-12-15T06:00:00"/>
  </r>
  <r>
    <n v="156"/>
    <s v="Meza-Rogers"/>
    <s v="Streamlined encompassing encryption"/>
    <n v="36400"/>
    <n v="26914"/>
    <x v="3"/>
    <n v="379"/>
    <s v="AU"/>
    <s v="AUD"/>
    <n v="1570251600"/>
    <n v="1450159200"/>
    <b v="0"/>
    <b v="0"/>
    <s v="music/rock"/>
    <n v="0"/>
    <n v="13646.5"/>
    <x v="1"/>
    <x v="1"/>
    <x v="153"/>
    <d v="2015-12-15T06:00:00"/>
  </r>
  <r>
    <n v="157"/>
    <s v="Curtis-Curtis"/>
    <s v="User-friendly reciprocal initiative"/>
    <n v="4200"/>
    <n v="2212"/>
    <x v="0"/>
    <n v="30"/>
    <s v="AU"/>
    <s v="AUD"/>
    <n v="1388383200"/>
    <n v="1450159200"/>
    <b v="0"/>
    <b v="0"/>
    <s v="photography/photography books"/>
    <n v="0"/>
    <n v="1121"/>
    <x v="7"/>
    <x v="14"/>
    <x v="154"/>
    <d v="2015-12-15T06:00:00"/>
  </r>
  <r>
    <n v="158"/>
    <s v="Carlson Inc"/>
    <s v="Ergonomic fresh-thinking installation"/>
    <n v="2100"/>
    <n v="4640"/>
    <x v="1"/>
    <n v="41"/>
    <s v="US"/>
    <s v="USD"/>
    <n v="1449554400"/>
    <n v="1450159200"/>
    <b v="0"/>
    <b v="0"/>
    <s v="music/rock"/>
    <n v="2540"/>
    <n v="2340.5"/>
    <x v="1"/>
    <x v="1"/>
    <x v="155"/>
    <d v="2015-12-15T06:00:00"/>
  </r>
  <r>
    <n v="159"/>
    <s v="Clarke, Anderson and Lee"/>
    <s v="Robust explicit hardware"/>
    <n v="191200"/>
    <n v="191222"/>
    <x v="1"/>
    <n v="1821"/>
    <s v="US"/>
    <s v="USD"/>
    <n v="1553662800"/>
    <n v="1450159200"/>
    <b v="0"/>
    <b v="1"/>
    <s v="theater/plays"/>
    <n v="22"/>
    <n v="96521.5"/>
    <x v="3"/>
    <x v="3"/>
    <x v="156"/>
    <d v="2015-12-15T06:00:00"/>
  </r>
  <r>
    <n v="160"/>
    <s v="Evans Group"/>
    <s v="Stand-alone actuating support"/>
    <n v="8000"/>
    <n v="12985"/>
    <x v="1"/>
    <n v="164"/>
    <s v="US"/>
    <s v="USD"/>
    <n v="1556341200"/>
    <n v="1450159200"/>
    <b v="0"/>
    <b v="0"/>
    <s v="technology/wearables"/>
    <n v="4985"/>
    <n v="6574.5"/>
    <x v="2"/>
    <x v="8"/>
    <x v="157"/>
    <d v="2015-12-15T06:00:00"/>
  </r>
  <r>
    <n v="161"/>
    <s v="Bruce Group"/>
    <s v="Cross-platform methodical process improvement"/>
    <n v="5500"/>
    <n v="4300"/>
    <x v="0"/>
    <n v="75"/>
    <s v="US"/>
    <s v="USD"/>
    <n v="1442984400"/>
    <n v="1450159200"/>
    <b v="0"/>
    <b v="1"/>
    <s v="technology/web"/>
    <n v="0"/>
    <n v="2187.5"/>
    <x v="2"/>
    <x v="2"/>
    <x v="158"/>
    <d v="2015-12-15T06:00:00"/>
  </r>
  <r>
    <n v="162"/>
    <s v="Keith, Alvarez and Potter"/>
    <s v="Extended bottom-line open architecture"/>
    <n v="6100"/>
    <n v="9134"/>
    <x v="1"/>
    <n v="157"/>
    <s v="CH"/>
    <s v="CHF"/>
    <n v="1544248800"/>
    <n v="1450159200"/>
    <b v="0"/>
    <b v="0"/>
    <s v="music/rock"/>
    <n v="3034"/>
    <n v="4645.5"/>
    <x v="1"/>
    <x v="1"/>
    <x v="159"/>
    <d v="2015-12-15T06:00:00"/>
  </r>
  <r>
    <n v="163"/>
    <s v="Burton-Watkins"/>
    <s v="Extended reciprocal circuit"/>
    <n v="3500"/>
    <n v="8864"/>
    <x v="1"/>
    <n v="246"/>
    <s v="US"/>
    <s v="USD"/>
    <n v="1508475600"/>
    <n v="1450159200"/>
    <b v="0"/>
    <b v="1"/>
    <s v="photography/photography books"/>
    <n v="5364"/>
    <n v="4555"/>
    <x v="7"/>
    <x v="14"/>
    <x v="160"/>
    <d v="2015-12-15T06:00:00"/>
  </r>
  <r>
    <n v="164"/>
    <s v="Lopez and Sons"/>
    <s v="Polarized human-resource protocol"/>
    <n v="150500"/>
    <n v="150755"/>
    <x v="1"/>
    <n v="1396"/>
    <s v="US"/>
    <s v="USD"/>
    <n v="1507438800"/>
    <n v="1450159200"/>
    <b v="0"/>
    <b v="0"/>
    <s v="theater/plays"/>
    <n v="255"/>
    <n v="76075.5"/>
    <x v="3"/>
    <x v="3"/>
    <x v="161"/>
    <d v="2015-12-15T06:00:00"/>
  </r>
  <r>
    <n v="165"/>
    <s v="Cordova Ltd"/>
    <s v="Synergized radical product"/>
    <n v="90400"/>
    <n v="110279"/>
    <x v="1"/>
    <n v="2506"/>
    <s v="US"/>
    <s v="USD"/>
    <n v="1501563600"/>
    <n v="1450159200"/>
    <b v="0"/>
    <b v="0"/>
    <s v="technology/web"/>
    <n v="19879"/>
    <n v="56392.5"/>
    <x v="2"/>
    <x v="2"/>
    <x v="162"/>
    <d v="2015-12-15T06:00:00"/>
  </r>
  <r>
    <n v="166"/>
    <s v="Brown-Vang"/>
    <s v="Robust heuristic artificial intelligence"/>
    <n v="9800"/>
    <n v="13439"/>
    <x v="1"/>
    <n v="244"/>
    <s v="US"/>
    <s v="USD"/>
    <n v="1292997600"/>
    <n v="1450159200"/>
    <b v="0"/>
    <b v="0"/>
    <s v="photography/photography books"/>
    <n v="3639"/>
    <n v="6841.5"/>
    <x v="7"/>
    <x v="14"/>
    <x v="163"/>
    <d v="2015-12-15T06:00:00"/>
  </r>
  <r>
    <n v="167"/>
    <s v="Cruz-Ward"/>
    <s v="Robust content-based emulation"/>
    <n v="2600"/>
    <n v="10804"/>
    <x v="1"/>
    <n v="146"/>
    <s v="AU"/>
    <s v="AUD"/>
    <n v="1370840400"/>
    <n v="1450159200"/>
    <b v="0"/>
    <b v="0"/>
    <s v="theater/plays"/>
    <n v="8204"/>
    <n v="5475"/>
    <x v="3"/>
    <x v="3"/>
    <x v="164"/>
    <d v="2015-12-15T06:00:00"/>
  </r>
  <r>
    <n v="168"/>
    <s v="Hernandez Group"/>
    <s v="Ergonomic uniform open system"/>
    <n v="128100"/>
    <n v="40107"/>
    <x v="0"/>
    <n v="955"/>
    <s v="DK"/>
    <s v="DKK"/>
    <n v="1550815200"/>
    <n v="1450159200"/>
    <b v="0"/>
    <b v="1"/>
    <s v="music/indie rock"/>
    <n v="0"/>
    <n v="20531"/>
    <x v="1"/>
    <x v="7"/>
    <x v="165"/>
    <d v="2015-12-15T06:00:00"/>
  </r>
  <r>
    <n v="169"/>
    <s v="Tran, Steele and Wilson"/>
    <s v="Profit-focused modular product"/>
    <n v="23300"/>
    <n v="98811"/>
    <x v="1"/>
    <n v="1267"/>
    <s v="US"/>
    <s v="USD"/>
    <n v="1339909200"/>
    <n v="1450159200"/>
    <b v="0"/>
    <b v="1"/>
    <s v="film &amp; video/shorts"/>
    <n v="75511"/>
    <n v="50039"/>
    <x v="4"/>
    <x v="12"/>
    <x v="166"/>
    <d v="2015-12-15T06:00:00"/>
  </r>
  <r>
    <n v="170"/>
    <s v="Summers, Gallegos and Stein"/>
    <s v="Mandatory mobile product"/>
    <n v="188100"/>
    <n v="5528"/>
    <x v="0"/>
    <n v="67"/>
    <s v="US"/>
    <s v="USD"/>
    <n v="1501736400"/>
    <n v="1450159200"/>
    <b v="0"/>
    <b v="0"/>
    <s v="music/indie rock"/>
    <n v="0"/>
    <n v="2797.5"/>
    <x v="1"/>
    <x v="7"/>
    <x v="167"/>
    <d v="2015-12-15T06:00:00"/>
  </r>
  <r>
    <n v="171"/>
    <s v="Blair Group"/>
    <s v="Public-key 3rdgeneration budgetary management"/>
    <n v="4900"/>
    <n v="521"/>
    <x v="0"/>
    <n v="5"/>
    <s v="US"/>
    <s v="USD"/>
    <n v="1395291600"/>
    <n v="1450159200"/>
    <b v="0"/>
    <b v="0"/>
    <s v="publishing/translations"/>
    <n v="0"/>
    <n v="263"/>
    <x v="5"/>
    <x v="18"/>
    <x v="168"/>
    <d v="2015-12-15T06:00:00"/>
  </r>
  <r>
    <n v="172"/>
    <s v="Nixon Inc"/>
    <s v="Centralized national firmware"/>
    <n v="800"/>
    <n v="663"/>
    <x v="0"/>
    <n v="26"/>
    <s v="US"/>
    <s v="USD"/>
    <n v="1405746000"/>
    <n v="1450159200"/>
    <b v="0"/>
    <b v="1"/>
    <s v="film &amp; video/documentary"/>
    <n v="0"/>
    <n v="344.5"/>
    <x v="4"/>
    <x v="4"/>
    <x v="169"/>
    <d v="2015-12-15T06:00:00"/>
  </r>
  <r>
    <n v="173"/>
    <s v="White LLC"/>
    <s v="Cross-group 4thgeneration middleware"/>
    <n v="96700"/>
    <n v="157635"/>
    <x v="1"/>
    <n v="1561"/>
    <s v="US"/>
    <s v="USD"/>
    <n v="1368853200"/>
    <n v="1450159200"/>
    <b v="0"/>
    <b v="0"/>
    <s v="theater/plays"/>
    <n v="60935"/>
    <n v="79598"/>
    <x v="3"/>
    <x v="3"/>
    <x v="170"/>
    <d v="2015-12-15T06:00:00"/>
  </r>
  <r>
    <n v="174"/>
    <s v="Santos, Black and Donovan"/>
    <s v="Pre-emptive scalable access"/>
    <n v="600"/>
    <n v="5368"/>
    <x v="1"/>
    <n v="48"/>
    <s v="US"/>
    <s v="USD"/>
    <n v="1444021200"/>
    <n v="1450159200"/>
    <b v="0"/>
    <b v="1"/>
    <s v="technology/wearables"/>
    <n v="4768"/>
    <n v="2708"/>
    <x v="2"/>
    <x v="8"/>
    <x v="171"/>
    <d v="2015-12-15T06:00:00"/>
  </r>
  <r>
    <n v="175"/>
    <s v="Jones, Contreras and Burnett"/>
    <s v="Sharable intangible migration"/>
    <n v="181200"/>
    <n v="47459"/>
    <x v="0"/>
    <n v="1130"/>
    <s v="US"/>
    <s v="USD"/>
    <n v="1472619600"/>
    <n v="1450159200"/>
    <b v="0"/>
    <b v="0"/>
    <s v="theater/plays"/>
    <n v="0"/>
    <n v="24294.5"/>
    <x v="3"/>
    <x v="3"/>
    <x v="172"/>
    <d v="2015-12-15T06:00:00"/>
  </r>
  <r>
    <n v="176"/>
    <s v="Stone-Orozco"/>
    <s v="Proactive scalable Graphical User Interface"/>
    <n v="115000"/>
    <n v="86060"/>
    <x v="0"/>
    <n v="782"/>
    <s v="US"/>
    <s v="USD"/>
    <n v="1472878800"/>
    <n v="1450159200"/>
    <b v="0"/>
    <b v="0"/>
    <s v="theater/plays"/>
    <n v="0"/>
    <n v="43421"/>
    <x v="3"/>
    <x v="3"/>
    <x v="173"/>
    <d v="2015-12-15T06:00:00"/>
  </r>
  <r>
    <n v="177"/>
    <s v="Lee, Gibson and Morgan"/>
    <s v="Digitized solution-oriented product"/>
    <n v="38800"/>
    <n v="161593"/>
    <x v="1"/>
    <n v="2739"/>
    <s v="US"/>
    <s v="USD"/>
    <n v="1289800800"/>
    <n v="1450159200"/>
    <b v="0"/>
    <b v="0"/>
    <s v="theater/plays"/>
    <n v="122793"/>
    <n v="82166"/>
    <x v="3"/>
    <x v="3"/>
    <x v="174"/>
    <d v="2015-12-15T06:00:00"/>
  </r>
  <r>
    <n v="178"/>
    <s v="Alexander-Williams"/>
    <s v="Triple-buffered cohesive structure"/>
    <n v="7200"/>
    <n v="6927"/>
    <x v="0"/>
    <n v="210"/>
    <s v="US"/>
    <s v="USD"/>
    <n v="1505970000"/>
    <n v="1450159200"/>
    <b v="0"/>
    <b v="0"/>
    <s v="food/food trucks"/>
    <n v="0"/>
    <n v="3568.5"/>
    <x v="0"/>
    <x v="0"/>
    <x v="175"/>
    <d v="2015-12-15T06:00:00"/>
  </r>
  <r>
    <n v="179"/>
    <s v="Marks Ltd"/>
    <s v="Realigned human-resource orchestration"/>
    <n v="44500"/>
    <n v="159185"/>
    <x v="1"/>
    <n v="3537"/>
    <s v="CA"/>
    <s v="CAD"/>
    <n v="1363496400"/>
    <n v="1450159200"/>
    <b v="0"/>
    <b v="1"/>
    <s v="theater/plays"/>
    <n v="114685"/>
    <n v="81361"/>
    <x v="3"/>
    <x v="3"/>
    <x v="176"/>
    <d v="2015-12-15T06:00:00"/>
  </r>
  <r>
    <n v="180"/>
    <s v="Olsen, Edwards and Reid"/>
    <s v="Optional clear-thinking software"/>
    <n v="56000"/>
    <n v="172736"/>
    <x v="1"/>
    <n v="2107"/>
    <s v="AU"/>
    <s v="AUD"/>
    <n v="1269234000"/>
    <n v="1450159200"/>
    <b v="0"/>
    <b v="0"/>
    <s v="technology/wearables"/>
    <n v="116736"/>
    <n v="87421.5"/>
    <x v="2"/>
    <x v="8"/>
    <x v="177"/>
    <d v="2015-12-15T06:00:00"/>
  </r>
  <r>
    <n v="181"/>
    <s v="Daniels, Rose and Tyler"/>
    <s v="Centralized global approach"/>
    <n v="8600"/>
    <n v="5315"/>
    <x v="0"/>
    <n v="136"/>
    <s v="US"/>
    <s v="USD"/>
    <n v="1507093200"/>
    <n v="1450159200"/>
    <b v="0"/>
    <b v="0"/>
    <s v="technology/web"/>
    <n v="0"/>
    <n v="2725.5"/>
    <x v="2"/>
    <x v="2"/>
    <x v="178"/>
    <d v="2015-12-15T06:00:00"/>
  </r>
  <r>
    <n v="182"/>
    <s v="Adams Group"/>
    <s v="Reverse-engineered bandwidth-monitored contingency"/>
    <n v="27100"/>
    <n v="195750"/>
    <x v="1"/>
    <n v="3318"/>
    <s v="DK"/>
    <s v="DKK"/>
    <n v="1560574800"/>
    <n v="1450159200"/>
    <b v="0"/>
    <b v="0"/>
    <s v="theater/plays"/>
    <n v="168650"/>
    <n v="99534"/>
    <x v="3"/>
    <x v="3"/>
    <x v="179"/>
    <d v="2015-12-15T06:00:00"/>
  </r>
  <r>
    <n v="183"/>
    <s v="Rogers, Huerta and Medina"/>
    <s v="Pre-emptive bandwidth-monitored instruction set"/>
    <n v="5100"/>
    <n v="3525"/>
    <x v="0"/>
    <n v="86"/>
    <s v="CA"/>
    <s v="CAD"/>
    <n v="1284008400"/>
    <n v="1450159200"/>
    <b v="0"/>
    <b v="0"/>
    <s v="music/rock"/>
    <n v="0"/>
    <n v="1805.5"/>
    <x v="1"/>
    <x v="1"/>
    <x v="180"/>
    <d v="2015-12-15T06:00:00"/>
  </r>
  <r>
    <n v="184"/>
    <s v="Howard, Carter and Griffith"/>
    <s v="Adaptive asynchronous emulation"/>
    <n v="3600"/>
    <n v="10550"/>
    <x v="1"/>
    <n v="340"/>
    <s v="US"/>
    <s v="USD"/>
    <n v="1556859600"/>
    <n v="1450159200"/>
    <b v="0"/>
    <b v="0"/>
    <s v="theater/plays"/>
    <n v="6950"/>
    <n v="5445"/>
    <x v="3"/>
    <x v="3"/>
    <x v="181"/>
    <d v="2015-12-15T06:00:00"/>
  </r>
  <r>
    <n v="185"/>
    <s v="Bailey PLC"/>
    <s v="Innovative actuating conglomeration"/>
    <n v="1000"/>
    <n v="718"/>
    <x v="0"/>
    <n v="19"/>
    <s v="US"/>
    <s v="USD"/>
    <n v="1526187600"/>
    <n v="1450159200"/>
    <b v="0"/>
    <b v="0"/>
    <s v="film &amp; video/television"/>
    <n v="0"/>
    <n v="368.5"/>
    <x v="4"/>
    <x v="19"/>
    <x v="182"/>
    <d v="2015-12-15T06:00:00"/>
  </r>
  <r>
    <n v="186"/>
    <s v="Parker Group"/>
    <s v="Grass-roots foreground policy"/>
    <n v="88800"/>
    <n v="28358"/>
    <x v="0"/>
    <n v="886"/>
    <s v="US"/>
    <s v="USD"/>
    <n v="1400821200"/>
    <n v="1450159200"/>
    <b v="0"/>
    <b v="0"/>
    <s v="theater/plays"/>
    <n v="0"/>
    <n v="14622"/>
    <x v="3"/>
    <x v="3"/>
    <x v="183"/>
    <d v="2015-12-15T06:00:00"/>
  </r>
  <r>
    <n v="187"/>
    <s v="Fox Group"/>
    <s v="Horizontal transitional paradigm"/>
    <n v="60200"/>
    <n v="138384"/>
    <x v="1"/>
    <n v="1442"/>
    <s v="CA"/>
    <s v="CAD"/>
    <n v="1361599200"/>
    <n v="1450159200"/>
    <b v="0"/>
    <b v="1"/>
    <s v="film &amp; video/shorts"/>
    <n v="78184"/>
    <n v="69913"/>
    <x v="4"/>
    <x v="12"/>
    <x v="184"/>
    <d v="2015-12-15T06:00:00"/>
  </r>
  <r>
    <n v="188"/>
    <s v="Walker, Jones and Rodriguez"/>
    <s v="Networked didactic info-mediaries"/>
    <n v="8200"/>
    <n v="2625"/>
    <x v="0"/>
    <n v="35"/>
    <s v="IT"/>
    <s v="EUR"/>
    <n v="1417500000"/>
    <n v="1450159200"/>
    <b v="0"/>
    <b v="0"/>
    <s v="theater/plays"/>
    <n v="0"/>
    <n v="1330"/>
    <x v="3"/>
    <x v="3"/>
    <x v="185"/>
    <d v="2015-12-15T06:00:00"/>
  </r>
  <r>
    <n v="189"/>
    <s v="Anthony-Shaw"/>
    <s v="Switchable contextually-based access"/>
    <n v="191300"/>
    <n v="45004"/>
    <x v="3"/>
    <n v="441"/>
    <s v="US"/>
    <s v="USD"/>
    <n v="1457071200"/>
    <n v="1450159200"/>
    <b v="0"/>
    <b v="0"/>
    <s v="theater/plays"/>
    <n v="0"/>
    <n v="22722.5"/>
    <x v="3"/>
    <x v="3"/>
    <x v="186"/>
    <d v="2015-12-15T06:00:00"/>
  </r>
  <r>
    <n v="190"/>
    <s v="Cook LLC"/>
    <s v="Up-sized dynamic throughput"/>
    <n v="3700"/>
    <n v="2538"/>
    <x v="0"/>
    <n v="24"/>
    <s v="US"/>
    <s v="USD"/>
    <n v="1370322000"/>
    <n v="1450159200"/>
    <b v="0"/>
    <b v="1"/>
    <s v="theater/plays"/>
    <n v="0"/>
    <n v="1281"/>
    <x v="3"/>
    <x v="3"/>
    <x v="187"/>
    <d v="2015-12-15T06:00:00"/>
  </r>
  <r>
    <n v="191"/>
    <s v="Sutton PLC"/>
    <s v="Mandatory reciprocal superstructure"/>
    <n v="8400"/>
    <n v="3188"/>
    <x v="0"/>
    <n v="86"/>
    <s v="IT"/>
    <s v="EUR"/>
    <n v="1552366800"/>
    <n v="1450159200"/>
    <b v="0"/>
    <b v="0"/>
    <s v="theater/plays"/>
    <n v="0"/>
    <n v="1637"/>
    <x v="3"/>
    <x v="3"/>
    <x v="188"/>
    <d v="2015-12-15T06:00:00"/>
  </r>
  <r>
    <n v="192"/>
    <s v="Long, Morgan and Mitchell"/>
    <s v="Upgradable 4thgeneration productivity"/>
    <n v="42600"/>
    <n v="8517"/>
    <x v="0"/>
    <n v="243"/>
    <s v="US"/>
    <s v="USD"/>
    <n v="1403845200"/>
    <n v="1450159200"/>
    <b v="0"/>
    <b v="0"/>
    <s v="music/rock"/>
    <n v="0"/>
    <n v="4380"/>
    <x v="1"/>
    <x v="1"/>
    <x v="189"/>
    <d v="2015-12-15T06:00:00"/>
  </r>
  <r>
    <n v="193"/>
    <s v="Calhoun, Rogers and Long"/>
    <s v="Progressive discrete hub"/>
    <n v="6600"/>
    <n v="3012"/>
    <x v="0"/>
    <n v="65"/>
    <s v="US"/>
    <s v="USD"/>
    <n v="1523163600"/>
    <n v="1450159200"/>
    <b v="1"/>
    <b v="0"/>
    <s v="music/indie rock"/>
    <n v="0"/>
    <n v="1538.5"/>
    <x v="1"/>
    <x v="7"/>
    <x v="190"/>
    <d v="2015-12-15T06:00:00"/>
  </r>
  <r>
    <n v="194"/>
    <s v="Sandoval Group"/>
    <s v="Assimilated multi-tasking archive"/>
    <n v="7100"/>
    <n v="8716"/>
    <x v="1"/>
    <n v="126"/>
    <s v="US"/>
    <s v="USD"/>
    <n v="1442206800"/>
    <n v="1450159200"/>
    <b v="0"/>
    <b v="0"/>
    <s v="music/metal"/>
    <n v="1616"/>
    <n v="4421"/>
    <x v="1"/>
    <x v="16"/>
    <x v="191"/>
    <d v="2015-12-15T06:00:00"/>
  </r>
  <r>
    <n v="195"/>
    <s v="Smith and Sons"/>
    <s v="Upgradable high-level solution"/>
    <n v="15800"/>
    <n v="57157"/>
    <x v="1"/>
    <n v="524"/>
    <s v="US"/>
    <s v="USD"/>
    <n v="1532840400"/>
    <n v="1450159200"/>
    <b v="0"/>
    <b v="0"/>
    <s v="music/electric music"/>
    <n v="41357"/>
    <n v="28840.5"/>
    <x v="1"/>
    <x v="5"/>
    <x v="192"/>
    <d v="2015-12-15T06:00:00"/>
  </r>
  <r>
    <n v="196"/>
    <s v="King Inc"/>
    <s v="Organic bandwidth-monitored frame"/>
    <n v="8200"/>
    <n v="5178"/>
    <x v="0"/>
    <n v="100"/>
    <s v="DK"/>
    <s v="DKK"/>
    <n v="1472878800"/>
    <n v="1450159200"/>
    <b v="0"/>
    <b v="0"/>
    <s v="technology/wearables"/>
    <n v="0"/>
    <n v="2639"/>
    <x v="2"/>
    <x v="8"/>
    <x v="173"/>
    <d v="2015-12-15T06:00:00"/>
  </r>
  <r>
    <n v="197"/>
    <s v="Perry and Sons"/>
    <s v="Business-focused logistical framework"/>
    <n v="54700"/>
    <n v="163118"/>
    <x v="1"/>
    <n v="1989"/>
    <s v="US"/>
    <s v="USD"/>
    <n v="1498194000"/>
    <n v="1450159200"/>
    <b v="0"/>
    <b v="0"/>
    <s v="film &amp; video/drama"/>
    <n v="108418"/>
    <n v="82553.5"/>
    <x v="4"/>
    <x v="6"/>
    <x v="193"/>
    <d v="2015-12-15T06:00:00"/>
  </r>
  <r>
    <n v="198"/>
    <s v="Palmer Inc"/>
    <s v="Universal multi-state capability"/>
    <n v="63200"/>
    <n v="6041"/>
    <x v="0"/>
    <n v="168"/>
    <s v="US"/>
    <s v="USD"/>
    <n v="1281070800"/>
    <n v="1450159200"/>
    <b v="0"/>
    <b v="0"/>
    <s v="music/electric music"/>
    <n v="0"/>
    <n v="3104.5"/>
    <x v="1"/>
    <x v="5"/>
    <x v="194"/>
    <d v="2015-12-15T06:00:00"/>
  </r>
  <r>
    <n v="199"/>
    <s v="Hull, Baker and Martinez"/>
    <s v="Digitized reciprocal infrastructure"/>
    <n v="1800"/>
    <n v="968"/>
    <x v="0"/>
    <n v="13"/>
    <s v="US"/>
    <s v="USD"/>
    <n v="1436245200"/>
    <n v="1450159200"/>
    <b v="0"/>
    <b v="0"/>
    <s v="music/rock"/>
    <n v="0"/>
    <n v="490.5"/>
    <x v="1"/>
    <x v="1"/>
    <x v="195"/>
    <d v="2015-12-15T06:00:00"/>
  </r>
  <r>
    <n v="200"/>
    <s v="Becker, Rice and White"/>
    <s v="Reduced dedicated capability"/>
    <n v="100"/>
    <n v="2"/>
    <x v="0"/>
    <n v="1"/>
    <s v="CA"/>
    <s v="CAD"/>
    <n v="1269493200"/>
    <n v="1450159200"/>
    <b v="0"/>
    <b v="0"/>
    <s v="theater/plays"/>
    <n v="0"/>
    <n v="1.5"/>
    <x v="3"/>
    <x v="3"/>
    <x v="152"/>
    <d v="2015-12-15T06:00:00"/>
  </r>
  <r>
    <n v="201"/>
    <s v="Osborne, Perkins and Knox"/>
    <s v="Cross-platform bi-directional workforce"/>
    <n v="2100"/>
    <n v="14305"/>
    <x v="1"/>
    <n v="157"/>
    <s v="US"/>
    <s v="USD"/>
    <n v="1406264400"/>
    <n v="1450159200"/>
    <b v="0"/>
    <b v="0"/>
    <s v="technology/web"/>
    <n v="12205"/>
    <n v="7231"/>
    <x v="2"/>
    <x v="2"/>
    <x v="196"/>
    <d v="2015-12-15T06:00:00"/>
  </r>
  <r>
    <n v="202"/>
    <s v="Mcknight-Freeman"/>
    <s v="Upgradable scalable methodology"/>
    <n v="8300"/>
    <n v="6543"/>
    <x v="3"/>
    <n v="82"/>
    <s v="US"/>
    <s v="USD"/>
    <n v="1317531600"/>
    <n v="1450159200"/>
    <b v="0"/>
    <b v="0"/>
    <s v="food/food trucks"/>
    <n v="0"/>
    <n v="3312.5"/>
    <x v="0"/>
    <x v="0"/>
    <x v="197"/>
    <d v="2015-12-15T06:00:00"/>
  </r>
  <r>
    <n v="203"/>
    <s v="Hayden, Shannon and Stein"/>
    <s v="Customer-focused client-server service-desk"/>
    <n v="143900"/>
    <n v="193413"/>
    <x v="1"/>
    <n v="4498"/>
    <s v="AU"/>
    <s v="AUD"/>
    <n v="1484632800"/>
    <n v="1450159200"/>
    <b v="0"/>
    <b v="0"/>
    <s v="theater/plays"/>
    <n v="49513"/>
    <n v="98955.5"/>
    <x v="3"/>
    <x v="3"/>
    <x v="198"/>
    <d v="2015-12-15T06:00:00"/>
  </r>
  <r>
    <n v="204"/>
    <s v="Daniel-Luna"/>
    <s v="Mandatory multimedia leverage"/>
    <n v="75000"/>
    <n v="2529"/>
    <x v="0"/>
    <n v="40"/>
    <s v="US"/>
    <s v="USD"/>
    <n v="1301806800"/>
    <n v="1450159200"/>
    <b v="0"/>
    <b v="0"/>
    <s v="music/jazz"/>
    <n v="0"/>
    <n v="1284.5"/>
    <x v="1"/>
    <x v="17"/>
    <x v="199"/>
    <d v="2015-12-15T06:00:00"/>
  </r>
  <r>
    <n v="205"/>
    <s v="Weaver-Marquez"/>
    <s v="Focused analyzing circuit"/>
    <n v="1300"/>
    <n v="5614"/>
    <x v="1"/>
    <n v="80"/>
    <s v="US"/>
    <s v="USD"/>
    <n v="1539752400"/>
    <n v="1450159200"/>
    <b v="1"/>
    <b v="0"/>
    <s v="theater/plays"/>
    <n v="4314"/>
    <n v="2847"/>
    <x v="3"/>
    <x v="3"/>
    <x v="200"/>
    <d v="2015-12-15T06:00:00"/>
  </r>
  <r>
    <n v="206"/>
    <s v="Austin, Baker and Kelley"/>
    <s v="Fundamental grid-enabled strategy"/>
    <n v="9000"/>
    <n v="3496"/>
    <x v="3"/>
    <n v="57"/>
    <s v="US"/>
    <s v="USD"/>
    <n v="1267250400"/>
    <n v="1450159200"/>
    <b v="0"/>
    <b v="0"/>
    <s v="publishing/fiction"/>
    <n v="0"/>
    <n v="1776.5"/>
    <x v="5"/>
    <x v="13"/>
    <x v="201"/>
    <d v="2015-12-15T06:00:00"/>
  </r>
  <r>
    <n v="207"/>
    <s v="Carney-Anderson"/>
    <s v="Digitized 5thgeneration knowledgebase"/>
    <n v="1000"/>
    <n v="4257"/>
    <x v="1"/>
    <n v="43"/>
    <s v="US"/>
    <s v="USD"/>
    <n v="1535432400"/>
    <n v="1450159200"/>
    <b v="0"/>
    <b v="1"/>
    <s v="music/rock"/>
    <n v="3257"/>
    <n v="2150"/>
    <x v="1"/>
    <x v="1"/>
    <x v="202"/>
    <d v="2015-12-15T06:00:00"/>
  </r>
  <r>
    <n v="208"/>
    <s v="Jackson Inc"/>
    <s v="Mandatory multi-tasking encryption"/>
    <n v="196900"/>
    <n v="199110"/>
    <x v="1"/>
    <n v="2053"/>
    <s v="US"/>
    <s v="USD"/>
    <n v="1510207200"/>
    <n v="1450159200"/>
    <b v="0"/>
    <b v="0"/>
    <s v="film &amp; video/documentary"/>
    <n v="2210"/>
    <n v="100581.5"/>
    <x v="4"/>
    <x v="4"/>
    <x v="203"/>
    <d v="2015-12-15T06:00:00"/>
  </r>
  <r>
    <n v="209"/>
    <s v="Warren Ltd"/>
    <s v="Distributed system-worthy application"/>
    <n v="194500"/>
    <n v="41212"/>
    <x v="2"/>
    <n v="808"/>
    <s v="AU"/>
    <s v="AUD"/>
    <n v="1462510800"/>
    <n v="1450159200"/>
    <b v="0"/>
    <b v="0"/>
    <s v="film &amp; video/documentary"/>
    <n v="0"/>
    <n v="21010"/>
    <x v="4"/>
    <x v="4"/>
    <x v="204"/>
    <d v="2015-12-15T06:00:00"/>
  </r>
  <r>
    <n v="210"/>
    <s v="Schultz Inc"/>
    <s v="Synergistic tertiary time-frame"/>
    <n v="9400"/>
    <n v="6338"/>
    <x v="0"/>
    <n v="226"/>
    <s v="DK"/>
    <s v="DKK"/>
    <n v="1488520800"/>
    <n v="1450159200"/>
    <b v="0"/>
    <b v="0"/>
    <s v="film &amp; video/science fiction"/>
    <n v="0"/>
    <n v="3282"/>
    <x v="4"/>
    <x v="22"/>
    <x v="205"/>
    <d v="2015-12-15T06:00:00"/>
  </r>
  <r>
    <n v="211"/>
    <s v="Thompson LLC"/>
    <s v="Customer-focused impactful benchmark"/>
    <n v="104400"/>
    <n v="99100"/>
    <x v="0"/>
    <n v="1625"/>
    <s v="US"/>
    <s v="USD"/>
    <n v="1377579600"/>
    <n v="1450159200"/>
    <b v="0"/>
    <b v="0"/>
    <s v="theater/plays"/>
    <n v="0"/>
    <n v="50362.5"/>
    <x v="3"/>
    <x v="3"/>
    <x v="206"/>
    <d v="2015-12-15T06:00:00"/>
  </r>
  <r>
    <n v="212"/>
    <s v="Johnson Inc"/>
    <s v="Profound next generation infrastructure"/>
    <n v="8100"/>
    <n v="12300"/>
    <x v="1"/>
    <n v="168"/>
    <s v="US"/>
    <s v="USD"/>
    <n v="1576389600"/>
    <n v="1450159200"/>
    <b v="0"/>
    <b v="0"/>
    <s v="theater/plays"/>
    <n v="4200"/>
    <n v="6234"/>
    <x v="3"/>
    <x v="3"/>
    <x v="207"/>
    <d v="2015-12-15T06:00:00"/>
  </r>
  <r>
    <n v="213"/>
    <s v="Morgan-Warren"/>
    <s v="Face-to-face encompassing info-mediaries"/>
    <n v="87900"/>
    <n v="171549"/>
    <x v="1"/>
    <n v="4289"/>
    <s v="US"/>
    <s v="USD"/>
    <n v="1289019600"/>
    <n v="1450159200"/>
    <b v="0"/>
    <b v="1"/>
    <s v="music/indie rock"/>
    <n v="83649"/>
    <n v="87919"/>
    <x v="1"/>
    <x v="7"/>
    <x v="208"/>
    <d v="2015-12-15T06:00:00"/>
  </r>
  <r>
    <n v="214"/>
    <s v="Sullivan Group"/>
    <s v="Open-source fresh-thinking policy"/>
    <n v="1400"/>
    <n v="14324"/>
    <x v="1"/>
    <n v="165"/>
    <s v="US"/>
    <s v="USD"/>
    <n v="1282194000"/>
    <n v="1450159200"/>
    <b v="0"/>
    <b v="0"/>
    <s v="music/rock"/>
    <n v="12924"/>
    <n v="7244.5"/>
    <x v="1"/>
    <x v="1"/>
    <x v="209"/>
    <d v="2015-12-15T06:00:00"/>
  </r>
  <r>
    <n v="215"/>
    <s v="Vargas, Banks and Palmer"/>
    <s v="Extended 24/7 implementation"/>
    <n v="156800"/>
    <n v="6024"/>
    <x v="0"/>
    <n v="143"/>
    <s v="US"/>
    <s v="USD"/>
    <n v="1550037600"/>
    <n v="1450159200"/>
    <b v="0"/>
    <b v="0"/>
    <s v="theater/plays"/>
    <n v="0"/>
    <n v="3083.5"/>
    <x v="3"/>
    <x v="3"/>
    <x v="210"/>
    <d v="2015-12-15T06:00:00"/>
  </r>
  <r>
    <n v="216"/>
    <s v="Johnson, Dixon and Zimmerman"/>
    <s v="Organic dynamic algorithm"/>
    <n v="121700"/>
    <n v="188721"/>
    <x v="1"/>
    <n v="1815"/>
    <s v="US"/>
    <s v="USD"/>
    <n v="1321941600"/>
    <n v="1450159200"/>
    <b v="0"/>
    <b v="0"/>
    <s v="theater/plays"/>
    <n v="67021"/>
    <n v="95268"/>
    <x v="3"/>
    <x v="3"/>
    <x v="211"/>
    <d v="2015-12-15T06:00:00"/>
  </r>
  <r>
    <n v="217"/>
    <s v="Moore, Dudley and Navarro"/>
    <s v="Organic multi-tasking focus group"/>
    <n v="129400"/>
    <n v="57911"/>
    <x v="0"/>
    <n v="934"/>
    <s v="US"/>
    <s v="USD"/>
    <n v="1556427600"/>
    <n v="1450159200"/>
    <b v="0"/>
    <b v="0"/>
    <s v="film &amp; video/science fiction"/>
    <n v="0"/>
    <n v="29422.5"/>
    <x v="4"/>
    <x v="22"/>
    <x v="212"/>
    <d v="2015-12-15T06:00:00"/>
  </r>
  <r>
    <n v="218"/>
    <s v="Price-Rodriguez"/>
    <s v="Adaptive logistical initiative"/>
    <n v="5700"/>
    <n v="12309"/>
    <x v="1"/>
    <n v="397"/>
    <s v="GB"/>
    <s v="GBP"/>
    <n v="1320991200"/>
    <n v="1450159200"/>
    <b v="0"/>
    <b v="1"/>
    <s v="film &amp; video/shorts"/>
    <n v="6609"/>
    <n v="6353"/>
    <x v="4"/>
    <x v="12"/>
    <x v="213"/>
    <d v="2015-12-15T06:00:00"/>
  </r>
  <r>
    <n v="219"/>
    <s v="Huang-Henderson"/>
    <s v="Stand-alone mobile customer loyalty"/>
    <n v="41700"/>
    <n v="138497"/>
    <x v="1"/>
    <n v="1539"/>
    <s v="US"/>
    <s v="USD"/>
    <n v="1345093200"/>
    <n v="1450159200"/>
    <b v="0"/>
    <b v="0"/>
    <s v="film &amp; video/animation"/>
    <n v="96797"/>
    <n v="70018"/>
    <x v="4"/>
    <x v="10"/>
    <x v="214"/>
    <d v="2015-12-15T06:00:00"/>
  </r>
  <r>
    <n v="220"/>
    <s v="Owens-Le"/>
    <s v="Focused composite approach"/>
    <n v="7900"/>
    <n v="667"/>
    <x v="0"/>
    <n v="17"/>
    <s v="US"/>
    <s v="USD"/>
    <n v="1309496400"/>
    <n v="1450159200"/>
    <b v="1"/>
    <b v="0"/>
    <s v="theater/plays"/>
    <n v="0"/>
    <n v="342"/>
    <x v="3"/>
    <x v="3"/>
    <x v="215"/>
    <d v="2015-12-15T06:00:00"/>
  </r>
  <r>
    <n v="221"/>
    <s v="Huff LLC"/>
    <s v="Face-to-face clear-thinking Local Area Network"/>
    <n v="121500"/>
    <n v="119830"/>
    <x v="0"/>
    <n v="2179"/>
    <s v="US"/>
    <s v="USD"/>
    <n v="1340254800"/>
    <n v="1450159200"/>
    <b v="1"/>
    <b v="0"/>
    <s v="food/food trucks"/>
    <n v="0"/>
    <n v="61004.5"/>
    <x v="0"/>
    <x v="0"/>
    <x v="216"/>
    <d v="2015-12-15T06:00:00"/>
  </r>
  <r>
    <n v="222"/>
    <s v="Johnson LLC"/>
    <s v="Cross-group cohesive circuit"/>
    <n v="4800"/>
    <n v="6623"/>
    <x v="1"/>
    <n v="138"/>
    <s v="US"/>
    <s v="USD"/>
    <n v="1412226000"/>
    <n v="1450159200"/>
    <b v="0"/>
    <b v="0"/>
    <s v="photography/photography books"/>
    <n v="1823"/>
    <n v="3380.5"/>
    <x v="7"/>
    <x v="14"/>
    <x v="217"/>
    <d v="2015-12-15T06:00:00"/>
  </r>
  <r>
    <n v="223"/>
    <s v="Chavez, Garcia and Cantu"/>
    <s v="Synergistic explicit capability"/>
    <n v="87300"/>
    <n v="81897"/>
    <x v="0"/>
    <n v="931"/>
    <s v="US"/>
    <s v="USD"/>
    <n v="1458104400"/>
    <n v="1450159200"/>
    <b v="0"/>
    <b v="0"/>
    <s v="theater/plays"/>
    <n v="0"/>
    <n v="41414"/>
    <x v="3"/>
    <x v="3"/>
    <x v="218"/>
    <d v="2015-12-15T06:00:00"/>
  </r>
  <r>
    <n v="224"/>
    <s v="Lester-Moore"/>
    <s v="Diverse analyzing definition"/>
    <n v="46300"/>
    <n v="186885"/>
    <x v="1"/>
    <n v="3594"/>
    <s v="US"/>
    <s v="USD"/>
    <n v="1411534800"/>
    <n v="1450159200"/>
    <b v="0"/>
    <b v="0"/>
    <s v="film &amp; video/science fiction"/>
    <n v="140585"/>
    <n v="95239.5"/>
    <x v="4"/>
    <x v="22"/>
    <x v="219"/>
    <d v="2015-12-15T06:00:00"/>
  </r>
  <r>
    <n v="225"/>
    <s v="Fox-Quinn"/>
    <s v="Enterprise-wide reciprocal success"/>
    <n v="67800"/>
    <n v="176398"/>
    <x v="1"/>
    <n v="5880"/>
    <s v="US"/>
    <s v="USD"/>
    <n v="1399093200"/>
    <n v="1450159200"/>
    <b v="1"/>
    <b v="0"/>
    <s v="music/rock"/>
    <n v="108598"/>
    <n v="91139"/>
    <x v="1"/>
    <x v="1"/>
    <x v="220"/>
    <d v="2015-12-15T06:00:00"/>
  </r>
  <r>
    <n v="226"/>
    <s v="Garcia Inc"/>
    <s v="Progressive neutral middleware"/>
    <n v="3000"/>
    <n v="10999"/>
    <x v="1"/>
    <n v="112"/>
    <s v="US"/>
    <s v="USD"/>
    <n v="1270702800"/>
    <n v="1450159200"/>
    <b v="0"/>
    <b v="0"/>
    <s v="photography/photography books"/>
    <n v="7999"/>
    <n v="5555.5"/>
    <x v="7"/>
    <x v="14"/>
    <x v="221"/>
    <d v="2015-12-15T06:00:00"/>
  </r>
  <r>
    <n v="227"/>
    <s v="Johnson-Lee"/>
    <s v="Intuitive exuding process improvement"/>
    <n v="60900"/>
    <n v="102751"/>
    <x v="1"/>
    <n v="943"/>
    <s v="US"/>
    <s v="USD"/>
    <n v="1431666000"/>
    <n v="1450159200"/>
    <b v="0"/>
    <b v="0"/>
    <s v="games/mobile games"/>
    <n v="41851"/>
    <n v="51847"/>
    <x v="6"/>
    <x v="20"/>
    <x v="222"/>
    <d v="2015-12-15T06:00:00"/>
  </r>
  <r>
    <n v="228"/>
    <s v="Pineda Group"/>
    <s v="Exclusive real-time protocol"/>
    <n v="137900"/>
    <n v="165352"/>
    <x v="1"/>
    <n v="2468"/>
    <s v="US"/>
    <s v="USD"/>
    <n v="1472619600"/>
    <n v="1450159200"/>
    <b v="0"/>
    <b v="0"/>
    <s v="film &amp; video/animation"/>
    <n v="27452"/>
    <n v="83910"/>
    <x v="4"/>
    <x v="10"/>
    <x v="172"/>
    <d v="2015-12-15T06:00:00"/>
  </r>
  <r>
    <n v="229"/>
    <s v="Hoffman-Howard"/>
    <s v="Extended encompassing application"/>
    <n v="85600"/>
    <n v="165798"/>
    <x v="1"/>
    <n v="2551"/>
    <s v="US"/>
    <s v="USD"/>
    <n v="1496293200"/>
    <n v="1450159200"/>
    <b v="0"/>
    <b v="1"/>
    <s v="games/mobile games"/>
    <n v="80198"/>
    <n v="84174.5"/>
    <x v="6"/>
    <x v="20"/>
    <x v="223"/>
    <d v="2015-12-15T06:00:00"/>
  </r>
  <r>
    <n v="230"/>
    <s v="Miranda, Hall and Mcgrath"/>
    <s v="Progressive value-added ability"/>
    <n v="2400"/>
    <n v="10084"/>
    <x v="1"/>
    <n v="101"/>
    <s v="US"/>
    <s v="USD"/>
    <n v="1575612000"/>
    <n v="1450159200"/>
    <b v="0"/>
    <b v="0"/>
    <s v="games/video games"/>
    <n v="7684"/>
    <n v="5092.5"/>
    <x v="6"/>
    <x v="11"/>
    <x v="224"/>
    <d v="2015-12-15T06:00:00"/>
  </r>
  <r>
    <n v="231"/>
    <s v="Williams, Carter and Gonzalez"/>
    <s v="Cross-platform uniform hardware"/>
    <n v="7200"/>
    <n v="5523"/>
    <x v="3"/>
    <n v="67"/>
    <s v="US"/>
    <s v="USD"/>
    <n v="1369112400"/>
    <n v="1450159200"/>
    <b v="0"/>
    <b v="0"/>
    <s v="theater/plays"/>
    <n v="0"/>
    <n v="2795"/>
    <x v="3"/>
    <x v="3"/>
    <x v="225"/>
    <d v="2015-12-15T06:00:00"/>
  </r>
  <r>
    <n v="232"/>
    <s v="Davis-Rodriguez"/>
    <s v="Progressive secondary portal"/>
    <n v="3400"/>
    <n v="5823"/>
    <x v="1"/>
    <n v="92"/>
    <s v="US"/>
    <s v="USD"/>
    <n v="1469422800"/>
    <n v="1450159200"/>
    <b v="0"/>
    <b v="0"/>
    <s v="theater/plays"/>
    <n v="2423"/>
    <n v="2957.5"/>
    <x v="3"/>
    <x v="3"/>
    <x v="226"/>
    <d v="2015-12-15T06:00:00"/>
  </r>
  <r>
    <n v="233"/>
    <s v="Reid, Rivera and Perry"/>
    <s v="Multi-lateral national adapter"/>
    <n v="3800"/>
    <n v="6000"/>
    <x v="1"/>
    <n v="62"/>
    <s v="US"/>
    <s v="USD"/>
    <n v="1307854800"/>
    <n v="1450159200"/>
    <b v="0"/>
    <b v="0"/>
    <s v="film &amp; video/animation"/>
    <n v="2200"/>
    <n v="3031"/>
    <x v="4"/>
    <x v="10"/>
    <x v="227"/>
    <d v="2015-12-15T06:00:00"/>
  </r>
  <r>
    <n v="234"/>
    <s v="Mendoza-Parker"/>
    <s v="Enterprise-wide motivating matrices"/>
    <n v="7500"/>
    <n v="8181"/>
    <x v="1"/>
    <n v="149"/>
    <s v="IT"/>
    <s v="EUR"/>
    <n v="1503378000"/>
    <n v="1450159200"/>
    <b v="0"/>
    <b v="1"/>
    <s v="games/video games"/>
    <n v="681"/>
    <n v="4165"/>
    <x v="6"/>
    <x v="11"/>
    <x v="228"/>
    <d v="2015-12-15T06:00:00"/>
  </r>
  <r>
    <n v="235"/>
    <s v="Lee, Ali and Guzman"/>
    <s v="Polarized upward-trending Local Area Network"/>
    <n v="8600"/>
    <n v="3589"/>
    <x v="0"/>
    <n v="92"/>
    <s v="US"/>
    <s v="USD"/>
    <n v="1486965600"/>
    <n v="1450159200"/>
    <b v="0"/>
    <b v="0"/>
    <s v="film &amp; video/animation"/>
    <n v="0"/>
    <n v="1840.5"/>
    <x v="4"/>
    <x v="10"/>
    <x v="229"/>
    <d v="2015-12-15T06:00:00"/>
  </r>
  <r>
    <n v="236"/>
    <s v="Gallegos-Cobb"/>
    <s v="Object-based directional function"/>
    <n v="39500"/>
    <n v="4323"/>
    <x v="0"/>
    <n v="57"/>
    <s v="AU"/>
    <s v="AUD"/>
    <n v="1561438800"/>
    <n v="1450159200"/>
    <b v="0"/>
    <b v="1"/>
    <s v="music/rock"/>
    <n v="0"/>
    <n v="2190"/>
    <x v="1"/>
    <x v="1"/>
    <x v="230"/>
    <d v="2015-12-15T06:00:00"/>
  </r>
  <r>
    <n v="237"/>
    <s v="Ellison PLC"/>
    <s v="Re-contextualized tangible open architecture"/>
    <n v="9300"/>
    <n v="14822"/>
    <x v="1"/>
    <n v="329"/>
    <s v="US"/>
    <s v="USD"/>
    <n v="1398402000"/>
    <n v="1450159200"/>
    <b v="0"/>
    <b v="0"/>
    <s v="film &amp; video/animation"/>
    <n v="5522"/>
    <n v="7575.5"/>
    <x v="4"/>
    <x v="10"/>
    <x v="231"/>
    <d v="2015-12-15T06:00:00"/>
  </r>
  <r>
    <n v="238"/>
    <s v="Bolton, Sanchez and Carrillo"/>
    <s v="Distributed systemic adapter"/>
    <n v="2400"/>
    <n v="10138"/>
    <x v="1"/>
    <n v="97"/>
    <s v="DK"/>
    <s v="DKK"/>
    <n v="1513231200"/>
    <n v="1450159200"/>
    <b v="0"/>
    <b v="1"/>
    <s v="theater/plays"/>
    <n v="7738"/>
    <n v="5117.5"/>
    <x v="3"/>
    <x v="3"/>
    <x v="232"/>
    <d v="2015-12-15T06:00:00"/>
  </r>
  <r>
    <n v="239"/>
    <s v="Mason-Sanders"/>
    <s v="Networked web-enabled instruction set"/>
    <n v="3200"/>
    <n v="3127"/>
    <x v="0"/>
    <n v="41"/>
    <s v="US"/>
    <s v="USD"/>
    <n v="1440824400"/>
    <n v="1450159200"/>
    <b v="0"/>
    <b v="0"/>
    <s v="technology/wearables"/>
    <n v="0"/>
    <n v="1584"/>
    <x v="2"/>
    <x v="8"/>
    <x v="233"/>
    <d v="2015-12-15T06:00:00"/>
  </r>
  <r>
    <n v="240"/>
    <s v="Pitts-Reed"/>
    <s v="Vision-oriented dynamic service-desk"/>
    <n v="29400"/>
    <n v="123124"/>
    <x v="1"/>
    <n v="1784"/>
    <s v="US"/>
    <s v="USD"/>
    <n v="1281070800"/>
    <n v="1450159200"/>
    <b v="0"/>
    <b v="0"/>
    <s v="theater/plays"/>
    <n v="93724"/>
    <n v="62454"/>
    <x v="3"/>
    <x v="3"/>
    <x v="194"/>
    <d v="2015-12-15T06:00:00"/>
  </r>
  <r>
    <n v="241"/>
    <s v="Gonzalez-Martinez"/>
    <s v="Vision-oriented actuating open system"/>
    <n v="168500"/>
    <n v="171729"/>
    <x v="1"/>
    <n v="1684"/>
    <s v="AU"/>
    <s v="AUD"/>
    <n v="1397365200"/>
    <n v="1450159200"/>
    <b v="0"/>
    <b v="1"/>
    <s v="publishing/nonfiction"/>
    <n v="3229"/>
    <n v="86706.5"/>
    <x v="5"/>
    <x v="9"/>
    <x v="234"/>
    <d v="2015-12-15T06:00:00"/>
  </r>
  <r>
    <n v="242"/>
    <s v="Hill, Martin and Garcia"/>
    <s v="Sharable scalable core"/>
    <n v="8400"/>
    <n v="10729"/>
    <x v="1"/>
    <n v="250"/>
    <s v="US"/>
    <s v="USD"/>
    <n v="1494392400"/>
    <n v="1450159200"/>
    <b v="0"/>
    <b v="1"/>
    <s v="music/rock"/>
    <n v="2329"/>
    <n v="5489.5"/>
    <x v="1"/>
    <x v="1"/>
    <x v="235"/>
    <d v="2015-12-15T06:00:00"/>
  </r>
  <r>
    <n v="243"/>
    <s v="Garcia PLC"/>
    <s v="Customer-focused attitude-oriented function"/>
    <n v="2300"/>
    <n v="10240"/>
    <x v="1"/>
    <n v="238"/>
    <s v="US"/>
    <s v="USD"/>
    <n v="1520143200"/>
    <n v="1450159200"/>
    <b v="0"/>
    <b v="0"/>
    <s v="theater/plays"/>
    <n v="7940"/>
    <n v="5239"/>
    <x v="3"/>
    <x v="3"/>
    <x v="236"/>
    <d v="2015-12-15T06:00:00"/>
  </r>
  <r>
    <n v="244"/>
    <s v="Herring-Bailey"/>
    <s v="Reverse-engineered system-worthy extranet"/>
    <n v="700"/>
    <n v="3988"/>
    <x v="1"/>
    <n v="53"/>
    <s v="US"/>
    <s v="USD"/>
    <n v="1405314000"/>
    <n v="1450159200"/>
    <b v="0"/>
    <b v="0"/>
    <s v="theater/plays"/>
    <n v="3288"/>
    <n v="2020.5"/>
    <x v="3"/>
    <x v="3"/>
    <x v="237"/>
    <d v="2015-12-15T06:00:00"/>
  </r>
  <r>
    <n v="245"/>
    <s v="Russell-Gardner"/>
    <s v="Re-engineered systematic monitoring"/>
    <n v="2900"/>
    <n v="14771"/>
    <x v="1"/>
    <n v="214"/>
    <s v="US"/>
    <s v="USD"/>
    <n v="1396846800"/>
    <n v="1450159200"/>
    <b v="0"/>
    <b v="0"/>
    <s v="theater/plays"/>
    <n v="11871"/>
    <n v="7492.5"/>
    <x v="3"/>
    <x v="3"/>
    <x v="238"/>
    <d v="2015-12-15T06:00:00"/>
  </r>
  <r>
    <n v="246"/>
    <s v="Walters-Carter"/>
    <s v="Seamless value-added standardization"/>
    <n v="4500"/>
    <n v="14649"/>
    <x v="1"/>
    <n v="222"/>
    <s v="US"/>
    <s v="USD"/>
    <n v="1375678800"/>
    <n v="1450159200"/>
    <b v="0"/>
    <b v="0"/>
    <s v="technology/web"/>
    <n v="10149"/>
    <n v="7435.5"/>
    <x v="2"/>
    <x v="2"/>
    <x v="239"/>
    <d v="2015-12-15T06:00:00"/>
  </r>
  <r>
    <n v="247"/>
    <s v="Johnson, Patterson and Montoya"/>
    <s v="Triple-buffered fresh-thinking frame"/>
    <n v="19800"/>
    <n v="184658"/>
    <x v="1"/>
    <n v="1884"/>
    <s v="US"/>
    <s v="USD"/>
    <n v="1482386400"/>
    <n v="1450159200"/>
    <b v="0"/>
    <b v="1"/>
    <s v="publishing/fiction"/>
    <n v="164858"/>
    <n v="93271"/>
    <x v="5"/>
    <x v="13"/>
    <x v="240"/>
    <d v="2015-12-15T06:00:00"/>
  </r>
  <r>
    <n v="248"/>
    <s v="Roberts and Sons"/>
    <s v="Streamlined holistic knowledgebase"/>
    <n v="6200"/>
    <n v="13103"/>
    <x v="1"/>
    <n v="218"/>
    <s v="AU"/>
    <s v="AUD"/>
    <n v="1420005600"/>
    <n v="1450159200"/>
    <b v="0"/>
    <b v="0"/>
    <s v="games/mobile games"/>
    <n v="6903"/>
    <n v="6660.5"/>
    <x v="6"/>
    <x v="20"/>
    <x v="241"/>
    <d v="2015-12-15T06:00:00"/>
  </r>
  <r>
    <n v="249"/>
    <s v="Avila-Nelson"/>
    <s v="Up-sized intermediate website"/>
    <n v="61500"/>
    <n v="168095"/>
    <x v="1"/>
    <n v="6465"/>
    <s v="US"/>
    <s v="USD"/>
    <n v="1420178400"/>
    <n v="1450159200"/>
    <b v="0"/>
    <b v="0"/>
    <s v="publishing/translations"/>
    <n v="106595"/>
    <n v="87280"/>
    <x v="5"/>
    <x v="18"/>
    <x v="242"/>
    <d v="2015-12-15T06:00:00"/>
  </r>
  <r>
    <n v="250"/>
    <s v="Robbins and Sons"/>
    <s v="Future-proofed directional synergy"/>
    <n v="100"/>
    <n v="3"/>
    <x v="0"/>
    <n v="1"/>
    <s v="US"/>
    <s v="USD"/>
    <n v="1264399200"/>
    <n v="1450159200"/>
    <b v="0"/>
    <b v="0"/>
    <s v="music/rock"/>
    <n v="0"/>
    <n v="2"/>
    <x v="1"/>
    <x v="1"/>
    <x v="67"/>
    <d v="2015-12-15T06:00:00"/>
  </r>
  <r>
    <n v="251"/>
    <s v="Singleton Ltd"/>
    <s v="Enhanced user-facing function"/>
    <n v="7100"/>
    <n v="3840"/>
    <x v="0"/>
    <n v="101"/>
    <s v="US"/>
    <s v="USD"/>
    <n v="1355032800"/>
    <n v="1450159200"/>
    <b v="0"/>
    <b v="0"/>
    <s v="theater/plays"/>
    <n v="0"/>
    <n v="1970.5"/>
    <x v="3"/>
    <x v="3"/>
    <x v="243"/>
    <d v="2015-12-15T06:00:00"/>
  </r>
  <r>
    <n v="252"/>
    <s v="Perez PLC"/>
    <s v="Operative bandwidth-monitored interface"/>
    <n v="1000"/>
    <n v="6263"/>
    <x v="1"/>
    <n v="59"/>
    <s v="US"/>
    <s v="USD"/>
    <n v="1382677200"/>
    <n v="1450159200"/>
    <b v="0"/>
    <b v="0"/>
    <s v="theater/plays"/>
    <n v="5263"/>
    <n v="3161"/>
    <x v="3"/>
    <x v="3"/>
    <x v="244"/>
    <d v="2015-12-15T06:00:00"/>
  </r>
  <r>
    <n v="253"/>
    <s v="Rogers, Jacobs and Jackson"/>
    <s v="Upgradable multi-state instruction set"/>
    <n v="121500"/>
    <n v="108161"/>
    <x v="0"/>
    <n v="1335"/>
    <s v="CA"/>
    <s v="CAD"/>
    <n v="1302238800"/>
    <n v="1450159200"/>
    <b v="0"/>
    <b v="0"/>
    <s v="film &amp; video/drama"/>
    <n v="0"/>
    <n v="54748"/>
    <x v="4"/>
    <x v="6"/>
    <x v="245"/>
    <d v="2015-12-15T06:00:00"/>
  </r>
  <r>
    <n v="254"/>
    <s v="Barry Group"/>
    <s v="De-engineered static Local Area Network"/>
    <n v="4600"/>
    <n v="8505"/>
    <x v="1"/>
    <n v="88"/>
    <s v="US"/>
    <s v="USD"/>
    <n v="1487656800"/>
    <n v="1450159200"/>
    <b v="0"/>
    <b v="0"/>
    <s v="publishing/nonfiction"/>
    <n v="3905"/>
    <n v="4296.5"/>
    <x v="5"/>
    <x v="9"/>
    <x v="246"/>
    <d v="2015-12-15T06:00:00"/>
  </r>
  <r>
    <n v="255"/>
    <s v="Rosales, Branch and Harmon"/>
    <s v="Upgradable grid-enabled superstructure"/>
    <n v="80500"/>
    <n v="96735"/>
    <x v="1"/>
    <n v="1697"/>
    <s v="US"/>
    <s v="USD"/>
    <n v="1297836000"/>
    <n v="1450159200"/>
    <b v="0"/>
    <b v="1"/>
    <s v="music/rock"/>
    <n v="16235"/>
    <n v="49216"/>
    <x v="1"/>
    <x v="1"/>
    <x v="247"/>
    <d v="2015-12-15T06:00:00"/>
  </r>
  <r>
    <n v="256"/>
    <s v="Smith-Reid"/>
    <s v="Optimized actuating toolset"/>
    <n v="4100"/>
    <n v="959"/>
    <x v="0"/>
    <n v="15"/>
    <s v="GB"/>
    <s v="GBP"/>
    <n v="1453615200"/>
    <n v="1450159200"/>
    <b v="0"/>
    <b v="0"/>
    <s v="music/rock"/>
    <n v="0"/>
    <n v="487"/>
    <x v="1"/>
    <x v="1"/>
    <x v="248"/>
    <d v="2015-12-15T06:00:00"/>
  </r>
  <r>
    <n v="257"/>
    <s v="Williams Inc"/>
    <s v="Decentralized exuding strategy"/>
    <n v="5700"/>
    <n v="8322"/>
    <x v="1"/>
    <n v="92"/>
    <s v="US"/>
    <s v="USD"/>
    <n v="1362463200"/>
    <n v="1450159200"/>
    <b v="0"/>
    <b v="0"/>
    <s v="theater/plays"/>
    <n v="2622"/>
    <n v="4207"/>
    <x v="3"/>
    <x v="3"/>
    <x v="249"/>
    <d v="2015-12-15T06:00:00"/>
  </r>
  <r>
    <n v="258"/>
    <s v="Duncan, Mcdonald and Miller"/>
    <s v="Assimilated coherent hardware"/>
    <n v="5000"/>
    <n v="13424"/>
    <x v="1"/>
    <n v="186"/>
    <s v="US"/>
    <s v="USD"/>
    <n v="1481176800"/>
    <n v="1450159200"/>
    <b v="0"/>
    <b v="1"/>
    <s v="theater/plays"/>
    <n v="8424"/>
    <n v="6805"/>
    <x v="3"/>
    <x v="3"/>
    <x v="250"/>
    <d v="2015-12-15T06:00:00"/>
  </r>
  <r>
    <n v="259"/>
    <s v="Watkins Ltd"/>
    <s v="Multi-channeled responsive implementation"/>
    <n v="1800"/>
    <n v="10755"/>
    <x v="1"/>
    <n v="138"/>
    <s v="US"/>
    <s v="USD"/>
    <n v="1354946400"/>
    <n v="1450159200"/>
    <b v="1"/>
    <b v="0"/>
    <s v="photography/photography books"/>
    <n v="8955"/>
    <n v="5446.5"/>
    <x v="7"/>
    <x v="14"/>
    <x v="251"/>
    <d v="2015-12-15T06:00:00"/>
  </r>
  <r>
    <n v="260"/>
    <s v="Allen-Jones"/>
    <s v="Centralized modular initiative"/>
    <n v="6300"/>
    <n v="9935"/>
    <x v="1"/>
    <n v="261"/>
    <s v="US"/>
    <s v="USD"/>
    <n v="1348808400"/>
    <n v="1450159200"/>
    <b v="0"/>
    <b v="0"/>
    <s v="music/rock"/>
    <n v="3635"/>
    <n v="5098"/>
    <x v="1"/>
    <x v="1"/>
    <x v="136"/>
    <d v="2015-12-15T06:00:00"/>
  </r>
  <r>
    <n v="261"/>
    <s v="Mason-Smith"/>
    <s v="Reverse-engineered cohesive migration"/>
    <n v="84300"/>
    <n v="26303"/>
    <x v="0"/>
    <n v="454"/>
    <s v="US"/>
    <s v="USD"/>
    <n v="1282712400"/>
    <n v="1450159200"/>
    <b v="0"/>
    <b v="1"/>
    <s v="music/rock"/>
    <n v="0"/>
    <n v="13378.5"/>
    <x v="1"/>
    <x v="1"/>
    <x v="252"/>
    <d v="2015-12-15T06:00:00"/>
  </r>
  <r>
    <n v="262"/>
    <s v="Lloyd, Kennedy and Davis"/>
    <s v="Compatible multimedia hub"/>
    <n v="1700"/>
    <n v="5328"/>
    <x v="1"/>
    <n v="107"/>
    <s v="US"/>
    <s v="USD"/>
    <n v="1301979600"/>
    <n v="1450159200"/>
    <b v="0"/>
    <b v="1"/>
    <s v="music/indie rock"/>
    <n v="3628"/>
    <n v="2717.5"/>
    <x v="1"/>
    <x v="7"/>
    <x v="253"/>
    <d v="2015-12-15T06:00:00"/>
  </r>
  <r>
    <n v="263"/>
    <s v="Walker Ltd"/>
    <s v="Organic eco-centric success"/>
    <n v="2900"/>
    <n v="10756"/>
    <x v="1"/>
    <n v="199"/>
    <s v="US"/>
    <s v="USD"/>
    <n v="1263016800"/>
    <n v="1450159200"/>
    <b v="0"/>
    <b v="0"/>
    <s v="photography/photography books"/>
    <n v="7856"/>
    <n v="5477.5"/>
    <x v="7"/>
    <x v="14"/>
    <x v="254"/>
    <d v="2015-12-15T06:00:00"/>
  </r>
  <r>
    <n v="264"/>
    <s v="Gordon PLC"/>
    <s v="Virtual reciprocal policy"/>
    <n v="45600"/>
    <n v="165375"/>
    <x v="1"/>
    <n v="5512"/>
    <s v="US"/>
    <s v="USD"/>
    <n v="1360648800"/>
    <n v="1450159200"/>
    <b v="0"/>
    <b v="0"/>
    <s v="theater/plays"/>
    <n v="119775"/>
    <n v="85443.5"/>
    <x v="3"/>
    <x v="3"/>
    <x v="255"/>
    <d v="2015-12-15T06:00:00"/>
  </r>
  <r>
    <n v="265"/>
    <s v="Lee and Sons"/>
    <s v="Persevering interactive emulation"/>
    <n v="4900"/>
    <n v="6031"/>
    <x v="1"/>
    <n v="86"/>
    <s v="US"/>
    <s v="USD"/>
    <n v="1451800800"/>
    <n v="1450159200"/>
    <b v="0"/>
    <b v="0"/>
    <s v="theater/plays"/>
    <n v="1131"/>
    <n v="3058.5"/>
    <x v="3"/>
    <x v="3"/>
    <x v="256"/>
    <d v="2015-12-15T06:00:00"/>
  </r>
  <r>
    <n v="266"/>
    <s v="Cole LLC"/>
    <s v="Proactive responsive emulation"/>
    <n v="111900"/>
    <n v="85902"/>
    <x v="0"/>
    <n v="3182"/>
    <s v="IT"/>
    <s v="EUR"/>
    <n v="1415340000"/>
    <n v="1450159200"/>
    <b v="0"/>
    <b v="1"/>
    <s v="music/jazz"/>
    <n v="0"/>
    <n v="44542"/>
    <x v="1"/>
    <x v="17"/>
    <x v="257"/>
    <d v="2015-12-15T06:00:00"/>
  </r>
  <r>
    <n v="267"/>
    <s v="Acosta PLC"/>
    <s v="Extended eco-centric function"/>
    <n v="61600"/>
    <n v="143910"/>
    <x v="1"/>
    <n v="2768"/>
    <s v="AU"/>
    <s v="AUD"/>
    <n v="1351054800"/>
    <n v="1450159200"/>
    <b v="0"/>
    <b v="0"/>
    <s v="theater/plays"/>
    <n v="82310"/>
    <n v="73339"/>
    <x v="3"/>
    <x v="3"/>
    <x v="258"/>
    <d v="2015-12-15T06:00:00"/>
  </r>
  <r>
    <n v="268"/>
    <s v="Brown-Mckee"/>
    <s v="Networked optimal productivity"/>
    <n v="1500"/>
    <n v="2708"/>
    <x v="1"/>
    <n v="48"/>
    <s v="US"/>
    <s v="USD"/>
    <n v="1349326800"/>
    <n v="1450159200"/>
    <b v="0"/>
    <b v="0"/>
    <s v="film &amp; video/documentary"/>
    <n v="1208"/>
    <n v="1378"/>
    <x v="4"/>
    <x v="4"/>
    <x v="259"/>
    <d v="2015-12-15T06:00:00"/>
  </r>
  <r>
    <n v="269"/>
    <s v="Miles and Sons"/>
    <s v="Persistent attitude-oriented approach"/>
    <n v="3500"/>
    <n v="8842"/>
    <x v="1"/>
    <n v="87"/>
    <s v="US"/>
    <s v="USD"/>
    <n v="1548914400"/>
    <n v="1450159200"/>
    <b v="0"/>
    <b v="0"/>
    <s v="film &amp; video/television"/>
    <n v="5342"/>
    <n v="4464.5"/>
    <x v="4"/>
    <x v="19"/>
    <x v="260"/>
    <d v="2015-12-15T06:00:00"/>
  </r>
  <r>
    <n v="270"/>
    <s v="Sawyer, Horton and Williams"/>
    <s v="Triple-buffered 4thgeneration toolset"/>
    <n v="173900"/>
    <n v="47260"/>
    <x v="3"/>
    <n v="1890"/>
    <s v="US"/>
    <s v="USD"/>
    <n v="1291269600"/>
    <n v="1450159200"/>
    <b v="0"/>
    <b v="0"/>
    <s v="games/video games"/>
    <n v="0"/>
    <n v="24575"/>
    <x v="6"/>
    <x v="11"/>
    <x v="261"/>
    <d v="2015-12-15T06:00:00"/>
  </r>
  <r>
    <n v="271"/>
    <s v="Foley-Cox"/>
    <s v="Progressive zero administration leverage"/>
    <n v="153700"/>
    <n v="1953"/>
    <x v="2"/>
    <n v="61"/>
    <s v="US"/>
    <s v="USD"/>
    <n v="1449468000"/>
    <n v="1450159200"/>
    <b v="0"/>
    <b v="0"/>
    <s v="photography/photography books"/>
    <n v="0"/>
    <n v="1007"/>
    <x v="7"/>
    <x v="14"/>
    <x v="262"/>
    <d v="2015-12-15T06:00:00"/>
  </r>
  <r>
    <n v="272"/>
    <s v="Horton, Morrison and Clark"/>
    <s v="Networked radical neural-net"/>
    <n v="51100"/>
    <n v="155349"/>
    <x v="1"/>
    <n v="1894"/>
    <s v="US"/>
    <s v="USD"/>
    <n v="1562734800"/>
    <n v="1450159200"/>
    <b v="0"/>
    <b v="1"/>
    <s v="theater/plays"/>
    <n v="104249"/>
    <n v="78621.5"/>
    <x v="3"/>
    <x v="3"/>
    <x v="263"/>
    <d v="2015-12-15T06:00:00"/>
  </r>
  <r>
    <n v="273"/>
    <s v="Thomas and Sons"/>
    <s v="Re-engineered heuristic forecast"/>
    <n v="7800"/>
    <n v="10704"/>
    <x v="1"/>
    <n v="282"/>
    <s v="CA"/>
    <s v="CAD"/>
    <n v="1505624400"/>
    <n v="1450159200"/>
    <b v="0"/>
    <b v="0"/>
    <s v="theater/plays"/>
    <n v="2904"/>
    <n v="5493"/>
    <x v="3"/>
    <x v="3"/>
    <x v="264"/>
    <d v="2015-12-15T06:00:00"/>
  </r>
  <r>
    <n v="274"/>
    <s v="Morgan-Jenkins"/>
    <s v="Fully-configurable background algorithm"/>
    <n v="2400"/>
    <n v="773"/>
    <x v="0"/>
    <n v="15"/>
    <s v="US"/>
    <s v="USD"/>
    <n v="1509948000"/>
    <n v="1450159200"/>
    <b v="0"/>
    <b v="0"/>
    <s v="theater/plays"/>
    <n v="0"/>
    <n v="394"/>
    <x v="3"/>
    <x v="3"/>
    <x v="265"/>
    <d v="2015-12-15T06:00:00"/>
  </r>
  <r>
    <n v="275"/>
    <s v="Ward, Sanchez and Kemp"/>
    <s v="Stand-alone discrete Graphical User Interface"/>
    <n v="3900"/>
    <n v="9419"/>
    <x v="1"/>
    <n v="116"/>
    <s v="US"/>
    <s v="USD"/>
    <n v="1554526800"/>
    <n v="1450159200"/>
    <b v="0"/>
    <b v="0"/>
    <s v="publishing/translations"/>
    <n v="5519"/>
    <n v="4767.5"/>
    <x v="5"/>
    <x v="18"/>
    <x v="266"/>
    <d v="2015-12-15T06:00:00"/>
  </r>
  <r>
    <n v="276"/>
    <s v="Fields Ltd"/>
    <s v="Front-line foreground project"/>
    <n v="5500"/>
    <n v="5324"/>
    <x v="0"/>
    <n v="133"/>
    <s v="US"/>
    <s v="USD"/>
    <n v="1334811600"/>
    <n v="1450159200"/>
    <b v="0"/>
    <b v="1"/>
    <s v="games/video games"/>
    <n v="0"/>
    <n v="2728.5"/>
    <x v="6"/>
    <x v="11"/>
    <x v="267"/>
    <d v="2015-12-15T06:00:00"/>
  </r>
  <r>
    <n v="277"/>
    <s v="Ramos-Mitchell"/>
    <s v="Persevering system-worthy info-mediaries"/>
    <n v="700"/>
    <n v="7465"/>
    <x v="1"/>
    <n v="83"/>
    <s v="US"/>
    <s v="USD"/>
    <n v="1279515600"/>
    <n v="1450159200"/>
    <b v="0"/>
    <b v="0"/>
    <s v="theater/plays"/>
    <n v="6765"/>
    <n v="3774"/>
    <x v="3"/>
    <x v="3"/>
    <x v="268"/>
    <d v="2015-12-15T06:00:00"/>
  </r>
  <r>
    <n v="278"/>
    <s v="Higgins, Davis and Salazar"/>
    <s v="Distributed multi-tasking strategy"/>
    <n v="2700"/>
    <n v="8799"/>
    <x v="1"/>
    <n v="91"/>
    <s v="US"/>
    <s v="USD"/>
    <n v="1353909600"/>
    <n v="1450159200"/>
    <b v="0"/>
    <b v="0"/>
    <s v="technology/web"/>
    <n v="6099"/>
    <n v="4445"/>
    <x v="2"/>
    <x v="2"/>
    <x v="269"/>
    <d v="2015-12-15T06:00:00"/>
  </r>
  <r>
    <n v="279"/>
    <s v="Smith-Jenkins"/>
    <s v="Vision-oriented methodical application"/>
    <n v="8000"/>
    <n v="13656"/>
    <x v="1"/>
    <n v="546"/>
    <s v="US"/>
    <s v="USD"/>
    <n v="1535950800"/>
    <n v="1450159200"/>
    <b v="0"/>
    <b v="0"/>
    <s v="theater/plays"/>
    <n v="5656"/>
    <n v="7101"/>
    <x v="3"/>
    <x v="3"/>
    <x v="270"/>
    <d v="2015-12-15T06:00:00"/>
  </r>
  <r>
    <n v="280"/>
    <s v="Braun PLC"/>
    <s v="Function-based high-level infrastructure"/>
    <n v="2500"/>
    <n v="14536"/>
    <x v="1"/>
    <n v="393"/>
    <s v="US"/>
    <s v="USD"/>
    <n v="1511244000"/>
    <n v="1450159200"/>
    <b v="0"/>
    <b v="0"/>
    <s v="film &amp; video/animation"/>
    <n v="12036"/>
    <n v="7464.5"/>
    <x v="4"/>
    <x v="10"/>
    <x v="271"/>
    <d v="2015-12-15T06:00:00"/>
  </r>
  <r>
    <n v="281"/>
    <s v="Drake PLC"/>
    <s v="Profound object-oriented paradigm"/>
    <n v="164500"/>
    <n v="150552"/>
    <x v="0"/>
    <n v="2062"/>
    <s v="US"/>
    <s v="USD"/>
    <n v="1331445600"/>
    <n v="1450159200"/>
    <b v="0"/>
    <b v="1"/>
    <s v="theater/plays"/>
    <n v="0"/>
    <n v="76307"/>
    <x v="3"/>
    <x v="3"/>
    <x v="272"/>
    <d v="2015-12-15T06:00:00"/>
  </r>
  <r>
    <n v="282"/>
    <s v="Ross, Kelly and Brown"/>
    <s v="Virtual contextually-based circuit"/>
    <n v="8400"/>
    <n v="9076"/>
    <x v="1"/>
    <n v="133"/>
    <s v="US"/>
    <s v="USD"/>
    <n v="1480226400"/>
    <n v="1450159200"/>
    <b v="0"/>
    <b v="1"/>
    <s v="film &amp; video/television"/>
    <n v="676"/>
    <n v="4604.5"/>
    <x v="4"/>
    <x v="19"/>
    <x v="73"/>
    <d v="2015-12-15T06:00:00"/>
  </r>
  <r>
    <n v="283"/>
    <s v="Lucas-Mullins"/>
    <s v="Business-focused dynamic instruction set"/>
    <n v="8100"/>
    <n v="1517"/>
    <x v="0"/>
    <n v="29"/>
    <s v="DK"/>
    <s v="DKK"/>
    <n v="1464584400"/>
    <n v="1450159200"/>
    <b v="0"/>
    <b v="0"/>
    <s v="music/rock"/>
    <n v="0"/>
    <n v="773"/>
    <x v="1"/>
    <x v="1"/>
    <x v="273"/>
    <d v="2015-12-15T06:00:00"/>
  </r>
  <r>
    <n v="284"/>
    <s v="Tran LLC"/>
    <s v="Ameliorated fresh-thinking protocol"/>
    <n v="9800"/>
    <n v="8153"/>
    <x v="0"/>
    <n v="132"/>
    <s v="US"/>
    <s v="USD"/>
    <n v="1335848400"/>
    <n v="1450159200"/>
    <b v="0"/>
    <b v="0"/>
    <s v="technology/web"/>
    <n v="0"/>
    <n v="4142.5"/>
    <x v="2"/>
    <x v="2"/>
    <x v="274"/>
    <d v="2015-12-15T06:00:00"/>
  </r>
  <r>
    <n v="285"/>
    <s v="Dawson, Brady and Gilbert"/>
    <s v="Front-line optimizing emulation"/>
    <n v="900"/>
    <n v="6357"/>
    <x v="1"/>
    <n v="254"/>
    <s v="US"/>
    <s v="USD"/>
    <n v="1473483600"/>
    <n v="1450159200"/>
    <b v="0"/>
    <b v="0"/>
    <s v="theater/plays"/>
    <n v="5457"/>
    <n v="3305.5"/>
    <x v="3"/>
    <x v="3"/>
    <x v="275"/>
    <d v="2015-12-15T06:00:00"/>
  </r>
  <r>
    <n v="286"/>
    <s v="Obrien-Aguirre"/>
    <s v="Devolved uniform complexity"/>
    <n v="112100"/>
    <n v="19557"/>
    <x v="3"/>
    <n v="184"/>
    <s v="US"/>
    <s v="USD"/>
    <n v="1479880800"/>
    <n v="1450159200"/>
    <b v="0"/>
    <b v="0"/>
    <s v="theater/plays"/>
    <n v="0"/>
    <n v="9870.5"/>
    <x v="3"/>
    <x v="3"/>
    <x v="276"/>
    <d v="2015-12-15T06:00:00"/>
  </r>
  <r>
    <n v="287"/>
    <s v="Ferguson PLC"/>
    <s v="Public-key intangible superstructure"/>
    <n v="6300"/>
    <n v="13213"/>
    <x v="1"/>
    <n v="176"/>
    <s v="US"/>
    <s v="USD"/>
    <n v="1430197200"/>
    <n v="1450159200"/>
    <b v="0"/>
    <b v="0"/>
    <s v="music/electric music"/>
    <n v="6913"/>
    <n v="6694.5"/>
    <x v="1"/>
    <x v="5"/>
    <x v="277"/>
    <d v="2015-12-15T06:00:00"/>
  </r>
  <r>
    <n v="288"/>
    <s v="Garcia Ltd"/>
    <s v="Secured global success"/>
    <n v="5600"/>
    <n v="5476"/>
    <x v="0"/>
    <n v="137"/>
    <s v="DK"/>
    <s v="DKK"/>
    <n v="1331701200"/>
    <n v="1450159200"/>
    <b v="0"/>
    <b v="1"/>
    <s v="music/metal"/>
    <n v="0"/>
    <n v="2806.5"/>
    <x v="1"/>
    <x v="16"/>
    <x v="278"/>
    <d v="2015-12-15T06:00:00"/>
  </r>
  <r>
    <n v="289"/>
    <s v="Smith, Love and Smith"/>
    <s v="Grass-roots mission-critical capability"/>
    <n v="800"/>
    <n v="13474"/>
    <x v="1"/>
    <n v="337"/>
    <s v="CA"/>
    <s v="CAD"/>
    <n v="1438578000"/>
    <n v="1450159200"/>
    <b v="0"/>
    <b v="0"/>
    <s v="theater/plays"/>
    <n v="12674"/>
    <n v="6905.5"/>
    <x v="3"/>
    <x v="3"/>
    <x v="279"/>
    <d v="2015-12-15T06:00:00"/>
  </r>
  <r>
    <n v="290"/>
    <s v="Wilson, Hall and Osborne"/>
    <s v="Advanced global data-warehouse"/>
    <n v="168600"/>
    <n v="91722"/>
    <x v="0"/>
    <n v="908"/>
    <s v="US"/>
    <s v="USD"/>
    <n v="1368162000"/>
    <n v="1450159200"/>
    <b v="0"/>
    <b v="1"/>
    <s v="film &amp; video/documentary"/>
    <n v="0"/>
    <n v="46315"/>
    <x v="4"/>
    <x v="4"/>
    <x v="280"/>
    <d v="2015-12-15T06:00:00"/>
  </r>
  <r>
    <n v="291"/>
    <s v="Bell, Grimes and Kerr"/>
    <s v="Self-enabling uniform complexity"/>
    <n v="1800"/>
    <n v="8219"/>
    <x v="1"/>
    <n v="107"/>
    <s v="US"/>
    <s v="USD"/>
    <n v="1318654800"/>
    <n v="1450159200"/>
    <b v="1"/>
    <b v="0"/>
    <s v="technology/web"/>
    <n v="6419"/>
    <n v="4163"/>
    <x v="2"/>
    <x v="2"/>
    <x v="281"/>
    <d v="2015-12-15T06:00:00"/>
  </r>
  <r>
    <n v="292"/>
    <s v="Ho-Harris"/>
    <s v="Versatile cohesive encoding"/>
    <n v="7300"/>
    <n v="717"/>
    <x v="0"/>
    <n v="10"/>
    <s v="US"/>
    <s v="USD"/>
    <n v="1331874000"/>
    <n v="1450159200"/>
    <b v="0"/>
    <b v="0"/>
    <s v="food/food trucks"/>
    <n v="0"/>
    <n v="363.5"/>
    <x v="0"/>
    <x v="0"/>
    <x v="282"/>
    <d v="2015-12-15T06:00:00"/>
  </r>
  <r>
    <n v="293"/>
    <s v="Ross Group"/>
    <s v="Organized executive solution"/>
    <n v="6500"/>
    <n v="1065"/>
    <x v="3"/>
    <n v="32"/>
    <s v="IT"/>
    <s v="EUR"/>
    <n v="1286254800"/>
    <n v="1450159200"/>
    <b v="0"/>
    <b v="0"/>
    <s v="theater/plays"/>
    <n v="0"/>
    <n v="548.5"/>
    <x v="3"/>
    <x v="3"/>
    <x v="283"/>
    <d v="2015-12-15T06:00:00"/>
  </r>
  <r>
    <n v="294"/>
    <s v="Turner-Davis"/>
    <s v="Automated local emulation"/>
    <n v="600"/>
    <n v="8038"/>
    <x v="1"/>
    <n v="183"/>
    <s v="US"/>
    <s v="USD"/>
    <n v="1540530000"/>
    <n v="1450159200"/>
    <b v="0"/>
    <b v="0"/>
    <s v="theater/plays"/>
    <n v="7438"/>
    <n v="4110.5"/>
    <x v="3"/>
    <x v="3"/>
    <x v="284"/>
    <d v="2015-12-15T06:00:00"/>
  </r>
  <r>
    <n v="295"/>
    <s v="Smith, Jackson and Herrera"/>
    <s v="Enterprise-wide intermediate middleware"/>
    <n v="192900"/>
    <n v="68769"/>
    <x v="0"/>
    <n v="1910"/>
    <s v="CH"/>
    <s v="CHF"/>
    <n v="1381813200"/>
    <n v="1450159200"/>
    <b v="0"/>
    <b v="0"/>
    <s v="theater/plays"/>
    <n v="0"/>
    <n v="35339.5"/>
    <x v="3"/>
    <x v="3"/>
    <x v="285"/>
    <d v="2015-12-15T06:00:00"/>
  </r>
  <r>
    <n v="296"/>
    <s v="Smith-Hess"/>
    <s v="Grass-roots real-time Local Area Network"/>
    <n v="6100"/>
    <n v="3352"/>
    <x v="0"/>
    <n v="38"/>
    <s v="AU"/>
    <s v="AUD"/>
    <n v="1548655200"/>
    <n v="1450159200"/>
    <b v="0"/>
    <b v="0"/>
    <s v="theater/plays"/>
    <n v="0"/>
    <n v="1695"/>
    <x v="3"/>
    <x v="3"/>
    <x v="286"/>
    <d v="2015-12-15T06:00:00"/>
  </r>
  <r>
    <n v="297"/>
    <s v="Brown, Herring and Bass"/>
    <s v="Organized client-driven capacity"/>
    <n v="7200"/>
    <n v="6785"/>
    <x v="0"/>
    <n v="104"/>
    <s v="AU"/>
    <s v="AUD"/>
    <n v="1389679200"/>
    <n v="1450159200"/>
    <b v="0"/>
    <b v="1"/>
    <s v="theater/plays"/>
    <n v="0"/>
    <n v="3444.5"/>
    <x v="3"/>
    <x v="3"/>
    <x v="287"/>
    <d v="2015-12-15T06:00:00"/>
  </r>
  <r>
    <n v="298"/>
    <s v="Chase, Garcia and Johnson"/>
    <s v="Adaptive intangible database"/>
    <n v="3500"/>
    <n v="5037"/>
    <x v="1"/>
    <n v="72"/>
    <s v="US"/>
    <s v="USD"/>
    <n v="1456466400"/>
    <n v="1450159200"/>
    <b v="0"/>
    <b v="1"/>
    <s v="music/rock"/>
    <n v="1537"/>
    <n v="2554.5"/>
    <x v="1"/>
    <x v="1"/>
    <x v="288"/>
    <d v="2015-12-15T06:00:00"/>
  </r>
  <r>
    <n v="299"/>
    <s v="Ramsey and Sons"/>
    <s v="Grass-roots contextually-based algorithm"/>
    <n v="3800"/>
    <n v="1954"/>
    <x v="0"/>
    <n v="49"/>
    <s v="US"/>
    <s v="USD"/>
    <n v="1456984800"/>
    <n v="1450159200"/>
    <b v="0"/>
    <b v="0"/>
    <s v="food/food trucks"/>
    <n v="0"/>
    <n v="1001.5"/>
    <x v="0"/>
    <x v="0"/>
    <x v="289"/>
    <d v="2015-12-15T06:00:00"/>
  </r>
  <r>
    <n v="300"/>
    <s v="Cooke PLC"/>
    <s v="Focused executive core"/>
    <n v="100"/>
    <n v="5"/>
    <x v="0"/>
    <n v="1"/>
    <s v="DK"/>
    <s v="DKK"/>
    <n v="1504069200"/>
    <n v="1450159200"/>
    <b v="0"/>
    <b v="1"/>
    <s v="publishing/nonfiction"/>
    <n v="0"/>
    <n v="3"/>
    <x v="5"/>
    <x v="9"/>
    <x v="290"/>
    <d v="2015-12-15T06:00:00"/>
  </r>
  <r>
    <n v="301"/>
    <s v="Wong-Walker"/>
    <s v="Multi-channeled disintermediate policy"/>
    <n v="900"/>
    <n v="12102"/>
    <x v="1"/>
    <n v="295"/>
    <s v="US"/>
    <s v="USD"/>
    <n v="1424930400"/>
    <n v="1450159200"/>
    <b v="0"/>
    <b v="0"/>
    <s v="film &amp; video/documentary"/>
    <n v="11202"/>
    <n v="6198.5"/>
    <x v="4"/>
    <x v="4"/>
    <x v="291"/>
    <d v="2015-12-15T06:00:00"/>
  </r>
  <r>
    <n v="302"/>
    <s v="Ferguson, Collins and Mata"/>
    <s v="Customizable bi-directional hardware"/>
    <n v="76100"/>
    <n v="24234"/>
    <x v="0"/>
    <n v="245"/>
    <s v="US"/>
    <s v="USD"/>
    <n v="1535864400"/>
    <n v="1450159200"/>
    <b v="0"/>
    <b v="0"/>
    <s v="theater/plays"/>
    <n v="0"/>
    <n v="12239.5"/>
    <x v="3"/>
    <x v="3"/>
    <x v="292"/>
    <d v="2015-12-15T06:00:00"/>
  </r>
  <r>
    <n v="303"/>
    <s v="Guerrero, Flores and Jenkins"/>
    <s v="Networked optimal architecture"/>
    <n v="3400"/>
    <n v="2809"/>
    <x v="0"/>
    <n v="32"/>
    <s v="US"/>
    <s v="USD"/>
    <n v="1452146400"/>
    <n v="1450159200"/>
    <b v="0"/>
    <b v="0"/>
    <s v="music/indie rock"/>
    <n v="0"/>
    <n v="1420.5"/>
    <x v="1"/>
    <x v="7"/>
    <x v="293"/>
    <d v="2015-12-15T06:00:00"/>
  </r>
  <r>
    <n v="304"/>
    <s v="Peterson PLC"/>
    <s v="User-friendly discrete benchmark"/>
    <n v="2100"/>
    <n v="11469"/>
    <x v="1"/>
    <n v="142"/>
    <s v="US"/>
    <s v="USD"/>
    <n v="1470546000"/>
    <n v="1450159200"/>
    <b v="0"/>
    <b v="0"/>
    <s v="film &amp; video/documentary"/>
    <n v="9369"/>
    <n v="5805.5"/>
    <x v="4"/>
    <x v="4"/>
    <x v="294"/>
    <d v="2015-12-15T06:00:00"/>
  </r>
  <r>
    <n v="305"/>
    <s v="Townsend Ltd"/>
    <s v="Grass-roots actuating policy"/>
    <n v="2800"/>
    <n v="8014"/>
    <x v="1"/>
    <n v="85"/>
    <s v="US"/>
    <s v="USD"/>
    <n v="1458363600"/>
    <n v="1450159200"/>
    <b v="0"/>
    <b v="0"/>
    <s v="theater/plays"/>
    <n v="5214"/>
    <n v="4049.5"/>
    <x v="3"/>
    <x v="3"/>
    <x v="295"/>
    <d v="2015-12-15T06:00:00"/>
  </r>
  <r>
    <n v="306"/>
    <s v="Rush, Reed and Hall"/>
    <s v="Enterprise-wide 3rdgeneration knowledge user"/>
    <n v="6500"/>
    <n v="514"/>
    <x v="0"/>
    <n v="7"/>
    <s v="US"/>
    <s v="USD"/>
    <n v="1500008400"/>
    <n v="1450159200"/>
    <b v="0"/>
    <b v="1"/>
    <s v="theater/plays"/>
    <n v="0"/>
    <n v="260.5"/>
    <x v="3"/>
    <x v="3"/>
    <x v="296"/>
    <d v="2015-12-15T06:00:00"/>
  </r>
  <r>
    <n v="307"/>
    <s v="Salazar-Dodson"/>
    <s v="Face-to-face zero tolerance moderator"/>
    <n v="32900"/>
    <n v="43473"/>
    <x v="1"/>
    <n v="659"/>
    <s v="DK"/>
    <s v="DKK"/>
    <n v="1338958800"/>
    <n v="1450159200"/>
    <b v="0"/>
    <b v="1"/>
    <s v="publishing/fiction"/>
    <n v="10573"/>
    <n v="22066"/>
    <x v="5"/>
    <x v="13"/>
    <x v="297"/>
    <d v="2015-12-15T06:00:00"/>
  </r>
  <r>
    <n v="308"/>
    <s v="Davis Ltd"/>
    <s v="Grass-roots optimizing projection"/>
    <n v="118200"/>
    <n v="87560"/>
    <x v="0"/>
    <n v="803"/>
    <s v="US"/>
    <s v="USD"/>
    <n v="1303102800"/>
    <n v="1450159200"/>
    <b v="0"/>
    <b v="0"/>
    <s v="theater/plays"/>
    <n v="0"/>
    <n v="44181.5"/>
    <x v="3"/>
    <x v="3"/>
    <x v="298"/>
    <d v="2015-12-15T06:00:00"/>
  </r>
  <r>
    <n v="309"/>
    <s v="Harris-Perry"/>
    <s v="User-centric 6thgeneration attitude"/>
    <n v="4100"/>
    <n v="3087"/>
    <x v="3"/>
    <n v="75"/>
    <s v="US"/>
    <s v="USD"/>
    <n v="1316581200"/>
    <n v="1450159200"/>
    <b v="0"/>
    <b v="1"/>
    <s v="music/indie rock"/>
    <n v="0"/>
    <n v="1581"/>
    <x v="1"/>
    <x v="7"/>
    <x v="299"/>
    <d v="2015-12-15T06:00:00"/>
  </r>
  <r>
    <n v="310"/>
    <s v="Velazquez, Hunt and Ortiz"/>
    <s v="Switchable zero tolerance website"/>
    <n v="7800"/>
    <n v="1586"/>
    <x v="0"/>
    <n v="16"/>
    <s v="US"/>
    <s v="USD"/>
    <n v="1270789200"/>
    <n v="1450159200"/>
    <b v="0"/>
    <b v="0"/>
    <s v="games/video games"/>
    <n v="0"/>
    <n v="801"/>
    <x v="6"/>
    <x v="11"/>
    <x v="300"/>
    <d v="2015-12-15T06:00:00"/>
  </r>
  <r>
    <n v="311"/>
    <s v="Flores PLC"/>
    <s v="Focused real-time help-desk"/>
    <n v="6300"/>
    <n v="12812"/>
    <x v="1"/>
    <n v="121"/>
    <s v="US"/>
    <s v="USD"/>
    <n v="1297836000"/>
    <n v="1450159200"/>
    <b v="0"/>
    <b v="0"/>
    <s v="theater/plays"/>
    <n v="6512"/>
    <n v="6466.5"/>
    <x v="3"/>
    <x v="3"/>
    <x v="247"/>
    <d v="2015-12-15T06:00:00"/>
  </r>
  <r>
    <n v="312"/>
    <s v="Martinez LLC"/>
    <s v="Robust impactful approach"/>
    <n v="59100"/>
    <n v="183345"/>
    <x v="1"/>
    <n v="3742"/>
    <s v="US"/>
    <s v="USD"/>
    <n v="1382677200"/>
    <n v="1450159200"/>
    <b v="0"/>
    <b v="0"/>
    <s v="theater/plays"/>
    <n v="124245"/>
    <n v="93543.5"/>
    <x v="3"/>
    <x v="3"/>
    <x v="244"/>
    <d v="2015-12-15T06:00:00"/>
  </r>
  <r>
    <n v="313"/>
    <s v="Miller-Irwin"/>
    <s v="Secured maximized policy"/>
    <n v="2200"/>
    <n v="8697"/>
    <x v="1"/>
    <n v="223"/>
    <s v="US"/>
    <s v="USD"/>
    <n v="1330322400"/>
    <n v="1450159200"/>
    <b v="0"/>
    <b v="0"/>
    <s v="music/rock"/>
    <n v="6497"/>
    <n v="4460"/>
    <x v="1"/>
    <x v="1"/>
    <x v="301"/>
    <d v="2015-12-15T06:00:00"/>
  </r>
  <r>
    <n v="314"/>
    <s v="Sanchez-Morgan"/>
    <s v="Realigned upward-trending strategy"/>
    <n v="1400"/>
    <n v="4126"/>
    <x v="1"/>
    <n v="133"/>
    <s v="US"/>
    <s v="USD"/>
    <n v="1552366800"/>
    <n v="1450159200"/>
    <b v="0"/>
    <b v="1"/>
    <s v="film &amp; video/documentary"/>
    <n v="2726"/>
    <n v="2129.5"/>
    <x v="4"/>
    <x v="4"/>
    <x v="188"/>
    <d v="2015-12-15T06:00:00"/>
  </r>
  <r>
    <n v="315"/>
    <s v="Lopez, Adams and Johnson"/>
    <s v="Open-source interactive knowledge user"/>
    <n v="9500"/>
    <n v="3220"/>
    <x v="0"/>
    <n v="31"/>
    <s v="US"/>
    <s v="USD"/>
    <n v="1400907600"/>
    <n v="1450159200"/>
    <b v="0"/>
    <b v="0"/>
    <s v="theater/plays"/>
    <n v="0"/>
    <n v="1625.5"/>
    <x v="3"/>
    <x v="3"/>
    <x v="302"/>
    <d v="2015-12-15T06:00:00"/>
  </r>
  <r>
    <n v="316"/>
    <s v="Martin-Marshall"/>
    <s v="Configurable demand-driven matrix"/>
    <n v="9600"/>
    <n v="6401"/>
    <x v="0"/>
    <n v="108"/>
    <s v="IT"/>
    <s v="EUR"/>
    <n v="1574143200"/>
    <n v="1450159200"/>
    <b v="0"/>
    <b v="1"/>
    <s v="food/food trucks"/>
    <n v="0"/>
    <n v="3254.5"/>
    <x v="0"/>
    <x v="0"/>
    <x v="303"/>
    <d v="2015-12-15T06:00:00"/>
  </r>
  <r>
    <n v="317"/>
    <s v="Summers PLC"/>
    <s v="Cross-group coherent hierarchy"/>
    <n v="6600"/>
    <n v="1269"/>
    <x v="0"/>
    <n v="30"/>
    <s v="US"/>
    <s v="USD"/>
    <n v="1494738000"/>
    <n v="1450159200"/>
    <b v="0"/>
    <b v="0"/>
    <s v="theater/plays"/>
    <n v="0"/>
    <n v="649.5"/>
    <x v="3"/>
    <x v="3"/>
    <x v="304"/>
    <d v="2015-12-15T06:00:00"/>
  </r>
  <r>
    <n v="318"/>
    <s v="Young, Hart and Ryan"/>
    <s v="Decentralized demand-driven open system"/>
    <n v="5700"/>
    <n v="903"/>
    <x v="0"/>
    <n v="17"/>
    <s v="US"/>
    <s v="USD"/>
    <n v="1392357600"/>
    <n v="1450159200"/>
    <b v="0"/>
    <b v="0"/>
    <s v="music/rock"/>
    <n v="0"/>
    <n v="460"/>
    <x v="1"/>
    <x v="1"/>
    <x v="305"/>
    <d v="2015-12-15T06:00:00"/>
  </r>
  <r>
    <n v="319"/>
    <s v="Mills Group"/>
    <s v="Advanced empowering matrix"/>
    <n v="8400"/>
    <n v="3251"/>
    <x v="3"/>
    <n v="64"/>
    <s v="US"/>
    <s v="USD"/>
    <n v="1281589200"/>
    <n v="1450159200"/>
    <b v="0"/>
    <b v="0"/>
    <s v="technology/web"/>
    <n v="0"/>
    <n v="1657.5"/>
    <x v="2"/>
    <x v="2"/>
    <x v="306"/>
    <d v="2015-12-15T06:00:00"/>
  </r>
  <r>
    <n v="320"/>
    <s v="Sandoval-Powell"/>
    <s v="Phased holistic implementation"/>
    <n v="84400"/>
    <n v="8092"/>
    <x v="0"/>
    <n v="80"/>
    <s v="US"/>
    <s v="USD"/>
    <n v="1305003600"/>
    <n v="1450159200"/>
    <b v="0"/>
    <b v="0"/>
    <s v="publishing/fiction"/>
    <n v="0"/>
    <n v="4086"/>
    <x v="5"/>
    <x v="13"/>
    <x v="307"/>
    <d v="2015-12-15T06:00:00"/>
  </r>
  <r>
    <n v="321"/>
    <s v="Mills, Frazier and Perez"/>
    <s v="Proactive attitude-oriented knowledge user"/>
    <n v="170400"/>
    <n v="160422"/>
    <x v="0"/>
    <n v="2468"/>
    <s v="US"/>
    <s v="USD"/>
    <n v="1301634000"/>
    <n v="1450159200"/>
    <b v="0"/>
    <b v="0"/>
    <s v="film &amp; video/shorts"/>
    <n v="0"/>
    <n v="81445"/>
    <x v="4"/>
    <x v="12"/>
    <x v="308"/>
    <d v="2015-12-15T06:00:00"/>
  </r>
  <r>
    <n v="322"/>
    <s v="Hebert Group"/>
    <s v="Visionary asymmetric Graphical User Interface"/>
    <n v="117900"/>
    <n v="196377"/>
    <x v="1"/>
    <n v="5168"/>
    <s v="US"/>
    <s v="USD"/>
    <n v="1290664800"/>
    <n v="1450159200"/>
    <b v="0"/>
    <b v="0"/>
    <s v="theater/plays"/>
    <n v="78477"/>
    <n v="100772.5"/>
    <x v="3"/>
    <x v="3"/>
    <x v="309"/>
    <d v="2015-12-15T06:00:00"/>
  </r>
  <r>
    <n v="323"/>
    <s v="Cole, Smith and Wood"/>
    <s v="Integrated zero-defect help-desk"/>
    <n v="8900"/>
    <n v="2148"/>
    <x v="0"/>
    <n v="26"/>
    <s v="GB"/>
    <s v="GBP"/>
    <n v="1395896400"/>
    <n v="1450159200"/>
    <b v="0"/>
    <b v="0"/>
    <s v="film &amp; video/documentary"/>
    <n v="0"/>
    <n v="1087"/>
    <x v="4"/>
    <x v="4"/>
    <x v="310"/>
    <d v="2015-12-15T06:00:00"/>
  </r>
  <r>
    <n v="324"/>
    <s v="Harris, Hall and Harris"/>
    <s v="Inverse analyzing matrices"/>
    <n v="7100"/>
    <n v="11648"/>
    <x v="1"/>
    <n v="307"/>
    <s v="US"/>
    <s v="USD"/>
    <n v="1434862800"/>
    <n v="1450159200"/>
    <b v="0"/>
    <b v="1"/>
    <s v="theater/plays"/>
    <n v="4548"/>
    <n v="5977.5"/>
    <x v="3"/>
    <x v="3"/>
    <x v="311"/>
    <d v="2015-12-15T06:00:00"/>
  </r>
  <r>
    <n v="325"/>
    <s v="Saunders Group"/>
    <s v="Programmable systemic implementation"/>
    <n v="6500"/>
    <n v="5897"/>
    <x v="0"/>
    <n v="73"/>
    <s v="US"/>
    <s v="USD"/>
    <n v="1529125200"/>
    <n v="1450159200"/>
    <b v="0"/>
    <b v="1"/>
    <s v="theater/plays"/>
    <n v="0"/>
    <n v="2985"/>
    <x v="3"/>
    <x v="3"/>
    <x v="79"/>
    <d v="2015-12-15T06:00:00"/>
  </r>
  <r>
    <n v="326"/>
    <s v="Pham, Avila and Nash"/>
    <s v="Multi-channeled next generation architecture"/>
    <n v="7200"/>
    <n v="3326"/>
    <x v="0"/>
    <n v="128"/>
    <s v="US"/>
    <s v="USD"/>
    <n v="1451109600"/>
    <n v="1450159200"/>
    <b v="0"/>
    <b v="0"/>
    <s v="film &amp; video/animation"/>
    <n v="0"/>
    <n v="1727"/>
    <x v="4"/>
    <x v="10"/>
    <x v="312"/>
    <d v="2015-12-15T06:00:00"/>
  </r>
  <r>
    <n v="327"/>
    <s v="Patterson, Salinas and Lucas"/>
    <s v="Digitized 3rdgeneration encoding"/>
    <n v="2600"/>
    <n v="1002"/>
    <x v="0"/>
    <n v="33"/>
    <s v="US"/>
    <s v="USD"/>
    <n v="1566968400"/>
    <n v="1450159200"/>
    <b v="0"/>
    <b v="1"/>
    <s v="theater/plays"/>
    <n v="0"/>
    <n v="517.5"/>
    <x v="3"/>
    <x v="3"/>
    <x v="313"/>
    <d v="2015-12-15T06:00:00"/>
  </r>
  <r>
    <n v="328"/>
    <s v="Young PLC"/>
    <s v="Innovative well-modulated functionalities"/>
    <n v="98700"/>
    <n v="131826"/>
    <x v="1"/>
    <n v="2441"/>
    <s v="US"/>
    <s v="USD"/>
    <n v="1543557600"/>
    <n v="1450159200"/>
    <b v="0"/>
    <b v="0"/>
    <s v="music/rock"/>
    <n v="33126"/>
    <n v="67133.5"/>
    <x v="1"/>
    <x v="1"/>
    <x v="314"/>
    <d v="2015-12-15T06:00:00"/>
  </r>
  <r>
    <n v="329"/>
    <s v="Willis and Sons"/>
    <s v="Fundamental incremental database"/>
    <n v="93800"/>
    <n v="21477"/>
    <x v="2"/>
    <n v="211"/>
    <s v="US"/>
    <s v="USD"/>
    <n v="1481522400"/>
    <n v="1450159200"/>
    <b v="0"/>
    <b v="0"/>
    <s v="games/video games"/>
    <n v="0"/>
    <n v="10844"/>
    <x v="6"/>
    <x v="11"/>
    <x v="315"/>
    <d v="2015-12-15T06:00:00"/>
  </r>
  <r>
    <n v="330"/>
    <s v="Thompson-Bates"/>
    <s v="Expanded encompassing open architecture"/>
    <n v="33700"/>
    <n v="62330"/>
    <x v="1"/>
    <n v="1385"/>
    <s v="GB"/>
    <s v="GBP"/>
    <n v="1512712800"/>
    <n v="1450159200"/>
    <b v="0"/>
    <b v="0"/>
    <s v="film &amp; video/documentary"/>
    <n v="28630"/>
    <n v="31857.5"/>
    <x v="4"/>
    <x v="4"/>
    <x v="316"/>
    <d v="2015-12-15T06:00:00"/>
  </r>
  <r>
    <n v="331"/>
    <s v="Rose-Silva"/>
    <s v="Intuitive static portal"/>
    <n v="3300"/>
    <n v="14643"/>
    <x v="1"/>
    <n v="190"/>
    <s v="US"/>
    <s v="USD"/>
    <n v="1324274400"/>
    <n v="1450159200"/>
    <b v="0"/>
    <b v="0"/>
    <s v="food/food trucks"/>
    <n v="11343"/>
    <n v="7416.5"/>
    <x v="0"/>
    <x v="0"/>
    <x v="317"/>
    <d v="2015-12-15T06:00:00"/>
  </r>
  <r>
    <n v="332"/>
    <s v="Pacheco, Johnson and Torres"/>
    <s v="Optional bandwidth-monitored definition"/>
    <n v="20700"/>
    <n v="41396"/>
    <x v="1"/>
    <n v="470"/>
    <s v="US"/>
    <s v="USD"/>
    <n v="1364446800"/>
    <n v="1450159200"/>
    <b v="0"/>
    <b v="0"/>
    <s v="technology/wearables"/>
    <n v="20696"/>
    <n v="20933"/>
    <x v="2"/>
    <x v="8"/>
    <x v="318"/>
    <d v="2015-12-15T06:00:00"/>
  </r>
  <r>
    <n v="333"/>
    <s v="Carlson, Dixon and Jones"/>
    <s v="Persistent well-modulated synergy"/>
    <n v="9600"/>
    <n v="11900"/>
    <x v="1"/>
    <n v="253"/>
    <s v="US"/>
    <s v="USD"/>
    <n v="1542693600"/>
    <n v="1450159200"/>
    <b v="0"/>
    <b v="0"/>
    <s v="theater/plays"/>
    <n v="2300"/>
    <n v="6076.5"/>
    <x v="3"/>
    <x v="3"/>
    <x v="319"/>
    <d v="2015-12-15T06:00:00"/>
  </r>
  <r>
    <n v="334"/>
    <s v="Mcgee Group"/>
    <s v="Assimilated discrete algorithm"/>
    <n v="66200"/>
    <n v="123538"/>
    <x v="1"/>
    <n v="1113"/>
    <s v="US"/>
    <s v="USD"/>
    <n v="1515564000"/>
    <n v="1450159200"/>
    <b v="0"/>
    <b v="0"/>
    <s v="music/rock"/>
    <n v="57338"/>
    <n v="62325.5"/>
    <x v="1"/>
    <x v="1"/>
    <x v="32"/>
    <d v="2015-12-15T06:00:00"/>
  </r>
  <r>
    <n v="335"/>
    <s v="Jordan-Acosta"/>
    <s v="Operative uniform hub"/>
    <n v="173800"/>
    <n v="198628"/>
    <x v="1"/>
    <n v="2283"/>
    <s v="US"/>
    <s v="USD"/>
    <n v="1573797600"/>
    <n v="1450159200"/>
    <b v="0"/>
    <b v="0"/>
    <s v="music/rock"/>
    <n v="24828"/>
    <n v="100455.5"/>
    <x v="1"/>
    <x v="1"/>
    <x v="320"/>
    <d v="2015-12-15T06:00:00"/>
  </r>
  <r>
    <n v="336"/>
    <s v="Nunez Inc"/>
    <s v="Customizable intangible capability"/>
    <n v="70700"/>
    <n v="68602"/>
    <x v="0"/>
    <n v="1072"/>
    <s v="US"/>
    <s v="USD"/>
    <n v="1292392800"/>
    <n v="1450159200"/>
    <b v="0"/>
    <b v="1"/>
    <s v="music/rock"/>
    <n v="0"/>
    <n v="34837"/>
    <x v="1"/>
    <x v="1"/>
    <x v="321"/>
    <d v="2015-12-15T06:00:00"/>
  </r>
  <r>
    <n v="337"/>
    <s v="Hayden Ltd"/>
    <s v="Innovative didactic analyzer"/>
    <n v="94500"/>
    <n v="116064"/>
    <x v="1"/>
    <n v="1095"/>
    <s v="US"/>
    <s v="USD"/>
    <n v="1573452000"/>
    <n v="1450159200"/>
    <b v="0"/>
    <b v="0"/>
    <s v="theater/plays"/>
    <n v="21564"/>
    <n v="58579.5"/>
    <x v="3"/>
    <x v="3"/>
    <x v="322"/>
    <d v="2015-12-15T06:00:00"/>
  </r>
  <r>
    <n v="338"/>
    <s v="Gonzalez-Burton"/>
    <s v="Decentralized intangible encoding"/>
    <n v="69800"/>
    <n v="125042"/>
    <x v="1"/>
    <n v="1690"/>
    <s v="US"/>
    <s v="USD"/>
    <n v="1317790800"/>
    <n v="1450159200"/>
    <b v="0"/>
    <b v="0"/>
    <s v="theater/plays"/>
    <n v="55242"/>
    <n v="63366"/>
    <x v="3"/>
    <x v="3"/>
    <x v="323"/>
    <d v="2015-12-15T06:00:00"/>
  </r>
  <r>
    <n v="339"/>
    <s v="Lewis, Taylor and Rivers"/>
    <s v="Front-line transitional algorithm"/>
    <n v="136300"/>
    <n v="108974"/>
    <x v="3"/>
    <n v="1297"/>
    <s v="CA"/>
    <s v="CAD"/>
    <n v="1501650000"/>
    <n v="1450159200"/>
    <b v="0"/>
    <b v="0"/>
    <s v="theater/plays"/>
    <n v="0"/>
    <n v="55135.5"/>
    <x v="3"/>
    <x v="3"/>
    <x v="324"/>
    <d v="2015-12-15T06:00:00"/>
  </r>
  <r>
    <n v="340"/>
    <s v="Butler, Henry and Espinoza"/>
    <s v="Switchable didactic matrices"/>
    <n v="37100"/>
    <n v="34964"/>
    <x v="0"/>
    <n v="393"/>
    <s v="US"/>
    <s v="USD"/>
    <n v="1323669600"/>
    <n v="1450159200"/>
    <b v="0"/>
    <b v="0"/>
    <s v="photography/photography books"/>
    <n v="0"/>
    <n v="17678.5"/>
    <x v="7"/>
    <x v="14"/>
    <x v="325"/>
    <d v="2015-12-15T06:00:00"/>
  </r>
  <r>
    <n v="341"/>
    <s v="Guzman Group"/>
    <s v="Ameliorated disintermediate utilization"/>
    <n v="114300"/>
    <n v="96777"/>
    <x v="0"/>
    <n v="1257"/>
    <s v="US"/>
    <s v="USD"/>
    <n v="1440738000"/>
    <n v="1450159200"/>
    <b v="0"/>
    <b v="0"/>
    <s v="music/indie rock"/>
    <n v="0"/>
    <n v="49017"/>
    <x v="1"/>
    <x v="7"/>
    <x v="326"/>
    <d v="2015-12-15T06:00:00"/>
  </r>
  <r>
    <n v="342"/>
    <s v="Gibson-Hernandez"/>
    <s v="Visionary foreground middleware"/>
    <n v="47900"/>
    <n v="31864"/>
    <x v="0"/>
    <n v="328"/>
    <s v="US"/>
    <s v="USD"/>
    <n v="1374296400"/>
    <n v="1450159200"/>
    <b v="0"/>
    <b v="0"/>
    <s v="theater/plays"/>
    <n v="0"/>
    <n v="16096"/>
    <x v="3"/>
    <x v="3"/>
    <x v="327"/>
    <d v="2015-12-15T06:00:00"/>
  </r>
  <r>
    <n v="343"/>
    <s v="Spencer-Weber"/>
    <s v="Optional zero-defect task-force"/>
    <n v="9000"/>
    <n v="4853"/>
    <x v="0"/>
    <n v="147"/>
    <s v="US"/>
    <s v="USD"/>
    <n v="1384840800"/>
    <n v="1450159200"/>
    <b v="0"/>
    <b v="0"/>
    <s v="theater/plays"/>
    <n v="0"/>
    <n v="2500"/>
    <x v="3"/>
    <x v="3"/>
    <x v="328"/>
    <d v="2015-12-15T06:00:00"/>
  </r>
  <r>
    <n v="344"/>
    <s v="Berger, Johnson and Marshall"/>
    <s v="Devolved exuding emulation"/>
    <n v="197600"/>
    <n v="82959"/>
    <x v="0"/>
    <n v="830"/>
    <s v="US"/>
    <s v="USD"/>
    <n v="1516600800"/>
    <n v="1450159200"/>
    <b v="0"/>
    <b v="0"/>
    <s v="games/video games"/>
    <n v="0"/>
    <n v="41894.5"/>
    <x v="6"/>
    <x v="11"/>
    <x v="329"/>
    <d v="2015-12-15T06:00:00"/>
  </r>
  <r>
    <n v="345"/>
    <s v="Taylor, Cisneros and Romero"/>
    <s v="Open-source neutral task-force"/>
    <n v="157600"/>
    <n v="23159"/>
    <x v="0"/>
    <n v="331"/>
    <s v="GB"/>
    <s v="GBP"/>
    <n v="1436418000"/>
    <n v="1450159200"/>
    <b v="0"/>
    <b v="0"/>
    <s v="film &amp; video/drama"/>
    <n v="0"/>
    <n v="11745"/>
    <x v="4"/>
    <x v="6"/>
    <x v="330"/>
    <d v="2015-12-15T06:00:00"/>
  </r>
  <r>
    <n v="346"/>
    <s v="Little-Marsh"/>
    <s v="Virtual attitude-oriented migration"/>
    <n v="8000"/>
    <n v="2758"/>
    <x v="0"/>
    <n v="25"/>
    <s v="US"/>
    <s v="USD"/>
    <n v="1503550800"/>
    <n v="1450159200"/>
    <b v="0"/>
    <b v="1"/>
    <s v="music/indie rock"/>
    <n v="0"/>
    <n v="1391.5"/>
    <x v="1"/>
    <x v="7"/>
    <x v="331"/>
    <d v="2015-12-15T06:00:00"/>
  </r>
  <r>
    <n v="347"/>
    <s v="Petersen and Sons"/>
    <s v="Open-source full-range portal"/>
    <n v="900"/>
    <n v="12607"/>
    <x v="1"/>
    <n v="191"/>
    <s v="US"/>
    <s v="USD"/>
    <n v="1423634400"/>
    <n v="1450159200"/>
    <b v="0"/>
    <b v="0"/>
    <s v="technology/web"/>
    <n v="11707"/>
    <n v="6399"/>
    <x v="2"/>
    <x v="2"/>
    <x v="332"/>
    <d v="2015-12-15T06:00:00"/>
  </r>
  <r>
    <n v="348"/>
    <s v="Hensley Ltd"/>
    <s v="Versatile cohesive open system"/>
    <n v="199000"/>
    <n v="142823"/>
    <x v="0"/>
    <n v="3483"/>
    <s v="US"/>
    <s v="USD"/>
    <n v="1487224800"/>
    <n v="1450159200"/>
    <b v="0"/>
    <b v="0"/>
    <s v="food/food trucks"/>
    <n v="0"/>
    <n v="73153"/>
    <x v="0"/>
    <x v="0"/>
    <x v="333"/>
    <d v="2015-12-15T06:00:00"/>
  </r>
  <r>
    <n v="349"/>
    <s v="Navarro and Sons"/>
    <s v="Multi-layered bottom-line frame"/>
    <n v="180800"/>
    <n v="95958"/>
    <x v="0"/>
    <n v="923"/>
    <s v="US"/>
    <s v="USD"/>
    <n v="1500008400"/>
    <n v="1450159200"/>
    <b v="0"/>
    <b v="0"/>
    <s v="theater/plays"/>
    <n v="0"/>
    <n v="48440.5"/>
    <x v="3"/>
    <x v="3"/>
    <x v="296"/>
    <d v="2015-12-15T06:00:00"/>
  </r>
  <r>
    <n v="350"/>
    <s v="Shannon Ltd"/>
    <s v="Pre-emptive neutral capacity"/>
    <n v="100"/>
    <n v="5"/>
    <x v="0"/>
    <n v="1"/>
    <s v="US"/>
    <s v="USD"/>
    <n v="1432098000"/>
    <n v="1450159200"/>
    <b v="0"/>
    <b v="1"/>
    <s v="music/jazz"/>
    <n v="0"/>
    <n v="3"/>
    <x v="1"/>
    <x v="17"/>
    <x v="334"/>
    <d v="2015-12-15T06:00:00"/>
  </r>
  <r>
    <n v="351"/>
    <s v="Young LLC"/>
    <s v="Universal maximized methodology"/>
    <n v="74100"/>
    <n v="94631"/>
    <x v="1"/>
    <n v="2013"/>
    <s v="US"/>
    <s v="USD"/>
    <n v="1440392400"/>
    <n v="1450159200"/>
    <b v="0"/>
    <b v="0"/>
    <s v="music/rock"/>
    <n v="20531"/>
    <n v="48322"/>
    <x v="1"/>
    <x v="1"/>
    <x v="335"/>
    <d v="2015-12-15T06:00:00"/>
  </r>
  <r>
    <n v="352"/>
    <s v="Adams, Willis and Sanchez"/>
    <s v="Expanded hybrid hardware"/>
    <n v="2800"/>
    <n v="977"/>
    <x v="0"/>
    <n v="33"/>
    <s v="CA"/>
    <s v="CAD"/>
    <n v="1446876000"/>
    <n v="1450159200"/>
    <b v="0"/>
    <b v="0"/>
    <s v="theater/plays"/>
    <n v="0"/>
    <n v="505"/>
    <x v="3"/>
    <x v="3"/>
    <x v="336"/>
    <d v="2015-12-15T06:00:00"/>
  </r>
  <r>
    <n v="353"/>
    <s v="Mills-Roy"/>
    <s v="Profit-focused multi-tasking access"/>
    <n v="33600"/>
    <n v="137961"/>
    <x v="1"/>
    <n v="1703"/>
    <s v="US"/>
    <s v="USD"/>
    <n v="1562302800"/>
    <n v="1450159200"/>
    <b v="0"/>
    <b v="0"/>
    <s v="theater/plays"/>
    <n v="104361"/>
    <n v="69832"/>
    <x v="3"/>
    <x v="3"/>
    <x v="337"/>
    <d v="2015-12-15T06:00:00"/>
  </r>
  <r>
    <n v="354"/>
    <s v="Brown Group"/>
    <s v="Profit-focused transitional capability"/>
    <n v="6100"/>
    <n v="7548"/>
    <x v="1"/>
    <n v="80"/>
    <s v="DK"/>
    <s v="DKK"/>
    <n v="1378184400"/>
    <n v="1450159200"/>
    <b v="0"/>
    <b v="0"/>
    <s v="film &amp; video/documentary"/>
    <n v="1448"/>
    <n v="3814"/>
    <x v="4"/>
    <x v="4"/>
    <x v="338"/>
    <d v="2015-12-15T06:00:00"/>
  </r>
  <r>
    <n v="355"/>
    <s v="Burns-Burnett"/>
    <s v="Front-line scalable definition"/>
    <n v="3800"/>
    <n v="2241"/>
    <x v="2"/>
    <n v="86"/>
    <s v="US"/>
    <s v="USD"/>
    <n v="1485064800"/>
    <n v="1450159200"/>
    <b v="0"/>
    <b v="0"/>
    <s v="technology/wearables"/>
    <n v="0"/>
    <n v="1163.5"/>
    <x v="2"/>
    <x v="8"/>
    <x v="339"/>
    <d v="2015-12-15T06:00:00"/>
  </r>
  <r>
    <n v="356"/>
    <s v="Glass, Nunez and Mcdonald"/>
    <s v="Open-source systematic protocol"/>
    <n v="9300"/>
    <n v="3431"/>
    <x v="0"/>
    <n v="40"/>
    <s v="IT"/>
    <s v="EUR"/>
    <n v="1326520800"/>
    <n v="1450159200"/>
    <b v="0"/>
    <b v="0"/>
    <s v="theater/plays"/>
    <n v="0"/>
    <n v="1735.5"/>
    <x v="3"/>
    <x v="3"/>
    <x v="340"/>
    <d v="2015-12-15T06:00:00"/>
  </r>
  <r>
    <n v="357"/>
    <s v="Perez, Davis and Wilson"/>
    <s v="Implemented tangible algorithm"/>
    <n v="2300"/>
    <n v="4253"/>
    <x v="1"/>
    <n v="41"/>
    <s v="US"/>
    <s v="USD"/>
    <n v="1441256400"/>
    <n v="1450159200"/>
    <b v="0"/>
    <b v="0"/>
    <s v="games/video games"/>
    <n v="1953"/>
    <n v="2147"/>
    <x v="6"/>
    <x v="11"/>
    <x v="341"/>
    <d v="2015-12-15T06:00:00"/>
  </r>
  <r>
    <n v="358"/>
    <s v="Diaz-Garcia"/>
    <s v="Profit-focused 3rdgeneration circuit"/>
    <n v="9700"/>
    <n v="1146"/>
    <x v="0"/>
    <n v="23"/>
    <s v="CA"/>
    <s v="CAD"/>
    <n v="1533877200"/>
    <n v="1450159200"/>
    <b v="1"/>
    <b v="0"/>
    <s v="photography/photography books"/>
    <n v="0"/>
    <n v="584.5"/>
    <x v="7"/>
    <x v="14"/>
    <x v="342"/>
    <d v="2015-12-15T06:00:00"/>
  </r>
  <r>
    <n v="359"/>
    <s v="Salazar-Moon"/>
    <s v="Compatible needs-based architecture"/>
    <n v="4000"/>
    <n v="11948"/>
    <x v="1"/>
    <n v="187"/>
    <s v="US"/>
    <s v="USD"/>
    <n v="1314421200"/>
    <n v="1450159200"/>
    <b v="0"/>
    <b v="0"/>
    <s v="film &amp; video/animation"/>
    <n v="7948"/>
    <n v="6067.5"/>
    <x v="4"/>
    <x v="10"/>
    <x v="343"/>
    <d v="2015-12-15T06:00:00"/>
  </r>
  <r>
    <n v="360"/>
    <s v="Larsen-Chung"/>
    <s v="Right-sized zero tolerance migration"/>
    <n v="59700"/>
    <n v="135132"/>
    <x v="1"/>
    <n v="2875"/>
    <s v="GB"/>
    <s v="GBP"/>
    <n v="1293861600"/>
    <n v="1450159200"/>
    <b v="0"/>
    <b v="1"/>
    <s v="theater/plays"/>
    <n v="75432"/>
    <n v="69003.5"/>
    <x v="3"/>
    <x v="3"/>
    <x v="344"/>
    <d v="2015-12-15T06:00:00"/>
  </r>
  <r>
    <n v="361"/>
    <s v="Anderson and Sons"/>
    <s v="Quality-focused reciprocal structure"/>
    <n v="5500"/>
    <n v="9546"/>
    <x v="1"/>
    <n v="88"/>
    <s v="US"/>
    <s v="USD"/>
    <n v="1507352400"/>
    <n v="1450159200"/>
    <b v="0"/>
    <b v="0"/>
    <s v="theater/plays"/>
    <n v="4046"/>
    <n v="4817"/>
    <x v="3"/>
    <x v="3"/>
    <x v="345"/>
    <d v="2015-12-15T06:00:00"/>
  </r>
  <r>
    <n v="362"/>
    <s v="Lawrence Group"/>
    <s v="Automated actuating conglomeration"/>
    <n v="3700"/>
    <n v="13755"/>
    <x v="1"/>
    <n v="191"/>
    <s v="US"/>
    <s v="USD"/>
    <n v="1296108000"/>
    <n v="1450159200"/>
    <b v="0"/>
    <b v="0"/>
    <s v="music/rock"/>
    <n v="10055"/>
    <n v="6973"/>
    <x v="1"/>
    <x v="1"/>
    <x v="65"/>
    <d v="2015-12-15T06:00:00"/>
  </r>
  <r>
    <n v="363"/>
    <s v="Gray-Davis"/>
    <s v="Re-contextualized local initiative"/>
    <n v="5200"/>
    <n v="8330"/>
    <x v="1"/>
    <n v="139"/>
    <s v="US"/>
    <s v="USD"/>
    <n v="1324965600"/>
    <n v="1450159200"/>
    <b v="0"/>
    <b v="0"/>
    <s v="music/rock"/>
    <n v="3130"/>
    <n v="4234.5"/>
    <x v="1"/>
    <x v="1"/>
    <x v="346"/>
    <d v="2015-12-15T06:00:00"/>
  </r>
  <r>
    <n v="364"/>
    <s v="Ramirez-Myers"/>
    <s v="Switchable intangible definition"/>
    <n v="900"/>
    <n v="14547"/>
    <x v="1"/>
    <n v="186"/>
    <s v="US"/>
    <s v="USD"/>
    <n v="1520229600"/>
    <n v="1450159200"/>
    <b v="0"/>
    <b v="0"/>
    <s v="music/indie rock"/>
    <n v="13647"/>
    <n v="7366.5"/>
    <x v="1"/>
    <x v="7"/>
    <x v="347"/>
    <d v="2015-12-15T06:00:00"/>
  </r>
  <r>
    <n v="365"/>
    <s v="Lucas, Hall and Bonilla"/>
    <s v="Networked bottom-line initiative"/>
    <n v="1600"/>
    <n v="11735"/>
    <x v="1"/>
    <n v="112"/>
    <s v="AU"/>
    <s v="AUD"/>
    <n v="1482991200"/>
    <n v="1450159200"/>
    <b v="0"/>
    <b v="0"/>
    <s v="theater/plays"/>
    <n v="10135"/>
    <n v="5923.5"/>
    <x v="3"/>
    <x v="3"/>
    <x v="348"/>
    <d v="2015-12-15T06:00:00"/>
  </r>
  <r>
    <n v="366"/>
    <s v="Williams, Perez and Villegas"/>
    <s v="Robust directional system engine"/>
    <n v="1800"/>
    <n v="10658"/>
    <x v="1"/>
    <n v="101"/>
    <s v="US"/>
    <s v="USD"/>
    <n v="1294034400"/>
    <n v="1450159200"/>
    <b v="0"/>
    <b v="1"/>
    <s v="theater/plays"/>
    <n v="8858"/>
    <n v="5379.5"/>
    <x v="3"/>
    <x v="3"/>
    <x v="349"/>
    <d v="2015-12-15T06:00:00"/>
  </r>
  <r>
    <n v="367"/>
    <s v="Brooks, Jones and Ingram"/>
    <s v="Triple-buffered explicit methodology"/>
    <n v="9900"/>
    <n v="1870"/>
    <x v="0"/>
    <n v="75"/>
    <s v="US"/>
    <s v="USD"/>
    <n v="1413608400"/>
    <n v="1450159200"/>
    <b v="0"/>
    <b v="1"/>
    <s v="theater/plays"/>
    <n v="0"/>
    <n v="972.5"/>
    <x v="3"/>
    <x v="3"/>
    <x v="350"/>
    <d v="2015-12-15T06:00:00"/>
  </r>
  <r>
    <n v="368"/>
    <s v="Whitaker, Wallace and Daniels"/>
    <s v="Reactive directional capacity"/>
    <n v="5200"/>
    <n v="14394"/>
    <x v="1"/>
    <n v="206"/>
    <s v="GB"/>
    <s v="GBP"/>
    <n v="1286946000"/>
    <n v="1450159200"/>
    <b v="0"/>
    <b v="1"/>
    <s v="film &amp; video/documentary"/>
    <n v="9194"/>
    <n v="7300"/>
    <x v="4"/>
    <x v="4"/>
    <x v="351"/>
    <d v="2015-12-15T06:00:00"/>
  </r>
  <r>
    <n v="369"/>
    <s v="Smith-Gonzalez"/>
    <s v="Polarized needs-based approach"/>
    <n v="5400"/>
    <n v="14743"/>
    <x v="1"/>
    <n v="154"/>
    <s v="US"/>
    <s v="USD"/>
    <n v="1359871200"/>
    <n v="1450159200"/>
    <b v="0"/>
    <b v="1"/>
    <s v="film &amp; video/television"/>
    <n v="9343"/>
    <n v="7448.5"/>
    <x v="4"/>
    <x v="19"/>
    <x v="352"/>
    <d v="2015-12-15T06:00:00"/>
  </r>
  <r>
    <n v="370"/>
    <s v="Skinner PLC"/>
    <s v="Intuitive well-modulated middleware"/>
    <n v="112300"/>
    <n v="178965"/>
    <x v="1"/>
    <n v="5966"/>
    <s v="US"/>
    <s v="USD"/>
    <n v="1555304400"/>
    <n v="1450159200"/>
    <b v="0"/>
    <b v="0"/>
    <s v="theater/plays"/>
    <n v="66665"/>
    <n v="92465.5"/>
    <x v="3"/>
    <x v="3"/>
    <x v="353"/>
    <d v="2015-12-15T06:00:00"/>
  </r>
  <r>
    <n v="371"/>
    <s v="Nolan, Smith and Sanchez"/>
    <s v="Multi-channeled logistical matrices"/>
    <n v="189200"/>
    <n v="128410"/>
    <x v="0"/>
    <n v="2176"/>
    <s v="US"/>
    <s v="USD"/>
    <n v="1423375200"/>
    <n v="1450159200"/>
    <b v="0"/>
    <b v="0"/>
    <s v="theater/plays"/>
    <n v="0"/>
    <n v="65293"/>
    <x v="3"/>
    <x v="3"/>
    <x v="354"/>
    <d v="2015-12-15T06:00:00"/>
  </r>
  <r>
    <n v="372"/>
    <s v="Green-Carr"/>
    <s v="Pre-emptive bifurcated artificial intelligence"/>
    <n v="900"/>
    <n v="14324"/>
    <x v="1"/>
    <n v="169"/>
    <s v="US"/>
    <s v="USD"/>
    <n v="1420696800"/>
    <n v="1450159200"/>
    <b v="0"/>
    <b v="1"/>
    <s v="film &amp; video/documentary"/>
    <n v="13424"/>
    <n v="7246.5"/>
    <x v="4"/>
    <x v="4"/>
    <x v="355"/>
    <d v="2015-12-15T06:00:00"/>
  </r>
  <r>
    <n v="373"/>
    <s v="Brown-Parker"/>
    <s v="Down-sized coherent toolset"/>
    <n v="22500"/>
    <n v="164291"/>
    <x v="1"/>
    <n v="2106"/>
    <s v="US"/>
    <s v="USD"/>
    <n v="1502946000"/>
    <n v="1450159200"/>
    <b v="0"/>
    <b v="0"/>
    <s v="theater/plays"/>
    <n v="141791"/>
    <n v="83198.5"/>
    <x v="3"/>
    <x v="3"/>
    <x v="356"/>
    <d v="2015-12-15T06:00:00"/>
  </r>
  <r>
    <n v="374"/>
    <s v="Marshall Inc"/>
    <s v="Open-source multi-tasking data-warehouse"/>
    <n v="167400"/>
    <n v="22073"/>
    <x v="0"/>
    <n v="441"/>
    <s v="US"/>
    <s v="USD"/>
    <n v="1547186400"/>
    <n v="1450159200"/>
    <b v="0"/>
    <b v="1"/>
    <s v="film &amp; video/documentary"/>
    <n v="0"/>
    <n v="11257"/>
    <x v="4"/>
    <x v="4"/>
    <x v="357"/>
    <d v="2015-12-15T06:00:00"/>
  </r>
  <r>
    <n v="375"/>
    <s v="Leblanc-Pineda"/>
    <s v="Future-proofed upward-trending contingency"/>
    <n v="2700"/>
    <n v="1479"/>
    <x v="0"/>
    <n v="25"/>
    <s v="US"/>
    <s v="USD"/>
    <n v="1444971600"/>
    <n v="1450159200"/>
    <b v="0"/>
    <b v="0"/>
    <s v="music/indie rock"/>
    <n v="0"/>
    <n v="752"/>
    <x v="1"/>
    <x v="7"/>
    <x v="358"/>
    <d v="2015-12-15T06:00:00"/>
  </r>
  <r>
    <n v="376"/>
    <s v="Perry PLC"/>
    <s v="Mandatory uniform matrix"/>
    <n v="3400"/>
    <n v="12275"/>
    <x v="1"/>
    <n v="131"/>
    <s v="US"/>
    <s v="USD"/>
    <n v="1404622800"/>
    <n v="1450159200"/>
    <b v="0"/>
    <b v="0"/>
    <s v="music/rock"/>
    <n v="8875"/>
    <n v="6203"/>
    <x v="1"/>
    <x v="1"/>
    <x v="359"/>
    <d v="2015-12-15T06:00:00"/>
  </r>
  <r>
    <n v="377"/>
    <s v="Klein, Stark and Livingston"/>
    <s v="Phased methodical initiative"/>
    <n v="49700"/>
    <n v="5098"/>
    <x v="0"/>
    <n v="127"/>
    <s v="US"/>
    <s v="USD"/>
    <n v="1571720400"/>
    <n v="1450159200"/>
    <b v="0"/>
    <b v="0"/>
    <s v="theater/plays"/>
    <n v="0"/>
    <n v="2612.5"/>
    <x v="3"/>
    <x v="3"/>
    <x v="12"/>
    <d v="2015-12-15T06:00:00"/>
  </r>
  <r>
    <n v="378"/>
    <s v="Fleming-Oliver"/>
    <s v="Managed stable function"/>
    <n v="178200"/>
    <n v="24882"/>
    <x v="0"/>
    <n v="355"/>
    <s v="US"/>
    <s v="USD"/>
    <n v="1526878800"/>
    <n v="1450159200"/>
    <b v="0"/>
    <b v="0"/>
    <s v="film &amp; video/documentary"/>
    <n v="0"/>
    <n v="12618.5"/>
    <x v="4"/>
    <x v="4"/>
    <x v="360"/>
    <d v="2015-12-15T06:00:00"/>
  </r>
  <r>
    <n v="379"/>
    <s v="Reilly, Aguirre and Johnson"/>
    <s v="Realigned clear-thinking migration"/>
    <n v="7200"/>
    <n v="2912"/>
    <x v="0"/>
    <n v="44"/>
    <s v="GB"/>
    <s v="GBP"/>
    <n v="1319691600"/>
    <n v="1450159200"/>
    <b v="0"/>
    <b v="0"/>
    <s v="theater/plays"/>
    <n v="0"/>
    <n v="1478"/>
    <x v="3"/>
    <x v="3"/>
    <x v="361"/>
    <d v="2015-12-15T06:00:00"/>
  </r>
  <r>
    <n v="380"/>
    <s v="Davidson, Wilcox and Lewis"/>
    <s v="Optional clear-thinking process improvement"/>
    <n v="2500"/>
    <n v="4008"/>
    <x v="1"/>
    <n v="84"/>
    <s v="US"/>
    <s v="USD"/>
    <n v="1371963600"/>
    <n v="1450159200"/>
    <b v="0"/>
    <b v="0"/>
    <s v="theater/plays"/>
    <n v="1508"/>
    <n v="2046"/>
    <x v="3"/>
    <x v="3"/>
    <x v="362"/>
    <d v="2015-12-15T06:00:00"/>
  </r>
  <r>
    <n v="381"/>
    <s v="Michael, Anderson and Vincent"/>
    <s v="Cross-group global moratorium"/>
    <n v="5300"/>
    <n v="9749"/>
    <x v="1"/>
    <n v="155"/>
    <s v="US"/>
    <s v="USD"/>
    <n v="1433739600"/>
    <n v="1450159200"/>
    <b v="0"/>
    <b v="0"/>
    <s v="theater/plays"/>
    <n v="4449"/>
    <n v="4952"/>
    <x v="3"/>
    <x v="3"/>
    <x v="363"/>
    <d v="2015-12-15T06:00:00"/>
  </r>
  <r>
    <n v="382"/>
    <s v="King Ltd"/>
    <s v="Visionary systemic process improvement"/>
    <n v="9100"/>
    <n v="5803"/>
    <x v="0"/>
    <n v="67"/>
    <s v="US"/>
    <s v="USD"/>
    <n v="1508130000"/>
    <n v="1450159200"/>
    <b v="0"/>
    <b v="0"/>
    <s v="photography/photography books"/>
    <n v="0"/>
    <n v="2935"/>
    <x v="7"/>
    <x v="14"/>
    <x v="364"/>
    <d v="2015-12-15T06:00:00"/>
  </r>
  <r>
    <n v="383"/>
    <s v="Baker Ltd"/>
    <s v="Progressive intangible flexibility"/>
    <n v="6300"/>
    <n v="14199"/>
    <x v="1"/>
    <n v="189"/>
    <s v="US"/>
    <s v="USD"/>
    <n v="1550037600"/>
    <n v="1450159200"/>
    <b v="0"/>
    <b v="1"/>
    <s v="food/food trucks"/>
    <n v="7899"/>
    <n v="7194"/>
    <x v="0"/>
    <x v="0"/>
    <x v="210"/>
    <d v="2015-12-15T06:00:00"/>
  </r>
  <r>
    <n v="384"/>
    <s v="Baker, Collins and Smith"/>
    <s v="Reactive real-time software"/>
    <n v="114400"/>
    <n v="196779"/>
    <x v="1"/>
    <n v="4799"/>
    <s v="US"/>
    <s v="USD"/>
    <n v="1486706400"/>
    <n v="1450159200"/>
    <b v="1"/>
    <b v="1"/>
    <s v="film &amp; video/documentary"/>
    <n v="82379"/>
    <n v="100789"/>
    <x v="4"/>
    <x v="4"/>
    <x v="365"/>
    <d v="2015-12-15T06:00:00"/>
  </r>
  <r>
    <n v="385"/>
    <s v="Warren-Harrison"/>
    <s v="Programmable incremental knowledge user"/>
    <n v="38900"/>
    <n v="56859"/>
    <x v="1"/>
    <n v="1137"/>
    <s v="US"/>
    <s v="USD"/>
    <n v="1553835600"/>
    <n v="1450159200"/>
    <b v="0"/>
    <b v="0"/>
    <s v="publishing/nonfiction"/>
    <n v="17959"/>
    <n v="28998"/>
    <x v="5"/>
    <x v="9"/>
    <x v="366"/>
    <d v="2015-12-15T06:00:00"/>
  </r>
  <r>
    <n v="386"/>
    <s v="Gardner Group"/>
    <s v="Progressive 5thgeneration customer loyalty"/>
    <n v="135500"/>
    <n v="103554"/>
    <x v="0"/>
    <n v="1068"/>
    <s v="US"/>
    <s v="USD"/>
    <n v="1277528400"/>
    <n v="1450159200"/>
    <b v="0"/>
    <b v="0"/>
    <s v="theater/plays"/>
    <n v="0"/>
    <n v="52311"/>
    <x v="3"/>
    <x v="3"/>
    <x v="367"/>
    <d v="2015-12-15T06:00:00"/>
  </r>
  <r>
    <n v="387"/>
    <s v="Flores-Lambert"/>
    <s v="Triple-buffered logistical frame"/>
    <n v="109000"/>
    <n v="42795"/>
    <x v="0"/>
    <n v="424"/>
    <s v="US"/>
    <s v="USD"/>
    <n v="1339477200"/>
    <n v="1450159200"/>
    <b v="0"/>
    <b v="0"/>
    <s v="technology/wearables"/>
    <n v="0"/>
    <n v="21609.5"/>
    <x v="2"/>
    <x v="8"/>
    <x v="368"/>
    <d v="2015-12-15T06:00:00"/>
  </r>
  <r>
    <n v="388"/>
    <s v="Cruz Ltd"/>
    <s v="Exclusive dynamic adapter"/>
    <n v="114800"/>
    <n v="12938"/>
    <x v="3"/>
    <n v="145"/>
    <s v="CH"/>
    <s v="CHF"/>
    <n v="1325656800"/>
    <n v="1450159200"/>
    <b v="0"/>
    <b v="0"/>
    <s v="music/indie rock"/>
    <n v="0"/>
    <n v="6541.5"/>
    <x v="1"/>
    <x v="7"/>
    <x v="369"/>
    <d v="2015-12-15T06:00:00"/>
  </r>
  <r>
    <n v="389"/>
    <s v="Knox-Garner"/>
    <s v="Automated systemic hierarchy"/>
    <n v="83000"/>
    <n v="101352"/>
    <x v="1"/>
    <n v="1152"/>
    <s v="US"/>
    <s v="USD"/>
    <n v="1288242000"/>
    <n v="1450159200"/>
    <b v="0"/>
    <b v="0"/>
    <s v="theater/plays"/>
    <n v="18352"/>
    <n v="51252"/>
    <x v="3"/>
    <x v="3"/>
    <x v="370"/>
    <d v="2015-12-15T06:00:00"/>
  </r>
  <r>
    <n v="390"/>
    <s v="Davis-Allen"/>
    <s v="Digitized eco-centric core"/>
    <n v="2400"/>
    <n v="4477"/>
    <x v="1"/>
    <n v="50"/>
    <s v="US"/>
    <s v="USD"/>
    <n v="1379048400"/>
    <n v="1450159200"/>
    <b v="0"/>
    <b v="0"/>
    <s v="photography/photography books"/>
    <n v="2077"/>
    <n v="2263.5"/>
    <x v="7"/>
    <x v="14"/>
    <x v="371"/>
    <d v="2015-12-15T06:00:00"/>
  </r>
  <r>
    <n v="391"/>
    <s v="Miller-Patel"/>
    <s v="Mandatory uniform strategy"/>
    <n v="60400"/>
    <n v="4393"/>
    <x v="0"/>
    <n v="151"/>
    <s v="US"/>
    <s v="USD"/>
    <n v="1389679200"/>
    <n v="1450159200"/>
    <b v="0"/>
    <b v="0"/>
    <s v="publishing/nonfiction"/>
    <n v="0"/>
    <n v="2272"/>
    <x v="5"/>
    <x v="9"/>
    <x v="287"/>
    <d v="2015-12-15T06:00:00"/>
  </r>
  <r>
    <n v="392"/>
    <s v="Hernandez-Grimes"/>
    <s v="Profit-focused zero administration forecast"/>
    <n v="102900"/>
    <n v="67546"/>
    <x v="0"/>
    <n v="1608"/>
    <s v="US"/>
    <s v="USD"/>
    <n v="1294293600"/>
    <n v="1450159200"/>
    <b v="0"/>
    <b v="0"/>
    <s v="technology/wearables"/>
    <n v="0"/>
    <n v="34577"/>
    <x v="2"/>
    <x v="8"/>
    <x v="372"/>
    <d v="2015-12-15T06:00:00"/>
  </r>
  <r>
    <n v="393"/>
    <s v="Owens, Hall and Gonzalez"/>
    <s v="De-engineered static orchestration"/>
    <n v="62800"/>
    <n v="143788"/>
    <x v="1"/>
    <n v="3059"/>
    <s v="CA"/>
    <s v="CAD"/>
    <n v="1500267600"/>
    <n v="1450159200"/>
    <b v="0"/>
    <b v="0"/>
    <s v="music/jazz"/>
    <n v="80988"/>
    <n v="73423.5"/>
    <x v="1"/>
    <x v="17"/>
    <x v="373"/>
    <d v="2015-12-15T06:00:00"/>
  </r>
  <r>
    <n v="394"/>
    <s v="Noble-Bailey"/>
    <s v="Customizable dynamic info-mediaries"/>
    <n v="800"/>
    <n v="3755"/>
    <x v="1"/>
    <n v="34"/>
    <s v="US"/>
    <s v="USD"/>
    <n v="1375074000"/>
    <n v="1450159200"/>
    <b v="0"/>
    <b v="1"/>
    <s v="film &amp; video/documentary"/>
    <n v="2955"/>
    <n v="1894.5"/>
    <x v="4"/>
    <x v="4"/>
    <x v="374"/>
    <d v="2015-12-15T06:00:00"/>
  </r>
  <r>
    <n v="395"/>
    <s v="Taylor PLC"/>
    <s v="Enhanced incremental budgetary management"/>
    <n v="7100"/>
    <n v="9238"/>
    <x v="1"/>
    <n v="220"/>
    <s v="US"/>
    <s v="USD"/>
    <n v="1323324000"/>
    <n v="1450159200"/>
    <b v="1"/>
    <b v="0"/>
    <s v="theater/plays"/>
    <n v="2138"/>
    <n v="4729"/>
    <x v="3"/>
    <x v="3"/>
    <x v="375"/>
    <d v="2015-12-15T06:00:00"/>
  </r>
  <r>
    <n v="396"/>
    <s v="Holmes PLC"/>
    <s v="Digitized local info-mediaries"/>
    <n v="46100"/>
    <n v="77012"/>
    <x v="1"/>
    <n v="1604"/>
    <s v="AU"/>
    <s v="AUD"/>
    <n v="1538715600"/>
    <n v="1450159200"/>
    <b v="0"/>
    <b v="0"/>
    <s v="film &amp; video/drama"/>
    <n v="30912"/>
    <n v="39308"/>
    <x v="4"/>
    <x v="6"/>
    <x v="376"/>
    <d v="2015-12-15T06:00:00"/>
  </r>
  <r>
    <n v="397"/>
    <s v="Jones-Martin"/>
    <s v="Virtual systematic monitoring"/>
    <n v="8100"/>
    <n v="14083"/>
    <x v="1"/>
    <n v="454"/>
    <s v="US"/>
    <s v="USD"/>
    <n v="1369285200"/>
    <n v="1450159200"/>
    <b v="0"/>
    <b v="0"/>
    <s v="music/rock"/>
    <n v="5983"/>
    <n v="7268.5"/>
    <x v="1"/>
    <x v="1"/>
    <x v="377"/>
    <d v="2015-12-15T06:00:00"/>
  </r>
  <r>
    <n v="398"/>
    <s v="Myers LLC"/>
    <s v="Reactive bottom-line open architecture"/>
    <n v="1700"/>
    <n v="12202"/>
    <x v="1"/>
    <n v="123"/>
    <s v="IT"/>
    <s v="EUR"/>
    <n v="1525755600"/>
    <n v="1450159200"/>
    <b v="0"/>
    <b v="1"/>
    <s v="film &amp; video/animation"/>
    <n v="10502"/>
    <n v="6162.5"/>
    <x v="4"/>
    <x v="10"/>
    <x v="378"/>
    <d v="2015-12-15T06:00:00"/>
  </r>
  <r>
    <n v="399"/>
    <s v="Acosta, Mullins and Morris"/>
    <s v="Pre-emptive interactive model"/>
    <n v="97300"/>
    <n v="62127"/>
    <x v="0"/>
    <n v="941"/>
    <s v="US"/>
    <s v="USD"/>
    <n v="1296626400"/>
    <n v="1450159200"/>
    <b v="0"/>
    <b v="0"/>
    <s v="music/indie rock"/>
    <n v="0"/>
    <n v="31534"/>
    <x v="1"/>
    <x v="7"/>
    <x v="379"/>
    <d v="2015-12-15T06:00:00"/>
  </r>
  <r>
    <n v="400"/>
    <s v="Bell PLC"/>
    <s v="Ergonomic eco-centric open architecture"/>
    <n v="100"/>
    <n v="2"/>
    <x v="0"/>
    <n v="1"/>
    <s v="US"/>
    <s v="USD"/>
    <n v="1376629200"/>
    <n v="1450159200"/>
    <b v="0"/>
    <b v="1"/>
    <s v="photography/photography books"/>
    <n v="0"/>
    <n v="1.5"/>
    <x v="7"/>
    <x v="14"/>
    <x v="380"/>
    <d v="2015-12-15T06:00:00"/>
  </r>
  <r>
    <n v="401"/>
    <s v="Smith-Schmidt"/>
    <s v="Inverse radical hierarchy"/>
    <n v="900"/>
    <n v="13772"/>
    <x v="1"/>
    <n v="299"/>
    <s v="US"/>
    <s v="USD"/>
    <n v="1572152400"/>
    <n v="1450159200"/>
    <b v="0"/>
    <b v="0"/>
    <s v="theater/plays"/>
    <n v="12872"/>
    <n v="7035.5"/>
    <x v="3"/>
    <x v="3"/>
    <x v="381"/>
    <d v="2015-12-15T06:00:00"/>
  </r>
  <r>
    <n v="402"/>
    <s v="Ruiz, Richardson and Cole"/>
    <s v="Team-oriented static interface"/>
    <n v="7300"/>
    <n v="2946"/>
    <x v="0"/>
    <n v="40"/>
    <s v="US"/>
    <s v="USD"/>
    <n v="1325829600"/>
    <n v="1450159200"/>
    <b v="0"/>
    <b v="1"/>
    <s v="film &amp; video/shorts"/>
    <n v="0"/>
    <n v="1493"/>
    <x v="4"/>
    <x v="12"/>
    <x v="382"/>
    <d v="2015-12-15T06:00:00"/>
  </r>
  <r>
    <n v="403"/>
    <s v="Leonard-Mcclain"/>
    <s v="Virtual foreground throughput"/>
    <n v="195800"/>
    <n v="168820"/>
    <x v="0"/>
    <n v="3015"/>
    <s v="CA"/>
    <s v="CAD"/>
    <n v="1273640400"/>
    <n v="1450159200"/>
    <b v="0"/>
    <b v="1"/>
    <s v="theater/plays"/>
    <n v="0"/>
    <n v="85917.5"/>
    <x v="3"/>
    <x v="3"/>
    <x v="125"/>
    <d v="2015-12-15T06:00:00"/>
  </r>
  <r>
    <n v="404"/>
    <s v="Bailey-Boyer"/>
    <s v="Visionary exuding Internet solution"/>
    <n v="48900"/>
    <n v="154321"/>
    <x v="1"/>
    <n v="2237"/>
    <s v="US"/>
    <s v="USD"/>
    <n v="1510639200"/>
    <n v="1450159200"/>
    <b v="0"/>
    <b v="0"/>
    <s v="theater/plays"/>
    <n v="105421"/>
    <n v="78279"/>
    <x v="3"/>
    <x v="3"/>
    <x v="383"/>
    <d v="2015-12-15T06:00:00"/>
  </r>
  <r>
    <n v="405"/>
    <s v="Lee LLC"/>
    <s v="Synchronized secondary analyzer"/>
    <n v="29600"/>
    <n v="26527"/>
    <x v="0"/>
    <n v="435"/>
    <s v="US"/>
    <s v="USD"/>
    <n v="1528088400"/>
    <n v="1450159200"/>
    <b v="0"/>
    <b v="0"/>
    <s v="theater/plays"/>
    <n v="0"/>
    <n v="13481"/>
    <x v="3"/>
    <x v="3"/>
    <x v="384"/>
    <d v="2015-12-15T06:00:00"/>
  </r>
  <r>
    <n v="406"/>
    <s v="Lyons Inc"/>
    <s v="Balanced attitude-oriented parallelism"/>
    <n v="39300"/>
    <n v="71583"/>
    <x v="1"/>
    <n v="645"/>
    <s v="US"/>
    <s v="USD"/>
    <n v="1359525600"/>
    <n v="1450159200"/>
    <b v="1"/>
    <b v="0"/>
    <s v="film &amp; video/documentary"/>
    <n v="32283"/>
    <n v="36114"/>
    <x v="4"/>
    <x v="4"/>
    <x v="385"/>
    <d v="2015-12-15T06:00:00"/>
  </r>
  <r>
    <n v="407"/>
    <s v="Herrera-Wilson"/>
    <s v="Organized bandwidth-monitored core"/>
    <n v="3400"/>
    <n v="12100"/>
    <x v="1"/>
    <n v="484"/>
    <s v="DK"/>
    <s v="DKK"/>
    <n v="1570942800"/>
    <n v="1450159200"/>
    <b v="0"/>
    <b v="0"/>
    <s v="theater/plays"/>
    <n v="8700"/>
    <n v="6292"/>
    <x v="3"/>
    <x v="3"/>
    <x v="386"/>
    <d v="2015-12-15T06:00:00"/>
  </r>
  <r>
    <n v="408"/>
    <s v="Mahoney, Adams and Lucas"/>
    <s v="Cloned leadingedge utilization"/>
    <n v="9200"/>
    <n v="12129"/>
    <x v="1"/>
    <n v="154"/>
    <s v="CA"/>
    <s v="CAD"/>
    <n v="1466398800"/>
    <n v="1450159200"/>
    <b v="0"/>
    <b v="0"/>
    <s v="film &amp; video/documentary"/>
    <n v="2929"/>
    <n v="6141.5"/>
    <x v="4"/>
    <x v="4"/>
    <x v="387"/>
    <d v="2015-12-15T06:00:00"/>
  </r>
  <r>
    <n v="409"/>
    <s v="Stewart LLC"/>
    <s v="Secured asymmetric projection"/>
    <n v="135600"/>
    <n v="62804"/>
    <x v="0"/>
    <n v="714"/>
    <s v="US"/>
    <s v="USD"/>
    <n v="1492491600"/>
    <n v="1450159200"/>
    <b v="0"/>
    <b v="0"/>
    <s v="music/rock"/>
    <n v="0"/>
    <n v="31759"/>
    <x v="1"/>
    <x v="1"/>
    <x v="388"/>
    <d v="2015-12-15T06:00:00"/>
  </r>
  <r>
    <n v="410"/>
    <s v="Mcmillan Group"/>
    <s v="Advanced cohesive Graphic Interface"/>
    <n v="153700"/>
    <n v="55536"/>
    <x v="2"/>
    <n v="1111"/>
    <s v="US"/>
    <s v="USD"/>
    <n v="1430197200"/>
    <n v="1450159200"/>
    <b v="0"/>
    <b v="0"/>
    <s v="games/mobile games"/>
    <n v="0"/>
    <n v="28323.5"/>
    <x v="6"/>
    <x v="20"/>
    <x v="277"/>
    <d v="2015-12-15T06:00:00"/>
  </r>
  <r>
    <n v="411"/>
    <s v="Beck, Thompson and Martinez"/>
    <s v="Down-sized maximized function"/>
    <n v="7800"/>
    <n v="8161"/>
    <x v="1"/>
    <n v="82"/>
    <s v="US"/>
    <s v="USD"/>
    <n v="1496034000"/>
    <n v="1450159200"/>
    <b v="0"/>
    <b v="0"/>
    <s v="theater/plays"/>
    <n v="361"/>
    <n v="4121.5"/>
    <x v="3"/>
    <x v="3"/>
    <x v="389"/>
    <d v="2015-12-15T06:00:00"/>
  </r>
  <r>
    <n v="412"/>
    <s v="Rodriguez-Scott"/>
    <s v="Realigned zero tolerance software"/>
    <n v="2100"/>
    <n v="14046"/>
    <x v="1"/>
    <n v="134"/>
    <s v="US"/>
    <s v="USD"/>
    <n v="1388728800"/>
    <n v="1450159200"/>
    <b v="0"/>
    <b v="0"/>
    <s v="publishing/fiction"/>
    <n v="11946"/>
    <n v="7090"/>
    <x v="5"/>
    <x v="13"/>
    <x v="390"/>
    <d v="2015-12-15T06:00:00"/>
  </r>
  <r>
    <n v="413"/>
    <s v="Rush-Bowers"/>
    <s v="Persevering analyzing extranet"/>
    <n v="189500"/>
    <n v="117628"/>
    <x v="2"/>
    <n v="1089"/>
    <s v="US"/>
    <s v="USD"/>
    <n v="1543298400"/>
    <n v="1450159200"/>
    <b v="0"/>
    <b v="0"/>
    <s v="film &amp; video/animation"/>
    <n v="0"/>
    <n v="59358.5"/>
    <x v="4"/>
    <x v="10"/>
    <x v="391"/>
    <d v="2015-12-15T06:00:00"/>
  </r>
  <r>
    <n v="414"/>
    <s v="Davis and Sons"/>
    <s v="Innovative human-resource migration"/>
    <n v="188200"/>
    <n v="159405"/>
    <x v="0"/>
    <n v="5497"/>
    <s v="US"/>
    <s v="USD"/>
    <n v="1271739600"/>
    <n v="1450159200"/>
    <b v="0"/>
    <b v="1"/>
    <s v="food/food trucks"/>
    <n v="0"/>
    <n v="82451"/>
    <x v="0"/>
    <x v="0"/>
    <x v="392"/>
    <d v="2015-12-15T06:00:00"/>
  </r>
  <r>
    <n v="415"/>
    <s v="Anderson-Pham"/>
    <s v="Intuitive needs-based monitoring"/>
    <n v="113500"/>
    <n v="12552"/>
    <x v="0"/>
    <n v="418"/>
    <s v="US"/>
    <s v="USD"/>
    <n v="1326434400"/>
    <n v="1450159200"/>
    <b v="0"/>
    <b v="0"/>
    <s v="theater/plays"/>
    <n v="0"/>
    <n v="6485"/>
    <x v="3"/>
    <x v="3"/>
    <x v="393"/>
    <d v="2015-12-15T06:00:00"/>
  </r>
  <r>
    <n v="416"/>
    <s v="Stewart-Coleman"/>
    <s v="Customer-focused disintermediate toolset"/>
    <n v="134600"/>
    <n v="59007"/>
    <x v="0"/>
    <n v="1439"/>
    <s v="US"/>
    <s v="USD"/>
    <n v="1295244000"/>
    <n v="1450159200"/>
    <b v="0"/>
    <b v="1"/>
    <s v="film &amp; video/documentary"/>
    <n v="0"/>
    <n v="30223"/>
    <x v="4"/>
    <x v="4"/>
    <x v="394"/>
    <d v="2015-12-15T06:00:00"/>
  </r>
  <r>
    <n v="417"/>
    <s v="Bradshaw, Smith and Ryan"/>
    <s v="Upgradable 24/7 emulation"/>
    <n v="1700"/>
    <n v="943"/>
    <x v="0"/>
    <n v="15"/>
    <s v="US"/>
    <s v="USD"/>
    <n v="1541221200"/>
    <n v="1450159200"/>
    <b v="0"/>
    <b v="0"/>
    <s v="theater/plays"/>
    <n v="0"/>
    <n v="479"/>
    <x v="3"/>
    <x v="3"/>
    <x v="395"/>
    <d v="2015-12-15T06:00:00"/>
  </r>
  <r>
    <n v="418"/>
    <s v="Jackson PLC"/>
    <s v="Quality-focused client-server core"/>
    <n v="163700"/>
    <n v="93963"/>
    <x v="0"/>
    <n v="1999"/>
    <s v="CA"/>
    <s v="CAD"/>
    <n v="1336280400"/>
    <n v="1450159200"/>
    <b v="0"/>
    <b v="0"/>
    <s v="film &amp; video/documentary"/>
    <n v="0"/>
    <n v="47981"/>
    <x v="4"/>
    <x v="4"/>
    <x v="396"/>
    <d v="2015-12-15T06:00:00"/>
  </r>
  <r>
    <n v="419"/>
    <s v="Ware-Arias"/>
    <s v="Upgradable maximized protocol"/>
    <n v="113800"/>
    <n v="140469"/>
    <x v="1"/>
    <n v="5203"/>
    <s v="US"/>
    <s v="USD"/>
    <n v="1324533600"/>
    <n v="1450159200"/>
    <b v="0"/>
    <b v="0"/>
    <s v="technology/web"/>
    <n v="26669"/>
    <n v="72836"/>
    <x v="2"/>
    <x v="2"/>
    <x v="397"/>
    <d v="2015-12-15T06:00:00"/>
  </r>
  <r>
    <n v="420"/>
    <s v="Blair, Reyes and Woods"/>
    <s v="Cross-platform interactive synergy"/>
    <n v="5000"/>
    <n v="6423"/>
    <x v="1"/>
    <n v="94"/>
    <s v="US"/>
    <s v="USD"/>
    <n v="1498366800"/>
    <n v="1450159200"/>
    <b v="0"/>
    <b v="0"/>
    <s v="theater/plays"/>
    <n v="1423"/>
    <n v="3258.5"/>
    <x v="3"/>
    <x v="3"/>
    <x v="398"/>
    <d v="2015-12-15T06:00:00"/>
  </r>
  <r>
    <n v="421"/>
    <s v="Thomas-Lopez"/>
    <s v="User-centric fault-tolerant archive"/>
    <n v="9400"/>
    <n v="6015"/>
    <x v="0"/>
    <n v="118"/>
    <s v="US"/>
    <s v="USD"/>
    <n v="1498712400"/>
    <n v="1450159200"/>
    <b v="0"/>
    <b v="1"/>
    <s v="technology/wearables"/>
    <n v="0"/>
    <n v="3066.5"/>
    <x v="2"/>
    <x v="8"/>
    <x v="399"/>
    <d v="2015-12-15T06:00:00"/>
  </r>
  <r>
    <n v="422"/>
    <s v="Brown, Davies and Pacheco"/>
    <s v="Reverse-engineered regional knowledge user"/>
    <n v="8700"/>
    <n v="11075"/>
    <x v="1"/>
    <n v="205"/>
    <s v="US"/>
    <s v="USD"/>
    <n v="1271480400"/>
    <n v="1450159200"/>
    <b v="0"/>
    <b v="1"/>
    <s v="theater/plays"/>
    <n v="2375"/>
    <n v="5640"/>
    <x v="3"/>
    <x v="3"/>
    <x v="400"/>
    <d v="2015-12-15T06:00:00"/>
  </r>
  <r>
    <n v="423"/>
    <s v="Jones-Riddle"/>
    <s v="Self-enabling real-time definition"/>
    <n v="147800"/>
    <n v="15723"/>
    <x v="0"/>
    <n v="162"/>
    <s v="US"/>
    <s v="USD"/>
    <n v="1316667600"/>
    <n v="1450159200"/>
    <b v="0"/>
    <b v="1"/>
    <s v="food/food trucks"/>
    <n v="0"/>
    <n v="7942.5"/>
    <x v="0"/>
    <x v="0"/>
    <x v="116"/>
    <d v="2015-12-15T06:00:00"/>
  </r>
  <r>
    <n v="424"/>
    <s v="Schmidt-Gomez"/>
    <s v="User-centric impactful projection"/>
    <n v="5100"/>
    <n v="2064"/>
    <x v="0"/>
    <n v="83"/>
    <s v="US"/>
    <s v="USD"/>
    <n v="1524027600"/>
    <n v="1450159200"/>
    <b v="0"/>
    <b v="0"/>
    <s v="music/indie rock"/>
    <n v="0"/>
    <n v="1073.5"/>
    <x v="1"/>
    <x v="7"/>
    <x v="401"/>
    <d v="2015-12-15T06:00:00"/>
  </r>
  <r>
    <n v="425"/>
    <s v="Sullivan, Davis and Booth"/>
    <s v="Vision-oriented actuating hardware"/>
    <n v="2700"/>
    <n v="7767"/>
    <x v="1"/>
    <n v="92"/>
    <s v="US"/>
    <s v="USD"/>
    <n v="1438059600"/>
    <n v="1450159200"/>
    <b v="0"/>
    <b v="0"/>
    <s v="photography/photography books"/>
    <n v="5067"/>
    <n v="3929.5"/>
    <x v="7"/>
    <x v="14"/>
    <x v="402"/>
    <d v="2015-12-15T06:00:00"/>
  </r>
  <r>
    <n v="426"/>
    <s v="Edwards-Kane"/>
    <s v="Virtual leadingedge framework"/>
    <n v="1800"/>
    <n v="10313"/>
    <x v="1"/>
    <n v="219"/>
    <s v="US"/>
    <s v="USD"/>
    <n v="1361944800"/>
    <n v="1450159200"/>
    <b v="0"/>
    <b v="0"/>
    <s v="theater/plays"/>
    <n v="8513"/>
    <n v="5266"/>
    <x v="3"/>
    <x v="3"/>
    <x v="403"/>
    <d v="2015-12-15T06:00:00"/>
  </r>
  <r>
    <n v="427"/>
    <s v="Hicks, Wall and Webb"/>
    <s v="Managed discrete framework"/>
    <n v="174500"/>
    <n v="197018"/>
    <x v="1"/>
    <n v="2526"/>
    <s v="US"/>
    <s v="USD"/>
    <n v="1410584400"/>
    <n v="1450159200"/>
    <b v="0"/>
    <b v="1"/>
    <s v="theater/plays"/>
    <n v="22518"/>
    <n v="99772"/>
    <x v="3"/>
    <x v="3"/>
    <x v="404"/>
    <d v="2015-12-15T06:00:00"/>
  </r>
  <r>
    <n v="428"/>
    <s v="Mayer-Richmond"/>
    <s v="Progressive zero-defect capability"/>
    <n v="101400"/>
    <n v="47037"/>
    <x v="0"/>
    <n v="747"/>
    <s v="US"/>
    <s v="USD"/>
    <n v="1297404000"/>
    <n v="1450159200"/>
    <b v="0"/>
    <b v="0"/>
    <s v="film &amp; video/animation"/>
    <n v="0"/>
    <n v="23892"/>
    <x v="4"/>
    <x v="10"/>
    <x v="405"/>
    <d v="2015-12-15T06:00:00"/>
  </r>
  <r>
    <n v="429"/>
    <s v="Robles Ltd"/>
    <s v="Right-sized demand-driven adapter"/>
    <n v="191000"/>
    <n v="173191"/>
    <x v="3"/>
    <n v="2138"/>
    <s v="US"/>
    <s v="USD"/>
    <n v="1392012000"/>
    <n v="1450159200"/>
    <b v="0"/>
    <b v="1"/>
    <s v="photography/photography books"/>
    <n v="0"/>
    <n v="87664.5"/>
    <x v="7"/>
    <x v="14"/>
    <x v="406"/>
    <d v="2015-12-15T06:00:00"/>
  </r>
  <r>
    <n v="430"/>
    <s v="Cochran Ltd"/>
    <s v="Re-engineered attitude-oriented frame"/>
    <n v="8100"/>
    <n v="5487"/>
    <x v="0"/>
    <n v="84"/>
    <s v="US"/>
    <s v="USD"/>
    <n v="1569733200"/>
    <n v="1450159200"/>
    <b v="0"/>
    <b v="0"/>
    <s v="theater/plays"/>
    <n v="0"/>
    <n v="2785.5"/>
    <x v="3"/>
    <x v="3"/>
    <x v="407"/>
    <d v="2015-12-15T06:00:00"/>
  </r>
  <r>
    <n v="431"/>
    <s v="Rosales LLC"/>
    <s v="Compatible multimedia utilization"/>
    <n v="5100"/>
    <n v="9817"/>
    <x v="1"/>
    <n v="94"/>
    <s v="US"/>
    <s v="USD"/>
    <n v="1529643600"/>
    <n v="1450159200"/>
    <b v="1"/>
    <b v="0"/>
    <s v="theater/plays"/>
    <n v="4717"/>
    <n v="4955.5"/>
    <x v="3"/>
    <x v="3"/>
    <x v="408"/>
    <d v="2015-12-15T06:00:00"/>
  </r>
  <r>
    <n v="432"/>
    <s v="Harper-Bryan"/>
    <s v="Re-contextualized dedicated hardware"/>
    <n v="7700"/>
    <n v="6369"/>
    <x v="0"/>
    <n v="91"/>
    <s v="US"/>
    <s v="USD"/>
    <n v="1399006800"/>
    <n v="1450159200"/>
    <b v="0"/>
    <b v="0"/>
    <s v="theater/plays"/>
    <n v="0"/>
    <n v="3230"/>
    <x v="3"/>
    <x v="3"/>
    <x v="409"/>
    <d v="2015-12-15T06:00:00"/>
  </r>
  <r>
    <n v="433"/>
    <s v="Potter, Harper and Everett"/>
    <s v="Decentralized composite paradigm"/>
    <n v="121400"/>
    <n v="65755"/>
    <x v="0"/>
    <n v="792"/>
    <s v="US"/>
    <s v="USD"/>
    <n v="1385359200"/>
    <n v="1450159200"/>
    <b v="0"/>
    <b v="1"/>
    <s v="film &amp; video/documentary"/>
    <n v="0"/>
    <n v="33273.5"/>
    <x v="4"/>
    <x v="4"/>
    <x v="410"/>
    <d v="2015-12-15T06:00:00"/>
  </r>
  <r>
    <n v="434"/>
    <s v="Floyd-Sims"/>
    <s v="Cloned transitional hierarchy"/>
    <n v="5400"/>
    <n v="903"/>
    <x v="3"/>
    <n v="10"/>
    <s v="CA"/>
    <s v="CAD"/>
    <n v="1480572000"/>
    <n v="1450159200"/>
    <b v="1"/>
    <b v="0"/>
    <s v="theater/plays"/>
    <n v="0"/>
    <n v="456.5"/>
    <x v="3"/>
    <x v="3"/>
    <x v="411"/>
    <d v="2015-12-15T06:00:00"/>
  </r>
  <r>
    <n v="435"/>
    <s v="Spence, Jackson and Kelly"/>
    <s v="Advanced discrete leverage"/>
    <n v="152400"/>
    <n v="178120"/>
    <x v="1"/>
    <n v="1713"/>
    <s v="IT"/>
    <s v="EUR"/>
    <n v="1418623200"/>
    <n v="1450159200"/>
    <b v="0"/>
    <b v="1"/>
    <s v="theater/plays"/>
    <n v="25720"/>
    <n v="89916.5"/>
    <x v="3"/>
    <x v="3"/>
    <x v="412"/>
    <d v="2015-12-15T06:00:00"/>
  </r>
  <r>
    <n v="436"/>
    <s v="King-Nguyen"/>
    <s v="Open-source incremental throughput"/>
    <n v="1300"/>
    <n v="13678"/>
    <x v="1"/>
    <n v="249"/>
    <s v="US"/>
    <s v="USD"/>
    <n v="1555736400"/>
    <n v="1450159200"/>
    <b v="0"/>
    <b v="0"/>
    <s v="music/jazz"/>
    <n v="12378"/>
    <n v="6963.5"/>
    <x v="1"/>
    <x v="17"/>
    <x v="413"/>
    <d v="2015-12-15T06:00:00"/>
  </r>
  <r>
    <n v="437"/>
    <s v="Hansen Group"/>
    <s v="Centralized regional interface"/>
    <n v="8100"/>
    <n v="9969"/>
    <x v="1"/>
    <n v="192"/>
    <s v="US"/>
    <s v="USD"/>
    <n v="1442120400"/>
    <n v="1450159200"/>
    <b v="0"/>
    <b v="1"/>
    <s v="film &amp; video/animation"/>
    <n v="1869"/>
    <n v="5080.5"/>
    <x v="4"/>
    <x v="10"/>
    <x v="414"/>
    <d v="2015-12-15T06:00:00"/>
  </r>
  <r>
    <n v="438"/>
    <s v="Mathis, Hall and Hansen"/>
    <s v="Streamlined web-enabled knowledgebase"/>
    <n v="8300"/>
    <n v="14827"/>
    <x v="1"/>
    <n v="247"/>
    <s v="US"/>
    <s v="USD"/>
    <n v="1362376800"/>
    <n v="1450159200"/>
    <b v="0"/>
    <b v="0"/>
    <s v="theater/plays"/>
    <n v="6527"/>
    <n v="7537"/>
    <x v="3"/>
    <x v="3"/>
    <x v="415"/>
    <d v="2015-12-15T06:00:00"/>
  </r>
  <r>
    <n v="439"/>
    <s v="Cummings Inc"/>
    <s v="Digitized transitional monitoring"/>
    <n v="28400"/>
    <n v="100900"/>
    <x v="1"/>
    <n v="2293"/>
    <s v="US"/>
    <s v="USD"/>
    <n v="1478408400"/>
    <n v="1450159200"/>
    <b v="0"/>
    <b v="0"/>
    <s v="film &amp; video/science fiction"/>
    <n v="72500"/>
    <n v="51596.5"/>
    <x v="4"/>
    <x v="22"/>
    <x v="416"/>
    <d v="2015-12-15T06:00:00"/>
  </r>
  <r>
    <n v="440"/>
    <s v="Miller-Poole"/>
    <s v="Networked optimal adapter"/>
    <n v="102500"/>
    <n v="165954"/>
    <x v="1"/>
    <n v="3131"/>
    <s v="US"/>
    <s v="USD"/>
    <n v="1498798800"/>
    <n v="1450159200"/>
    <b v="0"/>
    <b v="0"/>
    <s v="film &amp; video/television"/>
    <n v="63454"/>
    <n v="84542.5"/>
    <x v="4"/>
    <x v="19"/>
    <x v="417"/>
    <d v="2015-12-15T06:00:00"/>
  </r>
  <r>
    <n v="441"/>
    <s v="Rodriguez-West"/>
    <s v="Automated optimal function"/>
    <n v="7000"/>
    <n v="1744"/>
    <x v="0"/>
    <n v="32"/>
    <s v="US"/>
    <s v="USD"/>
    <n v="1335416400"/>
    <n v="1450159200"/>
    <b v="0"/>
    <b v="0"/>
    <s v="technology/wearables"/>
    <n v="0"/>
    <n v="888"/>
    <x v="2"/>
    <x v="8"/>
    <x v="418"/>
    <d v="2015-12-15T06:00:00"/>
  </r>
  <r>
    <n v="442"/>
    <s v="Calderon, Bradford and Dean"/>
    <s v="Devolved system-worthy framework"/>
    <n v="5400"/>
    <n v="10731"/>
    <x v="1"/>
    <n v="143"/>
    <s v="IT"/>
    <s v="EUR"/>
    <n v="1504328400"/>
    <n v="1450159200"/>
    <b v="0"/>
    <b v="0"/>
    <s v="theater/plays"/>
    <n v="5331"/>
    <n v="5437"/>
    <x v="3"/>
    <x v="3"/>
    <x v="419"/>
    <d v="2015-12-15T06:00:00"/>
  </r>
  <r>
    <n v="443"/>
    <s v="Clark-Bowman"/>
    <s v="Stand-alone user-facing service-desk"/>
    <n v="9300"/>
    <n v="3232"/>
    <x v="3"/>
    <n v="90"/>
    <s v="US"/>
    <s v="USD"/>
    <n v="1285822800"/>
    <n v="1450159200"/>
    <b v="0"/>
    <b v="0"/>
    <s v="theater/plays"/>
    <n v="0"/>
    <n v="1661"/>
    <x v="3"/>
    <x v="3"/>
    <x v="420"/>
    <d v="2015-12-15T06:00:00"/>
  </r>
  <r>
    <n v="444"/>
    <s v="Hensley Ltd"/>
    <s v="Versatile global attitude"/>
    <n v="6200"/>
    <n v="10938"/>
    <x v="1"/>
    <n v="296"/>
    <s v="US"/>
    <s v="USD"/>
    <n v="1311483600"/>
    <n v="1450159200"/>
    <b v="0"/>
    <b v="1"/>
    <s v="music/indie rock"/>
    <n v="4738"/>
    <n v="5617"/>
    <x v="1"/>
    <x v="7"/>
    <x v="421"/>
    <d v="2015-12-15T06:00:00"/>
  </r>
  <r>
    <n v="445"/>
    <s v="Anderson-Pearson"/>
    <s v="Intuitive demand-driven Local Area Network"/>
    <n v="2100"/>
    <n v="10739"/>
    <x v="1"/>
    <n v="170"/>
    <s v="US"/>
    <s v="USD"/>
    <n v="1291356000"/>
    <n v="1450159200"/>
    <b v="0"/>
    <b v="1"/>
    <s v="theater/plays"/>
    <n v="8639"/>
    <n v="5454.5"/>
    <x v="3"/>
    <x v="3"/>
    <x v="422"/>
    <d v="2015-12-15T06:00:00"/>
  </r>
  <r>
    <n v="446"/>
    <s v="Martin, Martin and Solis"/>
    <s v="Assimilated uniform methodology"/>
    <n v="6800"/>
    <n v="5579"/>
    <x v="0"/>
    <n v="186"/>
    <s v="US"/>
    <s v="USD"/>
    <n v="1355810400"/>
    <n v="1450159200"/>
    <b v="0"/>
    <b v="0"/>
    <s v="technology/wearables"/>
    <n v="0"/>
    <n v="2882.5"/>
    <x v="2"/>
    <x v="8"/>
    <x v="423"/>
    <d v="2015-12-15T06:00:00"/>
  </r>
  <r>
    <n v="447"/>
    <s v="Harrington-Harper"/>
    <s v="Self-enabling next generation algorithm"/>
    <n v="155200"/>
    <n v="37754"/>
    <x v="3"/>
    <n v="439"/>
    <s v="GB"/>
    <s v="GBP"/>
    <n v="1513663200"/>
    <n v="1450159200"/>
    <b v="0"/>
    <b v="0"/>
    <s v="film &amp; video/television"/>
    <n v="0"/>
    <n v="19096.5"/>
    <x v="4"/>
    <x v="19"/>
    <x v="424"/>
    <d v="2015-12-15T06:00:00"/>
  </r>
  <r>
    <n v="448"/>
    <s v="Price and Sons"/>
    <s v="Object-based demand-driven strategy"/>
    <n v="89900"/>
    <n v="45384"/>
    <x v="0"/>
    <n v="605"/>
    <s v="US"/>
    <s v="USD"/>
    <n v="1365915600"/>
    <n v="1450159200"/>
    <b v="0"/>
    <b v="1"/>
    <s v="games/video games"/>
    <n v="0"/>
    <n v="22994.5"/>
    <x v="6"/>
    <x v="11"/>
    <x v="425"/>
    <d v="2015-12-15T06:00:00"/>
  </r>
  <r>
    <n v="449"/>
    <s v="Cuevas-Morales"/>
    <s v="Public-key coherent ability"/>
    <n v="900"/>
    <n v="8703"/>
    <x v="1"/>
    <n v="86"/>
    <s v="DK"/>
    <s v="DKK"/>
    <n v="1551852000"/>
    <n v="1450159200"/>
    <b v="0"/>
    <b v="0"/>
    <s v="games/video games"/>
    <n v="7803"/>
    <n v="4394.5"/>
    <x v="6"/>
    <x v="11"/>
    <x v="426"/>
    <d v="2015-12-15T06:00:00"/>
  </r>
  <r>
    <n v="450"/>
    <s v="Delgado-Hatfield"/>
    <s v="Up-sized composite success"/>
    <n v="100"/>
    <n v="4"/>
    <x v="0"/>
    <n v="1"/>
    <s v="CA"/>
    <s v="CAD"/>
    <n v="1540098000"/>
    <n v="1450159200"/>
    <b v="0"/>
    <b v="0"/>
    <s v="film &amp; video/animation"/>
    <n v="0"/>
    <n v="2.5"/>
    <x v="4"/>
    <x v="10"/>
    <x v="427"/>
    <d v="2015-12-15T06:00:00"/>
  </r>
  <r>
    <n v="451"/>
    <s v="Padilla-Porter"/>
    <s v="Innovative exuding matrix"/>
    <n v="148400"/>
    <n v="182302"/>
    <x v="1"/>
    <n v="6286"/>
    <s v="US"/>
    <s v="USD"/>
    <n v="1500440400"/>
    <n v="1450159200"/>
    <b v="0"/>
    <b v="0"/>
    <s v="music/rock"/>
    <n v="33902"/>
    <n v="94294"/>
    <x v="1"/>
    <x v="1"/>
    <x v="428"/>
    <d v="2015-12-15T06:00:00"/>
  </r>
  <r>
    <n v="452"/>
    <s v="Morris Group"/>
    <s v="Realigned impactful artificial intelligence"/>
    <n v="4800"/>
    <n v="3045"/>
    <x v="0"/>
    <n v="31"/>
    <s v="US"/>
    <s v="USD"/>
    <n v="1278392400"/>
    <n v="1450159200"/>
    <b v="0"/>
    <b v="0"/>
    <s v="film &amp; video/drama"/>
    <n v="0"/>
    <n v="1538"/>
    <x v="4"/>
    <x v="6"/>
    <x v="429"/>
    <d v="2015-12-15T06:00:00"/>
  </r>
  <r>
    <n v="453"/>
    <s v="Saunders Ltd"/>
    <s v="Multi-layered multi-tasking secured line"/>
    <n v="182400"/>
    <n v="102749"/>
    <x v="0"/>
    <n v="1181"/>
    <s v="US"/>
    <s v="USD"/>
    <n v="1480572000"/>
    <n v="1450159200"/>
    <b v="0"/>
    <b v="0"/>
    <s v="film &amp; video/science fiction"/>
    <n v="0"/>
    <n v="51965"/>
    <x v="4"/>
    <x v="22"/>
    <x v="411"/>
    <d v="2015-12-15T06:00:00"/>
  </r>
  <r>
    <n v="454"/>
    <s v="Woods Inc"/>
    <s v="Upgradable upward-trending portal"/>
    <n v="4000"/>
    <n v="1763"/>
    <x v="0"/>
    <n v="39"/>
    <s v="US"/>
    <s v="USD"/>
    <n v="1382331600"/>
    <n v="1450159200"/>
    <b v="0"/>
    <b v="1"/>
    <s v="film &amp; video/drama"/>
    <n v="0"/>
    <n v="901"/>
    <x v="4"/>
    <x v="6"/>
    <x v="430"/>
    <d v="2015-12-15T06:00:00"/>
  </r>
  <r>
    <n v="455"/>
    <s v="Villanueva, Wright and Richardson"/>
    <s v="Profit-focused global product"/>
    <n v="116500"/>
    <n v="137904"/>
    <x v="1"/>
    <n v="3727"/>
    <s v="US"/>
    <s v="USD"/>
    <n v="1316754000"/>
    <n v="1450159200"/>
    <b v="0"/>
    <b v="0"/>
    <s v="theater/plays"/>
    <n v="21404"/>
    <n v="70815.5"/>
    <x v="3"/>
    <x v="3"/>
    <x v="431"/>
    <d v="2015-12-15T06:00:00"/>
  </r>
  <r>
    <n v="456"/>
    <s v="Wilson, Brooks and Clark"/>
    <s v="Operative well-modulated data-warehouse"/>
    <n v="146400"/>
    <n v="152438"/>
    <x v="1"/>
    <n v="1605"/>
    <s v="US"/>
    <s v="USD"/>
    <n v="1518242400"/>
    <n v="1450159200"/>
    <b v="0"/>
    <b v="1"/>
    <s v="music/indie rock"/>
    <n v="6038"/>
    <n v="77021.5"/>
    <x v="1"/>
    <x v="7"/>
    <x v="432"/>
    <d v="2015-12-15T06:00:00"/>
  </r>
  <r>
    <n v="457"/>
    <s v="Sheppard, Smith and Spence"/>
    <s v="Cloned asymmetric functionalities"/>
    <n v="5000"/>
    <n v="1332"/>
    <x v="0"/>
    <n v="46"/>
    <s v="US"/>
    <s v="USD"/>
    <n v="1476421200"/>
    <n v="1450159200"/>
    <b v="0"/>
    <b v="0"/>
    <s v="theater/plays"/>
    <n v="0"/>
    <n v="689"/>
    <x v="3"/>
    <x v="3"/>
    <x v="433"/>
    <d v="2015-12-15T06:00:00"/>
  </r>
  <r>
    <n v="458"/>
    <s v="Wise, Thompson and Allen"/>
    <s v="Pre-emptive neutral portal"/>
    <n v="33800"/>
    <n v="118706"/>
    <x v="1"/>
    <n v="2120"/>
    <s v="US"/>
    <s v="USD"/>
    <n v="1269752400"/>
    <n v="1450159200"/>
    <b v="0"/>
    <b v="0"/>
    <s v="theater/plays"/>
    <n v="84906"/>
    <n v="60413"/>
    <x v="3"/>
    <x v="3"/>
    <x v="434"/>
    <d v="2015-12-15T06:00:00"/>
  </r>
  <r>
    <n v="459"/>
    <s v="Lane, Ryan and Chapman"/>
    <s v="Switchable demand-driven help-desk"/>
    <n v="6300"/>
    <n v="5674"/>
    <x v="0"/>
    <n v="105"/>
    <s v="US"/>
    <s v="USD"/>
    <n v="1419746400"/>
    <n v="1450159200"/>
    <b v="0"/>
    <b v="0"/>
    <s v="film &amp; video/documentary"/>
    <n v="0"/>
    <n v="2889.5"/>
    <x v="4"/>
    <x v="4"/>
    <x v="435"/>
    <d v="2015-12-15T06:00:00"/>
  </r>
  <r>
    <n v="460"/>
    <s v="Rich, Alvarez and King"/>
    <s v="Business-focused static ability"/>
    <n v="2400"/>
    <n v="4119"/>
    <x v="1"/>
    <n v="50"/>
    <s v="US"/>
    <s v="USD"/>
    <n v="1281330000"/>
    <n v="1450159200"/>
    <b v="0"/>
    <b v="0"/>
    <s v="theater/plays"/>
    <n v="1719"/>
    <n v="2084.5"/>
    <x v="3"/>
    <x v="3"/>
    <x v="8"/>
    <d v="2015-12-15T06:00:00"/>
  </r>
  <r>
    <n v="461"/>
    <s v="Terry-Salinas"/>
    <s v="Networked secondary structure"/>
    <n v="98800"/>
    <n v="139354"/>
    <x v="1"/>
    <n v="2080"/>
    <s v="US"/>
    <s v="USD"/>
    <n v="1398661200"/>
    <n v="1450159200"/>
    <b v="0"/>
    <b v="0"/>
    <s v="film &amp; video/drama"/>
    <n v="40554"/>
    <n v="70717"/>
    <x v="4"/>
    <x v="6"/>
    <x v="436"/>
    <d v="2015-12-15T06:00:00"/>
  </r>
  <r>
    <n v="462"/>
    <s v="Wang-Rodriguez"/>
    <s v="Total multimedia website"/>
    <n v="188800"/>
    <n v="57734"/>
    <x v="0"/>
    <n v="535"/>
    <s v="US"/>
    <s v="USD"/>
    <n v="1359525600"/>
    <n v="1450159200"/>
    <b v="0"/>
    <b v="0"/>
    <s v="games/mobile games"/>
    <n v="0"/>
    <n v="29134.5"/>
    <x v="6"/>
    <x v="20"/>
    <x v="385"/>
    <d v="2015-12-15T06:00:00"/>
  </r>
  <r>
    <n v="463"/>
    <s v="Mckee-Hill"/>
    <s v="Cross-platform upward-trending parallelism"/>
    <n v="134300"/>
    <n v="145265"/>
    <x v="1"/>
    <n v="2105"/>
    <s v="US"/>
    <s v="USD"/>
    <n v="1388469600"/>
    <n v="1450159200"/>
    <b v="0"/>
    <b v="0"/>
    <s v="film &amp; video/animation"/>
    <n v="10965"/>
    <n v="73685"/>
    <x v="4"/>
    <x v="10"/>
    <x v="437"/>
    <d v="2015-12-15T06:00:00"/>
  </r>
  <r>
    <n v="464"/>
    <s v="Gomez LLC"/>
    <s v="Pre-emptive mission-critical hardware"/>
    <n v="71200"/>
    <n v="95020"/>
    <x v="1"/>
    <n v="2436"/>
    <s v="US"/>
    <s v="USD"/>
    <n v="1518328800"/>
    <n v="1450159200"/>
    <b v="0"/>
    <b v="0"/>
    <s v="theater/plays"/>
    <n v="23820"/>
    <n v="48728"/>
    <x v="3"/>
    <x v="3"/>
    <x v="438"/>
    <d v="2015-12-15T06:00:00"/>
  </r>
  <r>
    <n v="465"/>
    <s v="Gonzalez-Robbins"/>
    <s v="Up-sized responsive protocol"/>
    <n v="4700"/>
    <n v="8829"/>
    <x v="1"/>
    <n v="80"/>
    <s v="US"/>
    <s v="USD"/>
    <n v="1517032800"/>
    <n v="1450159200"/>
    <b v="0"/>
    <b v="0"/>
    <s v="publishing/translations"/>
    <n v="4129"/>
    <n v="4454.5"/>
    <x v="5"/>
    <x v="18"/>
    <x v="439"/>
    <d v="2015-12-15T06:00:00"/>
  </r>
  <r>
    <n v="466"/>
    <s v="Obrien and Sons"/>
    <s v="Pre-emptive transitional frame"/>
    <n v="1200"/>
    <n v="3984"/>
    <x v="1"/>
    <n v="42"/>
    <s v="US"/>
    <s v="USD"/>
    <n v="1368594000"/>
    <n v="1450159200"/>
    <b v="0"/>
    <b v="1"/>
    <s v="technology/wearables"/>
    <n v="2784"/>
    <n v="2013"/>
    <x v="2"/>
    <x v="8"/>
    <x v="440"/>
    <d v="2015-12-15T06:00:00"/>
  </r>
  <r>
    <n v="467"/>
    <s v="Shaw Ltd"/>
    <s v="Profit-focused content-based application"/>
    <n v="1400"/>
    <n v="8053"/>
    <x v="1"/>
    <n v="139"/>
    <s v="CA"/>
    <s v="CAD"/>
    <n v="1448258400"/>
    <n v="1450159200"/>
    <b v="0"/>
    <b v="1"/>
    <s v="technology/web"/>
    <n v="6653"/>
    <n v="4096"/>
    <x v="2"/>
    <x v="2"/>
    <x v="441"/>
    <d v="2015-12-15T06:00:00"/>
  </r>
  <r>
    <n v="468"/>
    <s v="Hughes Inc"/>
    <s v="Streamlined neutral analyzer"/>
    <n v="4000"/>
    <n v="1620"/>
    <x v="0"/>
    <n v="16"/>
    <s v="US"/>
    <s v="USD"/>
    <n v="1555218000"/>
    <n v="1450159200"/>
    <b v="0"/>
    <b v="0"/>
    <s v="theater/plays"/>
    <n v="0"/>
    <n v="818"/>
    <x v="3"/>
    <x v="3"/>
    <x v="442"/>
    <d v="2015-12-15T06:00:00"/>
  </r>
  <r>
    <n v="469"/>
    <s v="Olsen-Ryan"/>
    <s v="Assimilated neutral utilization"/>
    <n v="5600"/>
    <n v="10328"/>
    <x v="1"/>
    <n v="159"/>
    <s v="US"/>
    <s v="USD"/>
    <n v="1431925200"/>
    <n v="1450159200"/>
    <b v="0"/>
    <b v="0"/>
    <s v="film &amp; video/drama"/>
    <n v="4728"/>
    <n v="5243.5"/>
    <x v="4"/>
    <x v="6"/>
    <x v="443"/>
    <d v="2015-12-15T06:00:00"/>
  </r>
  <r>
    <n v="470"/>
    <s v="Grimes, Holland and Sloan"/>
    <s v="Extended dedicated archive"/>
    <n v="3600"/>
    <n v="10289"/>
    <x v="1"/>
    <n v="381"/>
    <s v="US"/>
    <s v="USD"/>
    <n v="1481522400"/>
    <n v="1450159200"/>
    <b v="0"/>
    <b v="0"/>
    <s v="technology/wearables"/>
    <n v="6689"/>
    <n v="5335"/>
    <x v="2"/>
    <x v="8"/>
    <x v="315"/>
    <d v="2015-12-15T06:00:00"/>
  </r>
  <r>
    <n v="471"/>
    <s v="Perry and Sons"/>
    <s v="Configurable static help-desk"/>
    <n v="3100"/>
    <n v="9889"/>
    <x v="1"/>
    <n v="194"/>
    <s v="GB"/>
    <s v="GBP"/>
    <n v="1335934800"/>
    <n v="1450159200"/>
    <b v="0"/>
    <b v="1"/>
    <s v="food/food trucks"/>
    <n v="6789"/>
    <n v="5041.5"/>
    <x v="0"/>
    <x v="0"/>
    <x v="444"/>
    <d v="2015-12-15T06:00:00"/>
  </r>
  <r>
    <n v="472"/>
    <s v="Turner, Young and Collins"/>
    <s v="Self-enabling clear-thinking framework"/>
    <n v="153800"/>
    <n v="60342"/>
    <x v="0"/>
    <n v="575"/>
    <s v="US"/>
    <s v="USD"/>
    <n v="1552280400"/>
    <n v="1450159200"/>
    <b v="0"/>
    <b v="0"/>
    <s v="music/rock"/>
    <n v="0"/>
    <n v="30458.5"/>
    <x v="1"/>
    <x v="1"/>
    <x v="445"/>
    <d v="2015-12-15T06:00:00"/>
  </r>
  <r>
    <n v="473"/>
    <s v="Richardson Inc"/>
    <s v="Assimilated fault-tolerant capacity"/>
    <n v="5000"/>
    <n v="8907"/>
    <x v="1"/>
    <n v="106"/>
    <s v="US"/>
    <s v="USD"/>
    <n v="1529989200"/>
    <n v="1450159200"/>
    <b v="0"/>
    <b v="0"/>
    <s v="music/electric music"/>
    <n v="3907"/>
    <n v="4506.5"/>
    <x v="1"/>
    <x v="5"/>
    <x v="446"/>
    <d v="2015-12-15T06:00:00"/>
  </r>
  <r>
    <n v="474"/>
    <s v="Santos-Young"/>
    <s v="Enhanced neutral ability"/>
    <n v="4000"/>
    <n v="14606"/>
    <x v="1"/>
    <n v="142"/>
    <s v="US"/>
    <s v="USD"/>
    <n v="1418709600"/>
    <n v="1450159200"/>
    <b v="0"/>
    <b v="0"/>
    <s v="film &amp; video/television"/>
    <n v="10606"/>
    <n v="7374"/>
    <x v="4"/>
    <x v="19"/>
    <x v="447"/>
    <d v="2015-12-15T06:00:00"/>
  </r>
  <r>
    <n v="475"/>
    <s v="Nichols Ltd"/>
    <s v="Function-based attitude-oriented groupware"/>
    <n v="7400"/>
    <n v="8432"/>
    <x v="1"/>
    <n v="211"/>
    <s v="US"/>
    <s v="USD"/>
    <n v="1372136400"/>
    <n v="1450159200"/>
    <b v="0"/>
    <b v="1"/>
    <s v="publishing/translations"/>
    <n v="1032"/>
    <n v="4321.5"/>
    <x v="5"/>
    <x v="18"/>
    <x v="448"/>
    <d v="2015-12-15T06:00:00"/>
  </r>
  <r>
    <n v="476"/>
    <s v="Murphy PLC"/>
    <s v="Optional solution-oriented instruction set"/>
    <n v="191500"/>
    <n v="57122"/>
    <x v="0"/>
    <n v="1120"/>
    <s v="US"/>
    <s v="USD"/>
    <n v="1533877200"/>
    <n v="1450159200"/>
    <b v="0"/>
    <b v="0"/>
    <s v="publishing/fiction"/>
    <n v="0"/>
    <n v="29121"/>
    <x v="5"/>
    <x v="13"/>
    <x v="342"/>
    <d v="2015-12-15T06:00:00"/>
  </r>
  <r>
    <n v="477"/>
    <s v="Hogan, Porter and Rivera"/>
    <s v="Organic object-oriented core"/>
    <n v="8500"/>
    <n v="4613"/>
    <x v="0"/>
    <n v="113"/>
    <s v="US"/>
    <s v="USD"/>
    <n v="1309064400"/>
    <n v="1450159200"/>
    <b v="0"/>
    <b v="0"/>
    <s v="film &amp; video/science fiction"/>
    <n v="0"/>
    <n v="2363"/>
    <x v="4"/>
    <x v="22"/>
    <x v="449"/>
    <d v="2015-12-15T06:00:00"/>
  </r>
  <r>
    <n v="478"/>
    <s v="Lyons LLC"/>
    <s v="Balanced impactful circuit"/>
    <n v="68800"/>
    <n v="162603"/>
    <x v="1"/>
    <n v="2756"/>
    <s v="US"/>
    <s v="USD"/>
    <n v="1425877200"/>
    <n v="1450159200"/>
    <b v="0"/>
    <b v="0"/>
    <s v="technology/wearables"/>
    <n v="93803"/>
    <n v="82679.5"/>
    <x v="2"/>
    <x v="8"/>
    <x v="450"/>
    <d v="2015-12-15T06:00:00"/>
  </r>
  <r>
    <n v="479"/>
    <s v="Long-Greene"/>
    <s v="Future-proofed heuristic encryption"/>
    <n v="2400"/>
    <n v="12310"/>
    <x v="1"/>
    <n v="173"/>
    <s v="GB"/>
    <s v="GBP"/>
    <n v="1501304400"/>
    <n v="1450159200"/>
    <b v="0"/>
    <b v="0"/>
    <s v="food/food trucks"/>
    <n v="9910"/>
    <n v="6241.5"/>
    <x v="0"/>
    <x v="0"/>
    <x v="451"/>
    <d v="2015-12-15T06:00:00"/>
  </r>
  <r>
    <n v="480"/>
    <s v="Robles-Hudson"/>
    <s v="Balanced bifurcated leverage"/>
    <n v="8600"/>
    <n v="8656"/>
    <x v="1"/>
    <n v="87"/>
    <s v="US"/>
    <s v="USD"/>
    <n v="1268287200"/>
    <n v="1450159200"/>
    <b v="0"/>
    <b v="1"/>
    <s v="photography/photography books"/>
    <n v="56"/>
    <n v="4371.5"/>
    <x v="7"/>
    <x v="14"/>
    <x v="452"/>
    <d v="2015-12-15T06:00:00"/>
  </r>
  <r>
    <n v="481"/>
    <s v="Mcclure LLC"/>
    <s v="Sharable discrete budgetary management"/>
    <n v="196600"/>
    <n v="159931"/>
    <x v="0"/>
    <n v="1538"/>
    <s v="US"/>
    <s v="USD"/>
    <n v="1412139600"/>
    <n v="1450159200"/>
    <b v="0"/>
    <b v="1"/>
    <s v="theater/plays"/>
    <n v="0"/>
    <n v="80734.5"/>
    <x v="3"/>
    <x v="3"/>
    <x v="453"/>
    <d v="2015-12-15T06:00:00"/>
  </r>
  <r>
    <n v="482"/>
    <s v="Martin, Russell and Baker"/>
    <s v="Focused solution-oriented instruction set"/>
    <n v="4200"/>
    <n v="689"/>
    <x v="0"/>
    <n v="9"/>
    <s v="US"/>
    <s v="USD"/>
    <n v="1330063200"/>
    <n v="1450159200"/>
    <b v="0"/>
    <b v="1"/>
    <s v="publishing/fiction"/>
    <n v="0"/>
    <n v="349"/>
    <x v="5"/>
    <x v="13"/>
    <x v="454"/>
    <d v="2015-12-15T06:00:00"/>
  </r>
  <r>
    <n v="483"/>
    <s v="Rice-Parker"/>
    <s v="Down-sized actuating infrastructure"/>
    <n v="91400"/>
    <n v="48236"/>
    <x v="0"/>
    <n v="554"/>
    <s v="US"/>
    <s v="USD"/>
    <n v="1576130400"/>
    <n v="1450159200"/>
    <b v="0"/>
    <b v="0"/>
    <s v="theater/plays"/>
    <n v="0"/>
    <n v="24395"/>
    <x v="3"/>
    <x v="3"/>
    <x v="455"/>
    <d v="2015-12-15T06:00:00"/>
  </r>
  <r>
    <n v="484"/>
    <s v="Landry Inc"/>
    <s v="Synergistic cohesive adapter"/>
    <n v="29600"/>
    <n v="77021"/>
    <x v="1"/>
    <n v="1572"/>
    <s v="GB"/>
    <s v="GBP"/>
    <n v="1407128400"/>
    <n v="1450159200"/>
    <b v="0"/>
    <b v="1"/>
    <s v="food/food trucks"/>
    <n v="47421"/>
    <n v="39296.5"/>
    <x v="0"/>
    <x v="0"/>
    <x v="456"/>
    <d v="2015-12-15T06:00:00"/>
  </r>
  <r>
    <n v="485"/>
    <s v="Richards-Davis"/>
    <s v="Quality-focused mission-critical structure"/>
    <n v="90600"/>
    <n v="27844"/>
    <x v="0"/>
    <n v="648"/>
    <s v="GB"/>
    <s v="GBP"/>
    <n v="1560142800"/>
    <n v="1450159200"/>
    <b v="0"/>
    <b v="0"/>
    <s v="theater/plays"/>
    <n v="0"/>
    <n v="14246"/>
    <x v="3"/>
    <x v="3"/>
    <x v="457"/>
    <d v="2015-12-15T06:00:00"/>
  </r>
  <r>
    <n v="486"/>
    <s v="Davis, Cox and Fox"/>
    <s v="Compatible exuding Graphical User Interface"/>
    <n v="5200"/>
    <n v="702"/>
    <x v="0"/>
    <n v="21"/>
    <s v="GB"/>
    <s v="GBP"/>
    <n v="1520575200"/>
    <n v="1450159200"/>
    <b v="0"/>
    <b v="1"/>
    <s v="publishing/translations"/>
    <n v="0"/>
    <n v="361.5"/>
    <x v="5"/>
    <x v="18"/>
    <x v="458"/>
    <d v="2015-12-15T06:00:00"/>
  </r>
  <r>
    <n v="487"/>
    <s v="Smith-Wallace"/>
    <s v="Monitored 24/7 time-frame"/>
    <n v="110300"/>
    <n v="197024"/>
    <x v="1"/>
    <n v="2346"/>
    <s v="US"/>
    <s v="USD"/>
    <n v="1492664400"/>
    <n v="1450159200"/>
    <b v="0"/>
    <b v="0"/>
    <s v="theater/plays"/>
    <n v="86724"/>
    <n v="99685"/>
    <x v="3"/>
    <x v="3"/>
    <x v="459"/>
    <d v="2015-12-15T06:00:00"/>
  </r>
  <r>
    <n v="488"/>
    <s v="Cordova, Shaw and Wang"/>
    <s v="Virtual secondary open architecture"/>
    <n v="5300"/>
    <n v="11663"/>
    <x v="1"/>
    <n v="115"/>
    <s v="US"/>
    <s v="USD"/>
    <n v="1454479200"/>
    <n v="1450159200"/>
    <b v="0"/>
    <b v="0"/>
    <s v="theater/plays"/>
    <n v="6363"/>
    <n v="5889"/>
    <x v="3"/>
    <x v="3"/>
    <x v="460"/>
    <d v="2015-12-15T06:00:00"/>
  </r>
  <r>
    <n v="489"/>
    <s v="Clark Inc"/>
    <s v="Down-sized mobile time-frame"/>
    <n v="9200"/>
    <n v="9339"/>
    <x v="1"/>
    <n v="85"/>
    <s v="IT"/>
    <s v="EUR"/>
    <n v="1281934800"/>
    <n v="1450159200"/>
    <b v="0"/>
    <b v="0"/>
    <s v="technology/wearables"/>
    <n v="139"/>
    <n v="4712"/>
    <x v="2"/>
    <x v="8"/>
    <x v="461"/>
    <d v="2015-12-15T06:00:00"/>
  </r>
  <r>
    <n v="490"/>
    <s v="Young and Sons"/>
    <s v="Innovative disintermediate encryption"/>
    <n v="2400"/>
    <n v="4596"/>
    <x v="1"/>
    <n v="144"/>
    <s v="US"/>
    <s v="USD"/>
    <n v="1573970400"/>
    <n v="1450159200"/>
    <b v="0"/>
    <b v="0"/>
    <s v="journalism/audio"/>
    <n v="2196"/>
    <n v="2370"/>
    <x v="8"/>
    <x v="23"/>
    <x v="462"/>
    <d v="2015-12-15T06:00:00"/>
  </r>
  <r>
    <n v="491"/>
    <s v="Henson PLC"/>
    <s v="Universal contextually-based knowledgebase"/>
    <n v="56800"/>
    <n v="173437"/>
    <x v="1"/>
    <n v="2443"/>
    <s v="US"/>
    <s v="USD"/>
    <n v="1372654800"/>
    <n v="1450159200"/>
    <b v="0"/>
    <b v="1"/>
    <s v="food/food trucks"/>
    <n v="116637"/>
    <n v="87940"/>
    <x v="0"/>
    <x v="0"/>
    <x v="463"/>
    <d v="2015-12-15T06:00:00"/>
  </r>
  <r>
    <n v="492"/>
    <s v="Garcia Group"/>
    <s v="Persevering interactive matrix"/>
    <n v="191000"/>
    <n v="45831"/>
    <x v="3"/>
    <n v="595"/>
    <s v="US"/>
    <s v="USD"/>
    <n v="1275886800"/>
    <n v="1450159200"/>
    <b v="1"/>
    <b v="1"/>
    <s v="film &amp; video/shorts"/>
    <n v="0"/>
    <n v="23213"/>
    <x v="4"/>
    <x v="12"/>
    <x v="464"/>
    <d v="2015-12-15T06:00:00"/>
  </r>
  <r>
    <n v="493"/>
    <s v="Adams, Walker and Wong"/>
    <s v="Seamless background framework"/>
    <n v="900"/>
    <n v="6514"/>
    <x v="1"/>
    <n v="64"/>
    <s v="US"/>
    <s v="USD"/>
    <n v="1561784400"/>
    <n v="1450159200"/>
    <b v="0"/>
    <b v="0"/>
    <s v="photography/photography books"/>
    <n v="5614"/>
    <n v="3289"/>
    <x v="7"/>
    <x v="14"/>
    <x v="465"/>
    <d v="2015-12-15T06:00:00"/>
  </r>
  <r>
    <n v="494"/>
    <s v="Hopkins-Browning"/>
    <s v="Balanced upward-trending productivity"/>
    <n v="2500"/>
    <n v="13684"/>
    <x v="1"/>
    <n v="268"/>
    <s v="US"/>
    <s v="USD"/>
    <n v="1332392400"/>
    <n v="1450159200"/>
    <b v="0"/>
    <b v="0"/>
    <s v="technology/wearables"/>
    <n v="11184"/>
    <n v="6976"/>
    <x v="2"/>
    <x v="8"/>
    <x v="466"/>
    <d v="2015-12-15T06:00:00"/>
  </r>
  <r>
    <n v="495"/>
    <s v="Bell, Edwards and Andersen"/>
    <s v="Centralized clear-thinking solution"/>
    <n v="3200"/>
    <n v="13264"/>
    <x v="1"/>
    <n v="195"/>
    <s v="DK"/>
    <s v="DKK"/>
    <n v="1402376400"/>
    <n v="1450159200"/>
    <b v="0"/>
    <b v="0"/>
    <s v="theater/plays"/>
    <n v="10064"/>
    <n v="6729.5"/>
    <x v="3"/>
    <x v="3"/>
    <x v="467"/>
    <d v="2015-12-15T06:00:00"/>
  </r>
  <r>
    <n v="496"/>
    <s v="Morales Group"/>
    <s v="Optimized bi-directional extranet"/>
    <n v="183800"/>
    <n v="1667"/>
    <x v="0"/>
    <n v="54"/>
    <s v="US"/>
    <s v="USD"/>
    <n v="1495342800"/>
    <n v="1450159200"/>
    <b v="0"/>
    <b v="0"/>
    <s v="film &amp; video/animation"/>
    <n v="0"/>
    <n v="860.5"/>
    <x v="4"/>
    <x v="10"/>
    <x v="468"/>
    <d v="2015-12-15T06:00:00"/>
  </r>
  <r>
    <n v="497"/>
    <s v="Lucero Group"/>
    <s v="Intuitive actuating benchmark"/>
    <n v="9800"/>
    <n v="3349"/>
    <x v="0"/>
    <n v="120"/>
    <s v="US"/>
    <s v="USD"/>
    <n v="1482213600"/>
    <n v="1450159200"/>
    <b v="0"/>
    <b v="1"/>
    <s v="technology/wearables"/>
    <n v="0"/>
    <n v="1734.5"/>
    <x v="2"/>
    <x v="8"/>
    <x v="469"/>
    <d v="2015-12-15T06:00:00"/>
  </r>
  <r>
    <n v="498"/>
    <s v="Smith, Brown and Davis"/>
    <s v="Devolved background project"/>
    <n v="193400"/>
    <n v="46317"/>
    <x v="0"/>
    <n v="579"/>
    <s v="DK"/>
    <s v="DKK"/>
    <n v="1420092000"/>
    <n v="1450159200"/>
    <b v="0"/>
    <b v="0"/>
    <s v="technology/web"/>
    <n v="0"/>
    <n v="23448"/>
    <x v="2"/>
    <x v="2"/>
    <x v="470"/>
    <d v="2015-12-15T06:00:00"/>
  </r>
  <r>
    <n v="499"/>
    <s v="Hunt Group"/>
    <s v="Reverse-engineered executive emulation"/>
    <n v="163800"/>
    <n v="78743"/>
    <x v="0"/>
    <n v="2072"/>
    <s v="US"/>
    <s v="USD"/>
    <n v="1458018000"/>
    <n v="1450159200"/>
    <b v="0"/>
    <b v="1"/>
    <s v="film &amp; video/documentary"/>
    <n v="0"/>
    <n v="40407.5"/>
    <x v="4"/>
    <x v="4"/>
    <x v="471"/>
    <d v="2015-12-15T06:00:00"/>
  </r>
  <r>
    <n v="500"/>
    <s v="Valdez Ltd"/>
    <s v="Team-oriented clear-thinking matrix"/>
    <n v="100"/>
    <n v="0"/>
    <x v="0"/>
    <n v="0"/>
    <s v="US"/>
    <s v="USD"/>
    <n v="1367384400"/>
    <n v="1450159200"/>
    <b v="0"/>
    <b v="1"/>
    <s v="theater/plays"/>
    <n v="0"/>
    <n v="0"/>
    <x v="3"/>
    <x v="3"/>
    <x v="472"/>
    <d v="2015-12-15T06:00:00"/>
  </r>
  <r>
    <n v="501"/>
    <s v="Mccann-Le"/>
    <s v="Focused coherent methodology"/>
    <n v="153600"/>
    <n v="107743"/>
    <x v="0"/>
    <n v="1796"/>
    <s v="US"/>
    <s v="USD"/>
    <n v="1363064400"/>
    <n v="1450159200"/>
    <b v="0"/>
    <b v="0"/>
    <s v="film &amp; video/documentary"/>
    <n v="0"/>
    <n v="54769.5"/>
    <x v="4"/>
    <x v="4"/>
    <x v="473"/>
    <d v="2015-12-15T06:00:00"/>
  </r>
  <r>
    <n v="502"/>
    <s v="Johnson Inc"/>
    <s v="Reduced context-sensitive complexity"/>
    <n v="1300"/>
    <n v="6889"/>
    <x v="1"/>
    <n v="186"/>
    <s v="AU"/>
    <s v="AUD"/>
    <n v="1343365200"/>
    <n v="1450159200"/>
    <b v="0"/>
    <b v="1"/>
    <s v="games/video games"/>
    <n v="5589"/>
    <n v="3537.5"/>
    <x v="6"/>
    <x v="11"/>
    <x v="474"/>
    <d v="2015-12-15T06:00:00"/>
  </r>
  <r>
    <n v="503"/>
    <s v="Collins LLC"/>
    <s v="Decentralized 4thgeneration time-frame"/>
    <n v="25500"/>
    <n v="45983"/>
    <x v="1"/>
    <n v="460"/>
    <s v="US"/>
    <s v="USD"/>
    <n v="1435726800"/>
    <n v="1450159200"/>
    <b v="0"/>
    <b v="0"/>
    <s v="film &amp; video/drama"/>
    <n v="20483"/>
    <n v="23221.5"/>
    <x v="4"/>
    <x v="6"/>
    <x v="72"/>
    <d v="2015-12-15T06:00:00"/>
  </r>
  <r>
    <n v="504"/>
    <s v="Smith-Miller"/>
    <s v="De-engineered cohesive moderator"/>
    <n v="7500"/>
    <n v="6924"/>
    <x v="0"/>
    <n v="62"/>
    <s v="IT"/>
    <s v="EUR"/>
    <n v="1431925200"/>
    <n v="1450159200"/>
    <b v="0"/>
    <b v="0"/>
    <s v="music/rock"/>
    <n v="0"/>
    <n v="3493"/>
    <x v="1"/>
    <x v="1"/>
    <x v="443"/>
    <d v="2015-12-15T06:00:00"/>
  </r>
  <r>
    <n v="505"/>
    <s v="Jensen-Vargas"/>
    <s v="Ameliorated explicit parallelism"/>
    <n v="89900"/>
    <n v="12497"/>
    <x v="0"/>
    <n v="347"/>
    <s v="US"/>
    <s v="USD"/>
    <n v="1362722400"/>
    <n v="1450159200"/>
    <b v="0"/>
    <b v="1"/>
    <s v="publishing/radio &amp; podcasts"/>
    <n v="0"/>
    <n v="6422"/>
    <x v="5"/>
    <x v="15"/>
    <x v="475"/>
    <d v="2015-12-15T06:00:00"/>
  </r>
  <r>
    <n v="506"/>
    <s v="Robles, Bell and Gonzalez"/>
    <s v="Customizable background monitoring"/>
    <n v="18000"/>
    <n v="166874"/>
    <x v="1"/>
    <n v="2528"/>
    <s v="US"/>
    <s v="USD"/>
    <n v="1511416800"/>
    <n v="1450159200"/>
    <b v="0"/>
    <b v="1"/>
    <s v="theater/plays"/>
    <n v="148874"/>
    <n v="84701"/>
    <x v="3"/>
    <x v="3"/>
    <x v="81"/>
    <d v="2015-12-15T06:00:00"/>
  </r>
  <r>
    <n v="507"/>
    <s v="Turner, Miller and Francis"/>
    <s v="Compatible well-modulated budgetary management"/>
    <n v="2100"/>
    <n v="837"/>
    <x v="0"/>
    <n v="19"/>
    <s v="US"/>
    <s v="USD"/>
    <n v="1365483600"/>
    <n v="1450159200"/>
    <b v="0"/>
    <b v="1"/>
    <s v="technology/web"/>
    <n v="0"/>
    <n v="428"/>
    <x v="2"/>
    <x v="2"/>
    <x v="476"/>
    <d v="2015-12-15T06:00:00"/>
  </r>
  <r>
    <n v="508"/>
    <s v="Roberts Group"/>
    <s v="Up-sized radical pricing structure"/>
    <n v="172700"/>
    <n v="193820"/>
    <x v="1"/>
    <n v="3657"/>
    <s v="US"/>
    <s v="USD"/>
    <n v="1532840400"/>
    <n v="1450159200"/>
    <b v="0"/>
    <b v="0"/>
    <s v="theater/plays"/>
    <n v="21120"/>
    <n v="98738.5"/>
    <x v="3"/>
    <x v="3"/>
    <x v="192"/>
    <d v="2015-12-15T06:00:00"/>
  </r>
  <r>
    <n v="509"/>
    <s v="White LLC"/>
    <s v="Robust zero-defect project"/>
    <n v="168500"/>
    <n v="119510"/>
    <x v="0"/>
    <n v="1258"/>
    <s v="US"/>
    <s v="USD"/>
    <n v="1336194000"/>
    <n v="1450159200"/>
    <b v="0"/>
    <b v="0"/>
    <s v="theater/plays"/>
    <n v="0"/>
    <n v="60384"/>
    <x v="3"/>
    <x v="3"/>
    <x v="477"/>
    <d v="2015-12-15T06:00:00"/>
  </r>
  <r>
    <n v="510"/>
    <s v="Best, Miller and Thomas"/>
    <s v="Re-engineered mobile task-force"/>
    <n v="7800"/>
    <n v="9289"/>
    <x v="1"/>
    <n v="131"/>
    <s v="AU"/>
    <s v="AUD"/>
    <n v="1527742800"/>
    <n v="1450159200"/>
    <b v="0"/>
    <b v="0"/>
    <s v="film &amp; video/drama"/>
    <n v="1489"/>
    <n v="4710"/>
    <x v="4"/>
    <x v="6"/>
    <x v="478"/>
    <d v="2015-12-15T06:00:00"/>
  </r>
  <r>
    <n v="511"/>
    <s v="Smith-Mullins"/>
    <s v="User-centric intangible neural-net"/>
    <n v="147800"/>
    <n v="35498"/>
    <x v="0"/>
    <n v="362"/>
    <s v="US"/>
    <s v="USD"/>
    <n v="1564030800"/>
    <n v="1450159200"/>
    <b v="0"/>
    <b v="0"/>
    <s v="theater/plays"/>
    <n v="0"/>
    <n v="17930"/>
    <x v="3"/>
    <x v="3"/>
    <x v="479"/>
    <d v="2015-12-15T06:00:00"/>
  </r>
  <r>
    <n v="512"/>
    <s v="Williams-Walsh"/>
    <s v="Organized explicit core"/>
    <n v="9100"/>
    <n v="12678"/>
    <x v="1"/>
    <n v="239"/>
    <s v="US"/>
    <s v="USD"/>
    <n v="1404536400"/>
    <n v="1450159200"/>
    <b v="0"/>
    <b v="1"/>
    <s v="games/video games"/>
    <n v="3578"/>
    <n v="6458.5"/>
    <x v="6"/>
    <x v="11"/>
    <x v="480"/>
    <d v="2015-12-15T06:00:00"/>
  </r>
  <r>
    <n v="513"/>
    <s v="Harrison, Blackwell and Mendez"/>
    <s v="Synchronized 6thgeneration adapter"/>
    <n v="8300"/>
    <n v="3260"/>
    <x v="3"/>
    <n v="35"/>
    <s v="US"/>
    <s v="USD"/>
    <n v="1284008400"/>
    <n v="1450159200"/>
    <b v="0"/>
    <b v="0"/>
    <s v="film &amp; video/television"/>
    <n v="0"/>
    <n v="1647.5"/>
    <x v="4"/>
    <x v="19"/>
    <x v="180"/>
    <d v="2015-12-15T06:00:00"/>
  </r>
  <r>
    <n v="514"/>
    <s v="Sanchez, Bradley and Flores"/>
    <s v="Centralized motivating capacity"/>
    <n v="138700"/>
    <n v="31123"/>
    <x v="3"/>
    <n v="528"/>
    <s v="CH"/>
    <s v="CHF"/>
    <n v="1386309600"/>
    <n v="1450159200"/>
    <b v="0"/>
    <b v="1"/>
    <s v="music/rock"/>
    <n v="0"/>
    <n v="15825.5"/>
    <x v="1"/>
    <x v="1"/>
    <x v="481"/>
    <d v="2015-12-15T06:00:00"/>
  </r>
  <r>
    <n v="515"/>
    <s v="Cox LLC"/>
    <s v="Phased 24hour flexibility"/>
    <n v="8600"/>
    <n v="4797"/>
    <x v="0"/>
    <n v="133"/>
    <s v="CA"/>
    <s v="CAD"/>
    <n v="1324620000"/>
    <n v="1450159200"/>
    <b v="0"/>
    <b v="1"/>
    <s v="theater/plays"/>
    <n v="0"/>
    <n v="2465"/>
    <x v="3"/>
    <x v="3"/>
    <x v="482"/>
    <d v="2015-12-15T06:00:00"/>
  </r>
  <r>
    <n v="516"/>
    <s v="Morales-Odonnell"/>
    <s v="Exclusive 5thgeneration structure"/>
    <n v="125400"/>
    <n v="53324"/>
    <x v="0"/>
    <n v="846"/>
    <s v="US"/>
    <s v="USD"/>
    <n v="1281070800"/>
    <n v="1450159200"/>
    <b v="0"/>
    <b v="0"/>
    <s v="publishing/nonfiction"/>
    <n v="0"/>
    <n v="27085"/>
    <x v="5"/>
    <x v="9"/>
    <x v="194"/>
    <d v="2015-12-15T06:00:00"/>
  </r>
  <r>
    <n v="517"/>
    <s v="Ramirez LLC"/>
    <s v="Multi-tiered maximized orchestration"/>
    <n v="5900"/>
    <n v="6608"/>
    <x v="1"/>
    <n v="78"/>
    <s v="US"/>
    <s v="USD"/>
    <n v="1493960400"/>
    <n v="1450159200"/>
    <b v="0"/>
    <b v="0"/>
    <s v="food/food trucks"/>
    <n v="708"/>
    <n v="3343"/>
    <x v="0"/>
    <x v="0"/>
    <x v="483"/>
    <d v="2015-12-15T06:00:00"/>
  </r>
  <r>
    <n v="518"/>
    <s v="Ramirez Group"/>
    <s v="Open-architected uniform instruction set"/>
    <n v="8800"/>
    <n v="622"/>
    <x v="0"/>
    <n v="10"/>
    <s v="US"/>
    <s v="USD"/>
    <n v="1519365600"/>
    <n v="1450159200"/>
    <b v="0"/>
    <b v="1"/>
    <s v="film &amp; video/animation"/>
    <n v="0"/>
    <n v="316"/>
    <x v="4"/>
    <x v="10"/>
    <x v="484"/>
    <d v="2015-12-15T06:00:00"/>
  </r>
  <r>
    <n v="519"/>
    <s v="Marsh-Coleman"/>
    <s v="Exclusive asymmetric analyzer"/>
    <n v="177700"/>
    <n v="180802"/>
    <x v="1"/>
    <n v="1773"/>
    <s v="US"/>
    <s v="USD"/>
    <n v="1420696800"/>
    <n v="1450159200"/>
    <b v="0"/>
    <b v="1"/>
    <s v="music/rock"/>
    <n v="3102"/>
    <n v="91287.5"/>
    <x v="1"/>
    <x v="1"/>
    <x v="355"/>
    <d v="2015-12-15T06:00:00"/>
  </r>
  <r>
    <n v="520"/>
    <s v="Frederick, Jenkins and Collins"/>
    <s v="Organic radical collaboration"/>
    <n v="800"/>
    <n v="3406"/>
    <x v="1"/>
    <n v="32"/>
    <s v="US"/>
    <s v="USD"/>
    <n v="1555650000"/>
    <n v="1450159200"/>
    <b v="0"/>
    <b v="0"/>
    <s v="theater/plays"/>
    <n v="2606"/>
    <n v="1719"/>
    <x v="3"/>
    <x v="3"/>
    <x v="485"/>
    <d v="2015-12-15T06:00:00"/>
  </r>
  <r>
    <n v="521"/>
    <s v="Wilson Ltd"/>
    <s v="Function-based multi-state software"/>
    <n v="7600"/>
    <n v="11061"/>
    <x v="1"/>
    <n v="369"/>
    <s v="US"/>
    <s v="USD"/>
    <n v="1471928400"/>
    <n v="1450159200"/>
    <b v="0"/>
    <b v="1"/>
    <s v="film &amp; video/drama"/>
    <n v="3461"/>
    <n v="5715"/>
    <x v="4"/>
    <x v="6"/>
    <x v="486"/>
    <d v="2015-12-15T06:00:00"/>
  </r>
  <r>
    <n v="522"/>
    <s v="Cline, Peterson and Lowery"/>
    <s v="Innovative static budgetary management"/>
    <n v="50500"/>
    <n v="16389"/>
    <x v="0"/>
    <n v="191"/>
    <s v="US"/>
    <s v="USD"/>
    <n v="1341291600"/>
    <n v="1450159200"/>
    <b v="0"/>
    <b v="0"/>
    <s v="film &amp; video/shorts"/>
    <n v="0"/>
    <n v="8290"/>
    <x v="4"/>
    <x v="12"/>
    <x v="487"/>
    <d v="2015-12-15T06:00:00"/>
  </r>
  <r>
    <n v="523"/>
    <s v="Underwood, James and Jones"/>
    <s v="Triple-buffered holistic ability"/>
    <n v="900"/>
    <n v="6303"/>
    <x v="1"/>
    <n v="89"/>
    <s v="US"/>
    <s v="USD"/>
    <n v="1267682400"/>
    <n v="1450159200"/>
    <b v="0"/>
    <b v="0"/>
    <s v="film &amp; video/shorts"/>
    <n v="5403"/>
    <n v="3196"/>
    <x v="4"/>
    <x v="12"/>
    <x v="488"/>
    <d v="2015-12-15T06:00:00"/>
  </r>
  <r>
    <n v="524"/>
    <s v="Johnson-Contreras"/>
    <s v="Diverse scalable superstructure"/>
    <n v="96700"/>
    <n v="81136"/>
    <x v="0"/>
    <n v="1979"/>
    <s v="US"/>
    <s v="USD"/>
    <n v="1272258000"/>
    <n v="1450159200"/>
    <b v="0"/>
    <b v="0"/>
    <s v="theater/plays"/>
    <n v="0"/>
    <n v="41557.5"/>
    <x v="3"/>
    <x v="3"/>
    <x v="489"/>
    <d v="2015-12-15T06:00:00"/>
  </r>
  <r>
    <n v="525"/>
    <s v="Greene, Lloyd and Sims"/>
    <s v="Balanced leadingedge data-warehouse"/>
    <n v="2100"/>
    <n v="1768"/>
    <x v="0"/>
    <n v="63"/>
    <s v="US"/>
    <s v="USD"/>
    <n v="1290492000"/>
    <n v="1450159200"/>
    <b v="0"/>
    <b v="0"/>
    <s v="technology/wearables"/>
    <n v="0"/>
    <n v="915.5"/>
    <x v="2"/>
    <x v="8"/>
    <x v="490"/>
    <d v="2015-12-15T06:00:00"/>
  </r>
  <r>
    <n v="526"/>
    <s v="Smith-Sparks"/>
    <s v="Digitized bandwidth-monitored open architecture"/>
    <n v="8300"/>
    <n v="12944"/>
    <x v="1"/>
    <n v="147"/>
    <s v="US"/>
    <s v="USD"/>
    <n v="1451109600"/>
    <n v="1450159200"/>
    <b v="0"/>
    <b v="1"/>
    <s v="theater/plays"/>
    <n v="4644"/>
    <n v="6545.5"/>
    <x v="3"/>
    <x v="3"/>
    <x v="312"/>
    <d v="2015-12-15T06:00:00"/>
  </r>
  <r>
    <n v="527"/>
    <s v="Rosario-Smith"/>
    <s v="Enterprise-wide intermediate portal"/>
    <n v="189200"/>
    <n v="188480"/>
    <x v="0"/>
    <n v="6080"/>
    <s v="CA"/>
    <s v="CAD"/>
    <n v="1454652000"/>
    <n v="1450159200"/>
    <b v="0"/>
    <b v="0"/>
    <s v="film &amp; video/animation"/>
    <n v="0"/>
    <n v="97280"/>
    <x v="4"/>
    <x v="10"/>
    <x v="491"/>
    <d v="2015-12-15T06:00:00"/>
  </r>
  <r>
    <n v="528"/>
    <s v="Avila, Ford and Welch"/>
    <s v="Focused leadingedge matrix"/>
    <n v="9000"/>
    <n v="7227"/>
    <x v="0"/>
    <n v="80"/>
    <s v="GB"/>
    <s v="GBP"/>
    <n v="1385186400"/>
    <n v="1450159200"/>
    <b v="0"/>
    <b v="0"/>
    <s v="music/indie rock"/>
    <n v="0"/>
    <n v="3653.5"/>
    <x v="1"/>
    <x v="7"/>
    <x v="492"/>
    <d v="2015-12-15T06:00:00"/>
  </r>
  <r>
    <n v="529"/>
    <s v="Gallegos Inc"/>
    <s v="Seamless logistical encryption"/>
    <n v="5100"/>
    <n v="574"/>
    <x v="0"/>
    <n v="9"/>
    <s v="US"/>
    <s v="USD"/>
    <n v="1399698000"/>
    <n v="1450159200"/>
    <b v="0"/>
    <b v="0"/>
    <s v="games/video games"/>
    <n v="0"/>
    <n v="291.5"/>
    <x v="6"/>
    <x v="11"/>
    <x v="493"/>
    <d v="2015-12-15T06:00:00"/>
  </r>
  <r>
    <n v="530"/>
    <s v="Morrow, Santiago and Soto"/>
    <s v="Stand-alone human-resource workforce"/>
    <n v="105000"/>
    <n v="96328"/>
    <x v="0"/>
    <n v="1784"/>
    <s v="US"/>
    <s v="USD"/>
    <n v="1283230800"/>
    <n v="1450159200"/>
    <b v="0"/>
    <b v="1"/>
    <s v="publishing/fiction"/>
    <n v="0"/>
    <n v="49056"/>
    <x v="5"/>
    <x v="13"/>
    <x v="494"/>
    <d v="2015-12-15T06:00:00"/>
  </r>
  <r>
    <n v="531"/>
    <s v="Berry-Richardson"/>
    <s v="Automated zero tolerance implementation"/>
    <n v="186700"/>
    <n v="178338"/>
    <x v="2"/>
    <n v="3640"/>
    <s v="CH"/>
    <s v="CHF"/>
    <n v="1384149600"/>
    <n v="1450159200"/>
    <b v="0"/>
    <b v="0"/>
    <s v="games/video games"/>
    <n v="0"/>
    <n v="90989"/>
    <x v="6"/>
    <x v="11"/>
    <x v="495"/>
    <d v="2015-12-15T06:00:00"/>
  </r>
  <r>
    <n v="532"/>
    <s v="Cordova-Torres"/>
    <s v="Pre-emptive grid-enabled contingency"/>
    <n v="1600"/>
    <n v="8046"/>
    <x v="1"/>
    <n v="126"/>
    <s v="CA"/>
    <s v="CAD"/>
    <n v="1516860000"/>
    <n v="1450159200"/>
    <b v="0"/>
    <b v="0"/>
    <s v="theater/plays"/>
    <n v="6446"/>
    <n v="4086"/>
    <x v="3"/>
    <x v="3"/>
    <x v="496"/>
    <d v="2015-12-15T06:00:00"/>
  </r>
  <r>
    <n v="533"/>
    <s v="Holt, Bernard and Johnson"/>
    <s v="Multi-lateral didactic encoding"/>
    <n v="115600"/>
    <n v="184086"/>
    <x v="1"/>
    <n v="2218"/>
    <s v="GB"/>
    <s v="GBP"/>
    <n v="1374642000"/>
    <n v="1450159200"/>
    <b v="0"/>
    <b v="0"/>
    <s v="music/indie rock"/>
    <n v="68486"/>
    <n v="93152"/>
    <x v="1"/>
    <x v="7"/>
    <x v="497"/>
    <d v="2015-12-15T06:00:00"/>
  </r>
  <r>
    <n v="534"/>
    <s v="Clark, Mccormick and Mendoza"/>
    <s v="Self-enabling didactic orchestration"/>
    <n v="89100"/>
    <n v="13385"/>
    <x v="0"/>
    <n v="243"/>
    <s v="US"/>
    <s v="USD"/>
    <n v="1534482000"/>
    <n v="1450159200"/>
    <b v="0"/>
    <b v="1"/>
    <s v="film &amp; video/drama"/>
    <n v="0"/>
    <n v="6814"/>
    <x v="4"/>
    <x v="6"/>
    <x v="498"/>
    <d v="2015-12-15T06:00:00"/>
  </r>
  <r>
    <n v="535"/>
    <s v="Garrison LLC"/>
    <s v="Profit-focused 24/7 data-warehouse"/>
    <n v="2600"/>
    <n v="12533"/>
    <x v="1"/>
    <n v="202"/>
    <s v="IT"/>
    <s v="EUR"/>
    <n v="1528434000"/>
    <n v="1450159200"/>
    <b v="0"/>
    <b v="1"/>
    <s v="theater/plays"/>
    <n v="9933"/>
    <n v="6367.5"/>
    <x v="3"/>
    <x v="3"/>
    <x v="499"/>
    <d v="2015-12-15T06:00:00"/>
  </r>
  <r>
    <n v="536"/>
    <s v="Shannon-Olson"/>
    <s v="Enhanced methodical middleware"/>
    <n v="9800"/>
    <n v="14697"/>
    <x v="1"/>
    <n v="140"/>
    <s v="IT"/>
    <s v="EUR"/>
    <n v="1282626000"/>
    <n v="1450159200"/>
    <b v="0"/>
    <b v="0"/>
    <s v="publishing/fiction"/>
    <n v="4897"/>
    <n v="7418.5"/>
    <x v="5"/>
    <x v="13"/>
    <x v="500"/>
    <d v="2015-12-15T06:00:00"/>
  </r>
  <r>
    <n v="537"/>
    <s v="Murillo-Mcfarland"/>
    <s v="Synchronized client-driven projection"/>
    <n v="84400"/>
    <n v="98935"/>
    <x v="1"/>
    <n v="1052"/>
    <s v="DK"/>
    <s v="DKK"/>
    <n v="1535605200"/>
    <n v="1450159200"/>
    <b v="1"/>
    <b v="1"/>
    <s v="film &amp; video/documentary"/>
    <n v="14535"/>
    <n v="49993.5"/>
    <x v="4"/>
    <x v="4"/>
    <x v="501"/>
    <d v="2015-12-15T06:00:00"/>
  </r>
  <r>
    <n v="538"/>
    <s v="Young, Gilbert and Escobar"/>
    <s v="Networked didactic time-frame"/>
    <n v="151300"/>
    <n v="57034"/>
    <x v="0"/>
    <n v="1296"/>
    <s v="US"/>
    <s v="USD"/>
    <n v="1379826000"/>
    <n v="1450159200"/>
    <b v="0"/>
    <b v="0"/>
    <s v="games/mobile games"/>
    <n v="0"/>
    <n v="29165"/>
    <x v="6"/>
    <x v="20"/>
    <x v="502"/>
    <d v="2015-12-15T06:00:00"/>
  </r>
  <r>
    <n v="539"/>
    <s v="Thomas, Welch and Santana"/>
    <s v="Assimilated exuding toolset"/>
    <n v="9800"/>
    <n v="7120"/>
    <x v="0"/>
    <n v="77"/>
    <s v="US"/>
    <s v="USD"/>
    <n v="1561957200"/>
    <n v="1450159200"/>
    <b v="0"/>
    <b v="1"/>
    <s v="food/food trucks"/>
    <n v="0"/>
    <n v="3598.5"/>
    <x v="0"/>
    <x v="0"/>
    <x v="503"/>
    <d v="2015-12-15T06:00:00"/>
  </r>
  <r>
    <n v="540"/>
    <s v="Brown-Pena"/>
    <s v="Front-line client-server secured line"/>
    <n v="5300"/>
    <n v="14097"/>
    <x v="1"/>
    <n v="247"/>
    <s v="US"/>
    <s v="USD"/>
    <n v="1525496400"/>
    <n v="1450159200"/>
    <b v="0"/>
    <b v="0"/>
    <s v="photography/photography books"/>
    <n v="8797"/>
    <n v="7172"/>
    <x v="7"/>
    <x v="14"/>
    <x v="504"/>
    <d v="2015-12-15T06:00:00"/>
  </r>
  <r>
    <n v="541"/>
    <s v="Holder, Caldwell and Vance"/>
    <s v="Polarized systemic Internet solution"/>
    <n v="178000"/>
    <n v="43086"/>
    <x v="0"/>
    <n v="395"/>
    <s v="IT"/>
    <s v="EUR"/>
    <n v="1433912400"/>
    <n v="1450159200"/>
    <b v="0"/>
    <b v="0"/>
    <s v="games/mobile games"/>
    <n v="0"/>
    <n v="21740.5"/>
    <x v="6"/>
    <x v="20"/>
    <x v="505"/>
    <d v="2015-12-15T06:00:00"/>
  </r>
  <r>
    <n v="542"/>
    <s v="Harrison-Bridges"/>
    <s v="Profit-focused exuding moderator"/>
    <n v="77000"/>
    <n v="1930"/>
    <x v="0"/>
    <n v="49"/>
    <s v="GB"/>
    <s v="GBP"/>
    <n v="1453442400"/>
    <n v="1450159200"/>
    <b v="0"/>
    <b v="0"/>
    <s v="music/indie rock"/>
    <n v="0"/>
    <n v="989.5"/>
    <x v="1"/>
    <x v="7"/>
    <x v="506"/>
    <d v="2015-12-15T06:00:00"/>
  </r>
  <r>
    <n v="543"/>
    <s v="Johnson, Murphy and Peterson"/>
    <s v="Cross-group high-level moderator"/>
    <n v="84900"/>
    <n v="13864"/>
    <x v="0"/>
    <n v="180"/>
    <s v="US"/>
    <s v="USD"/>
    <n v="1378875600"/>
    <n v="1450159200"/>
    <b v="0"/>
    <b v="0"/>
    <s v="games/video games"/>
    <n v="0"/>
    <n v="7022"/>
    <x v="6"/>
    <x v="11"/>
    <x v="507"/>
    <d v="2015-12-15T06:00:00"/>
  </r>
  <r>
    <n v="544"/>
    <s v="Taylor Inc"/>
    <s v="Public-key 3rdgeneration system engine"/>
    <n v="2800"/>
    <n v="7742"/>
    <x v="1"/>
    <n v="84"/>
    <s v="US"/>
    <s v="USD"/>
    <n v="1452232800"/>
    <n v="1450159200"/>
    <b v="0"/>
    <b v="0"/>
    <s v="music/rock"/>
    <n v="4942"/>
    <n v="3913"/>
    <x v="1"/>
    <x v="1"/>
    <x v="508"/>
    <d v="2015-12-15T06:00:00"/>
  </r>
  <r>
    <n v="545"/>
    <s v="Deleon and Sons"/>
    <s v="Organized value-added access"/>
    <n v="184800"/>
    <n v="164109"/>
    <x v="0"/>
    <n v="2690"/>
    <s v="US"/>
    <s v="USD"/>
    <n v="1577253600"/>
    <n v="1450159200"/>
    <b v="0"/>
    <b v="0"/>
    <s v="theater/plays"/>
    <n v="0"/>
    <n v="83399.5"/>
    <x v="3"/>
    <x v="3"/>
    <x v="509"/>
    <d v="2015-12-15T06:00:00"/>
  </r>
  <r>
    <n v="546"/>
    <s v="Benjamin, Paul and Ferguson"/>
    <s v="Cloned global Graphical User Interface"/>
    <n v="4200"/>
    <n v="6870"/>
    <x v="1"/>
    <n v="88"/>
    <s v="US"/>
    <s v="USD"/>
    <n v="1537160400"/>
    <n v="1450159200"/>
    <b v="0"/>
    <b v="1"/>
    <s v="theater/plays"/>
    <n v="2670"/>
    <n v="3479"/>
    <x v="3"/>
    <x v="3"/>
    <x v="510"/>
    <d v="2015-12-15T06:00:00"/>
  </r>
  <r>
    <n v="547"/>
    <s v="Hardin-Dixon"/>
    <s v="Focused solution-oriented matrix"/>
    <n v="1300"/>
    <n v="12597"/>
    <x v="1"/>
    <n v="156"/>
    <s v="US"/>
    <s v="USD"/>
    <n v="1422165600"/>
    <n v="1450159200"/>
    <b v="0"/>
    <b v="0"/>
    <s v="film &amp; video/drama"/>
    <n v="11297"/>
    <n v="6376.5"/>
    <x v="4"/>
    <x v="6"/>
    <x v="511"/>
    <d v="2015-12-15T06:00:00"/>
  </r>
  <r>
    <n v="548"/>
    <s v="York-Pitts"/>
    <s v="Monitored discrete toolset"/>
    <n v="66100"/>
    <n v="179074"/>
    <x v="1"/>
    <n v="2985"/>
    <s v="US"/>
    <s v="USD"/>
    <n v="1459486800"/>
    <n v="1450159200"/>
    <b v="0"/>
    <b v="0"/>
    <s v="theater/plays"/>
    <n v="112974"/>
    <n v="91029.5"/>
    <x v="3"/>
    <x v="3"/>
    <x v="512"/>
    <d v="2015-12-15T06:00:00"/>
  </r>
  <r>
    <n v="549"/>
    <s v="Jarvis and Sons"/>
    <s v="Business-focused intermediate system engine"/>
    <n v="29500"/>
    <n v="83843"/>
    <x v="1"/>
    <n v="762"/>
    <s v="US"/>
    <s v="USD"/>
    <n v="1369717200"/>
    <n v="1450159200"/>
    <b v="0"/>
    <b v="0"/>
    <s v="technology/wearables"/>
    <n v="54343"/>
    <n v="42302.5"/>
    <x v="2"/>
    <x v="8"/>
    <x v="513"/>
    <d v="2015-12-15T06:00:00"/>
  </r>
  <r>
    <n v="550"/>
    <s v="Morrison-Henderson"/>
    <s v="De-engineered disintermediate encoding"/>
    <n v="100"/>
    <n v="4"/>
    <x v="3"/>
    <n v="1"/>
    <s v="CH"/>
    <s v="CHF"/>
    <n v="1330495200"/>
    <n v="1450159200"/>
    <b v="0"/>
    <b v="0"/>
    <s v="music/indie rock"/>
    <n v="0"/>
    <n v="2.5"/>
    <x v="1"/>
    <x v="7"/>
    <x v="514"/>
    <d v="2015-12-15T06:00:00"/>
  </r>
  <r>
    <n v="551"/>
    <s v="Martin-James"/>
    <s v="Streamlined upward-trending analyzer"/>
    <n v="180100"/>
    <n v="105598"/>
    <x v="0"/>
    <n v="2779"/>
    <s v="AU"/>
    <s v="AUD"/>
    <n v="1419055200"/>
    <n v="1450159200"/>
    <b v="0"/>
    <b v="1"/>
    <s v="technology/web"/>
    <n v="0"/>
    <n v="54188.5"/>
    <x v="2"/>
    <x v="2"/>
    <x v="515"/>
    <d v="2015-12-15T06:00:00"/>
  </r>
  <r>
    <n v="552"/>
    <s v="Mercer, Solomon and Singleton"/>
    <s v="Distributed human-resource policy"/>
    <n v="9000"/>
    <n v="8866"/>
    <x v="0"/>
    <n v="92"/>
    <s v="US"/>
    <s v="USD"/>
    <n v="1480140000"/>
    <n v="1450159200"/>
    <b v="0"/>
    <b v="0"/>
    <s v="theater/plays"/>
    <n v="0"/>
    <n v="4479"/>
    <x v="3"/>
    <x v="3"/>
    <x v="516"/>
    <d v="2015-12-15T06:00:00"/>
  </r>
  <r>
    <n v="553"/>
    <s v="Dougherty, Austin and Mills"/>
    <s v="De-engineered 5thgeneration contingency"/>
    <n v="170600"/>
    <n v="75022"/>
    <x v="0"/>
    <n v="1028"/>
    <s v="US"/>
    <s v="USD"/>
    <n v="1293948000"/>
    <n v="1450159200"/>
    <b v="0"/>
    <b v="0"/>
    <s v="music/rock"/>
    <n v="0"/>
    <n v="38025"/>
    <x v="1"/>
    <x v="1"/>
    <x v="517"/>
    <d v="2015-12-15T06:00:00"/>
  </r>
  <r>
    <n v="554"/>
    <s v="Ritter PLC"/>
    <s v="Multi-channeled upward-trending application"/>
    <n v="9500"/>
    <n v="14408"/>
    <x v="1"/>
    <n v="554"/>
    <s v="CA"/>
    <s v="CAD"/>
    <n v="1482127200"/>
    <n v="1450159200"/>
    <b v="0"/>
    <b v="0"/>
    <s v="music/indie rock"/>
    <n v="4908"/>
    <n v="7481"/>
    <x v="1"/>
    <x v="7"/>
    <x v="518"/>
    <d v="2015-12-15T06:00:00"/>
  </r>
  <r>
    <n v="555"/>
    <s v="Anderson Group"/>
    <s v="Organic maximized database"/>
    <n v="6300"/>
    <n v="14089"/>
    <x v="1"/>
    <n v="135"/>
    <s v="DK"/>
    <s v="DKK"/>
    <n v="1396414800"/>
    <n v="1450159200"/>
    <b v="0"/>
    <b v="0"/>
    <s v="music/rock"/>
    <n v="7789"/>
    <n v="7112"/>
    <x v="1"/>
    <x v="1"/>
    <x v="519"/>
    <d v="2015-12-15T06:00:00"/>
  </r>
  <r>
    <n v="556"/>
    <s v="Smith and Sons"/>
    <s v="Grass-roots 24/7 attitude"/>
    <n v="5200"/>
    <n v="12467"/>
    <x v="1"/>
    <n v="122"/>
    <s v="US"/>
    <s v="USD"/>
    <n v="1315285200"/>
    <n v="1450159200"/>
    <b v="0"/>
    <b v="1"/>
    <s v="publishing/translations"/>
    <n v="7267"/>
    <n v="6294.5"/>
    <x v="5"/>
    <x v="18"/>
    <x v="520"/>
    <d v="2015-12-15T06:00:00"/>
  </r>
  <r>
    <n v="557"/>
    <s v="Lam-Hamilton"/>
    <s v="Team-oriented global strategy"/>
    <n v="6000"/>
    <n v="11960"/>
    <x v="1"/>
    <n v="221"/>
    <s v="US"/>
    <s v="USD"/>
    <n v="1443762000"/>
    <n v="1450159200"/>
    <b v="0"/>
    <b v="1"/>
    <s v="film &amp; video/science fiction"/>
    <n v="5960"/>
    <n v="6090.5"/>
    <x v="4"/>
    <x v="22"/>
    <x v="521"/>
    <d v="2015-12-15T06:00:00"/>
  </r>
  <r>
    <n v="558"/>
    <s v="Ho Ltd"/>
    <s v="Enhanced client-driven capacity"/>
    <n v="5800"/>
    <n v="7966"/>
    <x v="1"/>
    <n v="126"/>
    <s v="US"/>
    <s v="USD"/>
    <n v="1456293600"/>
    <n v="1450159200"/>
    <b v="0"/>
    <b v="0"/>
    <s v="theater/plays"/>
    <n v="2166"/>
    <n v="4046"/>
    <x v="3"/>
    <x v="3"/>
    <x v="522"/>
    <d v="2015-12-15T06:00:00"/>
  </r>
  <r>
    <n v="559"/>
    <s v="Brown, Estrada and Jensen"/>
    <s v="Exclusive systematic productivity"/>
    <n v="105300"/>
    <n v="106321"/>
    <x v="1"/>
    <n v="1022"/>
    <s v="US"/>
    <s v="USD"/>
    <n v="1470114000"/>
    <n v="1450159200"/>
    <b v="0"/>
    <b v="0"/>
    <s v="theater/plays"/>
    <n v="1021"/>
    <n v="53671.5"/>
    <x v="3"/>
    <x v="3"/>
    <x v="523"/>
    <d v="2015-12-15T06:00:00"/>
  </r>
  <r>
    <n v="560"/>
    <s v="Hunt LLC"/>
    <s v="Re-engineered radical policy"/>
    <n v="20000"/>
    <n v="158832"/>
    <x v="1"/>
    <n v="3177"/>
    <s v="US"/>
    <s v="USD"/>
    <n v="1321596000"/>
    <n v="1450159200"/>
    <b v="0"/>
    <b v="0"/>
    <s v="film &amp; video/animation"/>
    <n v="138832"/>
    <n v="81004.5"/>
    <x v="4"/>
    <x v="10"/>
    <x v="524"/>
    <d v="2015-12-15T06:00:00"/>
  </r>
  <r>
    <n v="561"/>
    <s v="Fowler-Smith"/>
    <s v="Down-sized logistical adapter"/>
    <n v="3000"/>
    <n v="11091"/>
    <x v="1"/>
    <n v="198"/>
    <s v="CH"/>
    <s v="CHF"/>
    <n v="1318827600"/>
    <n v="1450159200"/>
    <b v="0"/>
    <b v="0"/>
    <s v="theater/plays"/>
    <n v="8091"/>
    <n v="5644.5"/>
    <x v="3"/>
    <x v="3"/>
    <x v="525"/>
    <d v="2015-12-15T06:00:00"/>
  </r>
  <r>
    <n v="562"/>
    <s v="Blair Inc"/>
    <s v="Configurable bandwidth-monitored throughput"/>
    <n v="9900"/>
    <n v="1269"/>
    <x v="0"/>
    <n v="26"/>
    <s v="CH"/>
    <s v="CHF"/>
    <n v="1552366800"/>
    <n v="1450159200"/>
    <b v="0"/>
    <b v="0"/>
    <s v="music/rock"/>
    <n v="0"/>
    <n v="647.5"/>
    <x v="1"/>
    <x v="1"/>
    <x v="188"/>
    <d v="2015-12-15T06:00:00"/>
  </r>
  <r>
    <n v="563"/>
    <s v="Kelley, Stanton and Sanchez"/>
    <s v="Optional tangible pricing structure"/>
    <n v="3700"/>
    <n v="5107"/>
    <x v="1"/>
    <n v="85"/>
    <s v="AU"/>
    <s v="AUD"/>
    <n v="1542088800"/>
    <n v="1450159200"/>
    <b v="0"/>
    <b v="0"/>
    <s v="film &amp; video/documentary"/>
    <n v="1407"/>
    <n v="2596"/>
    <x v="4"/>
    <x v="4"/>
    <x v="526"/>
    <d v="2015-12-15T06:00:00"/>
  </r>
  <r>
    <n v="564"/>
    <s v="Hernandez-Macdonald"/>
    <s v="Organic high-level implementation"/>
    <n v="168700"/>
    <n v="141393"/>
    <x v="0"/>
    <n v="1790"/>
    <s v="US"/>
    <s v="USD"/>
    <n v="1426395600"/>
    <n v="1450159200"/>
    <b v="0"/>
    <b v="0"/>
    <s v="theater/plays"/>
    <n v="0"/>
    <n v="71591.5"/>
    <x v="3"/>
    <x v="3"/>
    <x v="527"/>
    <d v="2015-12-15T06:00:00"/>
  </r>
  <r>
    <n v="565"/>
    <s v="Joseph LLC"/>
    <s v="Decentralized logistical collaboration"/>
    <n v="94900"/>
    <n v="194166"/>
    <x v="1"/>
    <n v="3596"/>
    <s v="US"/>
    <s v="USD"/>
    <n v="1321336800"/>
    <n v="1450159200"/>
    <b v="0"/>
    <b v="0"/>
    <s v="theater/plays"/>
    <n v="99266"/>
    <n v="98881"/>
    <x v="3"/>
    <x v="3"/>
    <x v="528"/>
    <d v="2015-12-15T06:00:00"/>
  </r>
  <r>
    <n v="566"/>
    <s v="Webb-Smith"/>
    <s v="Advanced content-based installation"/>
    <n v="9300"/>
    <n v="4124"/>
    <x v="0"/>
    <n v="37"/>
    <s v="US"/>
    <s v="USD"/>
    <n v="1456293600"/>
    <n v="1450159200"/>
    <b v="0"/>
    <b v="1"/>
    <s v="music/electric music"/>
    <n v="0"/>
    <n v="2080.5"/>
    <x v="1"/>
    <x v="5"/>
    <x v="522"/>
    <d v="2015-12-15T06:00:00"/>
  </r>
  <r>
    <n v="567"/>
    <s v="Johns PLC"/>
    <s v="Distributed high-level open architecture"/>
    <n v="6800"/>
    <n v="14865"/>
    <x v="1"/>
    <n v="244"/>
    <s v="US"/>
    <s v="USD"/>
    <n v="1404968400"/>
    <n v="1450159200"/>
    <b v="0"/>
    <b v="0"/>
    <s v="music/rock"/>
    <n v="8065"/>
    <n v="7554.5"/>
    <x v="1"/>
    <x v="1"/>
    <x v="529"/>
    <d v="2015-12-15T06:00:00"/>
  </r>
  <r>
    <n v="568"/>
    <s v="Hardin-Foley"/>
    <s v="Synergized zero tolerance help-desk"/>
    <n v="72400"/>
    <n v="134688"/>
    <x v="1"/>
    <n v="5180"/>
    <s v="US"/>
    <s v="USD"/>
    <n v="1279170000"/>
    <n v="1450159200"/>
    <b v="0"/>
    <b v="0"/>
    <s v="theater/plays"/>
    <n v="62288"/>
    <n v="69934"/>
    <x v="3"/>
    <x v="3"/>
    <x v="530"/>
    <d v="2015-12-15T06:00:00"/>
  </r>
  <r>
    <n v="569"/>
    <s v="Fischer, Fowler and Arnold"/>
    <s v="Extended multi-tasking definition"/>
    <n v="20100"/>
    <n v="47705"/>
    <x v="1"/>
    <n v="589"/>
    <s v="IT"/>
    <s v="EUR"/>
    <n v="1294725600"/>
    <n v="1450159200"/>
    <b v="0"/>
    <b v="0"/>
    <s v="film &amp; video/animation"/>
    <n v="27605"/>
    <n v="24147"/>
    <x v="4"/>
    <x v="10"/>
    <x v="531"/>
    <d v="2015-12-15T06:00:00"/>
  </r>
  <r>
    <n v="570"/>
    <s v="Martinez-Juarez"/>
    <s v="Realigned uniform knowledge user"/>
    <n v="31200"/>
    <n v="95364"/>
    <x v="1"/>
    <n v="2725"/>
    <s v="US"/>
    <s v="USD"/>
    <n v="1419055200"/>
    <n v="1450159200"/>
    <b v="0"/>
    <b v="1"/>
    <s v="music/rock"/>
    <n v="64164"/>
    <n v="49044.5"/>
    <x v="1"/>
    <x v="1"/>
    <x v="515"/>
    <d v="2015-12-15T06:00:00"/>
  </r>
  <r>
    <n v="571"/>
    <s v="Wilson and Sons"/>
    <s v="Monitored grid-enabled model"/>
    <n v="3500"/>
    <n v="3295"/>
    <x v="0"/>
    <n v="35"/>
    <s v="IT"/>
    <s v="EUR"/>
    <n v="1434690000"/>
    <n v="1450159200"/>
    <b v="0"/>
    <b v="0"/>
    <s v="film &amp; video/shorts"/>
    <n v="0"/>
    <n v="1665"/>
    <x v="4"/>
    <x v="12"/>
    <x v="532"/>
    <d v="2015-12-15T06:00:00"/>
  </r>
  <r>
    <n v="572"/>
    <s v="Clements Group"/>
    <s v="Assimilated actuating policy"/>
    <n v="9000"/>
    <n v="4896"/>
    <x v="3"/>
    <n v="94"/>
    <s v="US"/>
    <s v="USD"/>
    <n v="1443416400"/>
    <n v="1450159200"/>
    <b v="0"/>
    <b v="1"/>
    <s v="music/rock"/>
    <n v="0"/>
    <n v="2495"/>
    <x v="1"/>
    <x v="1"/>
    <x v="533"/>
    <d v="2015-12-15T06:00:00"/>
  </r>
  <r>
    <n v="573"/>
    <s v="Valenzuela-Cook"/>
    <s v="Total incremental productivity"/>
    <n v="6700"/>
    <n v="7496"/>
    <x v="1"/>
    <n v="300"/>
    <s v="US"/>
    <s v="USD"/>
    <n v="1399006800"/>
    <n v="1450159200"/>
    <b v="0"/>
    <b v="0"/>
    <s v="journalism/audio"/>
    <n v="796"/>
    <n v="3898"/>
    <x v="8"/>
    <x v="23"/>
    <x v="409"/>
    <d v="2015-12-15T06:00:00"/>
  </r>
  <r>
    <n v="574"/>
    <s v="Parker, Haley and Foster"/>
    <s v="Adaptive local task-force"/>
    <n v="2700"/>
    <n v="9967"/>
    <x v="1"/>
    <n v="144"/>
    <s v="US"/>
    <s v="USD"/>
    <n v="1575698400"/>
    <n v="1450159200"/>
    <b v="0"/>
    <b v="1"/>
    <s v="food/food trucks"/>
    <n v="7267"/>
    <n v="5055.5"/>
    <x v="0"/>
    <x v="0"/>
    <x v="534"/>
    <d v="2015-12-15T06:00:00"/>
  </r>
  <r>
    <n v="575"/>
    <s v="Fuentes LLC"/>
    <s v="Universal zero-defect concept"/>
    <n v="83300"/>
    <n v="52421"/>
    <x v="0"/>
    <n v="558"/>
    <s v="US"/>
    <s v="USD"/>
    <n v="1400562000"/>
    <n v="1450159200"/>
    <b v="0"/>
    <b v="1"/>
    <s v="theater/plays"/>
    <n v="0"/>
    <n v="26489.5"/>
    <x v="3"/>
    <x v="3"/>
    <x v="53"/>
    <d v="2015-12-15T06:00:00"/>
  </r>
  <r>
    <n v="576"/>
    <s v="Moran and Sons"/>
    <s v="Object-based bottom-line superstructure"/>
    <n v="9700"/>
    <n v="6298"/>
    <x v="0"/>
    <n v="64"/>
    <s v="US"/>
    <s v="USD"/>
    <n v="1509512400"/>
    <n v="1450159200"/>
    <b v="0"/>
    <b v="0"/>
    <s v="theater/plays"/>
    <n v="0"/>
    <n v="3181"/>
    <x v="3"/>
    <x v="3"/>
    <x v="535"/>
    <d v="2015-12-15T06:00:00"/>
  </r>
  <r>
    <n v="577"/>
    <s v="Stevens Inc"/>
    <s v="Adaptive 24hour projection"/>
    <n v="8200"/>
    <n v="1546"/>
    <x v="3"/>
    <n v="37"/>
    <s v="US"/>
    <s v="USD"/>
    <n v="1299823200"/>
    <n v="1450159200"/>
    <b v="0"/>
    <b v="0"/>
    <s v="music/jazz"/>
    <n v="0"/>
    <n v="791.5"/>
    <x v="1"/>
    <x v="17"/>
    <x v="536"/>
    <d v="2015-12-15T06:00:00"/>
  </r>
  <r>
    <n v="578"/>
    <s v="Martinez-Johnson"/>
    <s v="Sharable radical toolset"/>
    <n v="96500"/>
    <n v="16168"/>
    <x v="0"/>
    <n v="245"/>
    <s v="US"/>
    <s v="USD"/>
    <n v="1322719200"/>
    <n v="1450159200"/>
    <b v="0"/>
    <b v="0"/>
    <s v="film &amp; video/science fiction"/>
    <n v="0"/>
    <n v="8206.5"/>
    <x v="4"/>
    <x v="22"/>
    <x v="537"/>
    <d v="2015-12-15T06:00:00"/>
  </r>
  <r>
    <n v="579"/>
    <s v="Franklin Inc"/>
    <s v="Focused multimedia knowledgebase"/>
    <n v="6200"/>
    <n v="6269"/>
    <x v="1"/>
    <n v="87"/>
    <s v="US"/>
    <s v="USD"/>
    <n v="1312693200"/>
    <n v="1450159200"/>
    <b v="0"/>
    <b v="0"/>
    <s v="music/jazz"/>
    <n v="69"/>
    <n v="3178"/>
    <x v="1"/>
    <x v="17"/>
    <x v="538"/>
    <d v="2015-12-15T06:00:00"/>
  </r>
  <r>
    <n v="580"/>
    <s v="Perez PLC"/>
    <s v="Seamless 6thgeneration extranet"/>
    <n v="43800"/>
    <n v="149578"/>
    <x v="1"/>
    <n v="3116"/>
    <s v="US"/>
    <s v="USD"/>
    <n v="1393394400"/>
    <n v="1450159200"/>
    <b v="0"/>
    <b v="0"/>
    <s v="theater/plays"/>
    <n v="105778"/>
    <n v="76347"/>
    <x v="3"/>
    <x v="3"/>
    <x v="539"/>
    <d v="2015-12-15T06:00:00"/>
  </r>
  <r>
    <n v="581"/>
    <s v="Sanchez, Cross and Savage"/>
    <s v="Sharable mobile knowledgebase"/>
    <n v="6000"/>
    <n v="3841"/>
    <x v="0"/>
    <n v="71"/>
    <s v="US"/>
    <s v="USD"/>
    <n v="1304053200"/>
    <n v="1450159200"/>
    <b v="0"/>
    <b v="0"/>
    <s v="technology/web"/>
    <n v="0"/>
    <n v="1956"/>
    <x v="2"/>
    <x v="2"/>
    <x v="540"/>
    <d v="2015-12-15T06:00:00"/>
  </r>
  <r>
    <n v="582"/>
    <s v="Pineda Ltd"/>
    <s v="Cross-group global system engine"/>
    <n v="8700"/>
    <n v="4531"/>
    <x v="0"/>
    <n v="42"/>
    <s v="US"/>
    <s v="USD"/>
    <n v="1433912400"/>
    <n v="1450159200"/>
    <b v="0"/>
    <b v="1"/>
    <s v="games/video games"/>
    <n v="0"/>
    <n v="2286.5"/>
    <x v="6"/>
    <x v="11"/>
    <x v="505"/>
    <d v="2015-12-15T06:00:00"/>
  </r>
  <r>
    <n v="583"/>
    <s v="Powell and Sons"/>
    <s v="Centralized clear-thinking conglomeration"/>
    <n v="18900"/>
    <n v="60934"/>
    <x v="1"/>
    <n v="909"/>
    <s v="US"/>
    <s v="USD"/>
    <n v="1329717600"/>
    <n v="1450159200"/>
    <b v="0"/>
    <b v="0"/>
    <s v="film &amp; video/documentary"/>
    <n v="42034"/>
    <n v="30921.5"/>
    <x v="4"/>
    <x v="4"/>
    <x v="541"/>
    <d v="2015-12-15T06:00:00"/>
  </r>
  <r>
    <n v="584"/>
    <s v="Nunez-Richards"/>
    <s v="De-engineered cohesive system engine"/>
    <n v="86400"/>
    <n v="103255"/>
    <x v="1"/>
    <n v="1613"/>
    <s v="US"/>
    <s v="USD"/>
    <n v="1335330000"/>
    <n v="1450159200"/>
    <b v="0"/>
    <b v="0"/>
    <s v="technology/web"/>
    <n v="16855"/>
    <n v="52434"/>
    <x v="2"/>
    <x v="2"/>
    <x v="542"/>
    <d v="2015-12-15T06:00:00"/>
  </r>
  <r>
    <n v="585"/>
    <s v="Pugh LLC"/>
    <s v="Reactive analyzing function"/>
    <n v="8900"/>
    <n v="13065"/>
    <x v="1"/>
    <n v="136"/>
    <s v="US"/>
    <s v="USD"/>
    <n v="1268888400"/>
    <n v="1450159200"/>
    <b v="0"/>
    <b v="0"/>
    <s v="publishing/translations"/>
    <n v="4165"/>
    <n v="6600.5"/>
    <x v="5"/>
    <x v="18"/>
    <x v="543"/>
    <d v="2015-12-15T06:00:00"/>
  </r>
  <r>
    <n v="586"/>
    <s v="Rowe-Wong"/>
    <s v="Robust hybrid budgetary management"/>
    <n v="700"/>
    <n v="6654"/>
    <x v="1"/>
    <n v="130"/>
    <s v="US"/>
    <s v="USD"/>
    <n v="1289973600"/>
    <n v="1450159200"/>
    <b v="0"/>
    <b v="0"/>
    <s v="music/rock"/>
    <n v="5954"/>
    <n v="3392"/>
    <x v="1"/>
    <x v="1"/>
    <x v="544"/>
    <d v="2015-12-15T06:00:00"/>
  </r>
  <r>
    <n v="587"/>
    <s v="Williams-Santos"/>
    <s v="Open-source analyzing monitoring"/>
    <n v="9400"/>
    <n v="6852"/>
    <x v="0"/>
    <n v="156"/>
    <s v="CA"/>
    <s v="CAD"/>
    <n v="1547877600"/>
    <n v="1450159200"/>
    <b v="0"/>
    <b v="1"/>
    <s v="food/food trucks"/>
    <n v="0"/>
    <n v="3504"/>
    <x v="0"/>
    <x v="0"/>
    <x v="35"/>
    <d v="2015-12-15T06:00:00"/>
  </r>
  <r>
    <n v="588"/>
    <s v="Weber Inc"/>
    <s v="Up-sized discrete firmware"/>
    <n v="157600"/>
    <n v="124517"/>
    <x v="0"/>
    <n v="1368"/>
    <s v="GB"/>
    <s v="GBP"/>
    <n v="1269493200"/>
    <n v="1450159200"/>
    <b v="0"/>
    <b v="0"/>
    <s v="theater/plays"/>
    <n v="0"/>
    <n v="62942.5"/>
    <x v="3"/>
    <x v="3"/>
    <x v="152"/>
    <d v="2015-12-15T06:00:00"/>
  </r>
  <r>
    <n v="589"/>
    <s v="Avery, Brown and Parker"/>
    <s v="Exclusive intangible extranet"/>
    <n v="7900"/>
    <n v="5113"/>
    <x v="0"/>
    <n v="102"/>
    <s v="US"/>
    <s v="USD"/>
    <n v="1436072400"/>
    <n v="1450159200"/>
    <b v="0"/>
    <b v="0"/>
    <s v="film &amp; video/documentary"/>
    <n v="0"/>
    <n v="2607.5"/>
    <x v="4"/>
    <x v="4"/>
    <x v="545"/>
    <d v="2015-12-15T06:00:00"/>
  </r>
  <r>
    <n v="590"/>
    <s v="Cox Group"/>
    <s v="Synergized analyzing process improvement"/>
    <n v="7100"/>
    <n v="5824"/>
    <x v="0"/>
    <n v="86"/>
    <s v="AU"/>
    <s v="AUD"/>
    <n v="1419141600"/>
    <n v="1450159200"/>
    <b v="0"/>
    <b v="0"/>
    <s v="publishing/radio &amp; podcasts"/>
    <n v="0"/>
    <n v="2955"/>
    <x v="5"/>
    <x v="15"/>
    <x v="546"/>
    <d v="2015-12-15T06:00:00"/>
  </r>
  <r>
    <n v="591"/>
    <s v="Jensen LLC"/>
    <s v="Realigned dedicated system engine"/>
    <n v="600"/>
    <n v="6226"/>
    <x v="1"/>
    <n v="102"/>
    <s v="US"/>
    <s v="USD"/>
    <n v="1279083600"/>
    <n v="1450159200"/>
    <b v="0"/>
    <b v="0"/>
    <s v="games/video games"/>
    <n v="5626"/>
    <n v="3164"/>
    <x v="6"/>
    <x v="11"/>
    <x v="547"/>
    <d v="2015-12-15T06:00:00"/>
  </r>
  <r>
    <n v="592"/>
    <s v="Brown Inc"/>
    <s v="Object-based bandwidth-monitored concept"/>
    <n v="156800"/>
    <n v="20243"/>
    <x v="0"/>
    <n v="253"/>
    <s v="US"/>
    <s v="USD"/>
    <n v="1401426000"/>
    <n v="1450159200"/>
    <b v="0"/>
    <b v="0"/>
    <s v="theater/plays"/>
    <n v="0"/>
    <n v="10248"/>
    <x v="3"/>
    <x v="3"/>
    <x v="548"/>
    <d v="2015-12-15T06:00:00"/>
  </r>
  <r>
    <n v="593"/>
    <s v="Hale-Hayes"/>
    <s v="Ameliorated client-driven open system"/>
    <n v="121600"/>
    <n v="188288"/>
    <x v="1"/>
    <n v="4006"/>
    <s v="US"/>
    <s v="USD"/>
    <n v="1395810000"/>
    <n v="1450159200"/>
    <b v="0"/>
    <b v="0"/>
    <s v="film &amp; video/animation"/>
    <n v="66688"/>
    <n v="96147"/>
    <x v="4"/>
    <x v="10"/>
    <x v="549"/>
    <d v="2015-12-15T06:00:00"/>
  </r>
  <r>
    <n v="594"/>
    <s v="Mcbride PLC"/>
    <s v="Upgradable leadingedge Local Area Network"/>
    <n v="157300"/>
    <n v="11167"/>
    <x v="0"/>
    <n v="157"/>
    <s v="US"/>
    <s v="USD"/>
    <n v="1467003600"/>
    <n v="1450159200"/>
    <b v="0"/>
    <b v="1"/>
    <s v="theater/plays"/>
    <n v="0"/>
    <n v="5662"/>
    <x v="3"/>
    <x v="3"/>
    <x v="550"/>
    <d v="2015-12-15T06:00:00"/>
  </r>
  <r>
    <n v="595"/>
    <s v="Harris-Jennings"/>
    <s v="Customizable intermediate data-warehouse"/>
    <n v="70300"/>
    <n v="146595"/>
    <x v="1"/>
    <n v="1629"/>
    <s v="US"/>
    <s v="USD"/>
    <n v="1268715600"/>
    <n v="1450159200"/>
    <b v="0"/>
    <b v="1"/>
    <s v="theater/plays"/>
    <n v="76295"/>
    <n v="74112"/>
    <x v="3"/>
    <x v="3"/>
    <x v="551"/>
    <d v="2015-12-15T06:00:00"/>
  </r>
  <r>
    <n v="596"/>
    <s v="Becker-Scott"/>
    <s v="Managed optimizing archive"/>
    <n v="7900"/>
    <n v="7875"/>
    <x v="0"/>
    <n v="183"/>
    <s v="US"/>
    <s v="USD"/>
    <n v="1457157600"/>
    <n v="1450159200"/>
    <b v="0"/>
    <b v="1"/>
    <s v="film &amp; video/drama"/>
    <n v="0"/>
    <n v="4029"/>
    <x v="4"/>
    <x v="6"/>
    <x v="552"/>
    <d v="2015-12-15T06:00:00"/>
  </r>
  <r>
    <n v="597"/>
    <s v="Todd, Freeman and Henry"/>
    <s v="Diverse systematic projection"/>
    <n v="73800"/>
    <n v="148779"/>
    <x v="1"/>
    <n v="2188"/>
    <s v="US"/>
    <s v="USD"/>
    <n v="1573970400"/>
    <n v="1450159200"/>
    <b v="0"/>
    <b v="0"/>
    <s v="theater/plays"/>
    <n v="74979"/>
    <n v="75483.5"/>
    <x v="3"/>
    <x v="3"/>
    <x v="462"/>
    <d v="2015-12-15T06:00:00"/>
  </r>
  <r>
    <n v="598"/>
    <s v="Martinez, Garza and Young"/>
    <s v="Up-sized web-enabled info-mediaries"/>
    <n v="108500"/>
    <n v="175868"/>
    <x v="1"/>
    <n v="2409"/>
    <s v="IT"/>
    <s v="EUR"/>
    <n v="1276578000"/>
    <n v="1450159200"/>
    <b v="0"/>
    <b v="0"/>
    <s v="music/rock"/>
    <n v="67368"/>
    <n v="89138.5"/>
    <x v="1"/>
    <x v="1"/>
    <x v="553"/>
    <d v="2015-12-15T06:00:00"/>
  </r>
  <r>
    <n v="599"/>
    <s v="Smith-Ramos"/>
    <s v="Persevering optimizing Graphical User Interface"/>
    <n v="140300"/>
    <n v="5112"/>
    <x v="0"/>
    <n v="82"/>
    <s v="DK"/>
    <s v="DKK"/>
    <n v="1423720800"/>
    <n v="1450159200"/>
    <b v="0"/>
    <b v="0"/>
    <s v="film &amp; video/documentary"/>
    <n v="0"/>
    <n v="2597"/>
    <x v="4"/>
    <x v="4"/>
    <x v="554"/>
    <d v="2015-12-15T06:00:00"/>
  </r>
  <r>
    <n v="600"/>
    <s v="Brown-George"/>
    <s v="Cross-platform tertiary array"/>
    <n v="100"/>
    <n v="5"/>
    <x v="0"/>
    <n v="1"/>
    <s v="GB"/>
    <s v="GBP"/>
    <n v="1375160400"/>
    <n v="1450159200"/>
    <b v="0"/>
    <b v="0"/>
    <s v="food/food trucks"/>
    <n v="0"/>
    <n v="3"/>
    <x v="0"/>
    <x v="0"/>
    <x v="555"/>
    <d v="2015-12-15T06:00:00"/>
  </r>
  <r>
    <n v="601"/>
    <s v="Waters and Sons"/>
    <s v="Inverse neutral structure"/>
    <n v="6300"/>
    <n v="13018"/>
    <x v="1"/>
    <n v="194"/>
    <s v="US"/>
    <s v="USD"/>
    <n v="1401426000"/>
    <n v="1450159200"/>
    <b v="1"/>
    <b v="0"/>
    <s v="technology/wearables"/>
    <n v="6718"/>
    <n v="6606"/>
    <x v="2"/>
    <x v="8"/>
    <x v="548"/>
    <d v="2015-12-15T06:00:00"/>
  </r>
  <r>
    <n v="602"/>
    <s v="Brown Ltd"/>
    <s v="Quality-focused system-worthy support"/>
    <n v="71100"/>
    <n v="91176"/>
    <x v="1"/>
    <n v="1140"/>
    <s v="US"/>
    <s v="USD"/>
    <n v="1433480400"/>
    <n v="1450159200"/>
    <b v="0"/>
    <b v="0"/>
    <s v="theater/plays"/>
    <n v="20076"/>
    <n v="46158"/>
    <x v="3"/>
    <x v="3"/>
    <x v="62"/>
    <d v="2015-12-15T06:00:00"/>
  </r>
  <r>
    <n v="603"/>
    <s v="Christian, Yates and Greer"/>
    <s v="Vision-oriented 5thgeneration array"/>
    <n v="5300"/>
    <n v="6342"/>
    <x v="1"/>
    <n v="102"/>
    <s v="US"/>
    <s v="USD"/>
    <n v="1555563600"/>
    <n v="1450159200"/>
    <b v="0"/>
    <b v="0"/>
    <s v="theater/plays"/>
    <n v="1042"/>
    <n v="3222"/>
    <x v="3"/>
    <x v="3"/>
    <x v="556"/>
    <d v="2015-12-15T06:00:00"/>
  </r>
  <r>
    <n v="604"/>
    <s v="Cole, Hernandez and Rodriguez"/>
    <s v="Cross-platform logistical circuit"/>
    <n v="88700"/>
    <n v="151438"/>
    <x v="1"/>
    <n v="2857"/>
    <s v="US"/>
    <s v="USD"/>
    <n v="1295676000"/>
    <n v="1450159200"/>
    <b v="0"/>
    <b v="0"/>
    <s v="theater/plays"/>
    <n v="62738"/>
    <n v="77147.5"/>
    <x v="3"/>
    <x v="3"/>
    <x v="557"/>
    <d v="2015-12-15T06:00:00"/>
  </r>
  <r>
    <n v="605"/>
    <s v="Ortiz, Valenzuela and Collins"/>
    <s v="Profound solution-oriented matrix"/>
    <n v="3300"/>
    <n v="6178"/>
    <x v="1"/>
    <n v="107"/>
    <s v="US"/>
    <s v="USD"/>
    <n v="1443848400"/>
    <n v="1450159200"/>
    <b v="0"/>
    <b v="0"/>
    <s v="publishing/nonfiction"/>
    <n v="2878"/>
    <n v="3142.5"/>
    <x v="5"/>
    <x v="9"/>
    <x v="27"/>
    <d v="2015-12-15T06:00:00"/>
  </r>
  <r>
    <n v="606"/>
    <s v="Valencia PLC"/>
    <s v="Extended asynchronous initiative"/>
    <n v="3400"/>
    <n v="6405"/>
    <x v="1"/>
    <n v="160"/>
    <s v="GB"/>
    <s v="GBP"/>
    <n v="1457330400"/>
    <n v="1450159200"/>
    <b v="0"/>
    <b v="0"/>
    <s v="music/rock"/>
    <n v="3005"/>
    <n v="3282.5"/>
    <x v="1"/>
    <x v="1"/>
    <x v="558"/>
    <d v="2015-12-15T06:00:00"/>
  </r>
  <r>
    <n v="607"/>
    <s v="Gordon, Mendez and Johnson"/>
    <s v="Fundamental needs-based frame"/>
    <n v="137600"/>
    <n v="180667"/>
    <x v="1"/>
    <n v="2230"/>
    <s v="US"/>
    <s v="USD"/>
    <n v="1395550800"/>
    <n v="1450159200"/>
    <b v="0"/>
    <b v="0"/>
    <s v="food/food trucks"/>
    <n v="43067"/>
    <n v="91448.5"/>
    <x v="0"/>
    <x v="0"/>
    <x v="559"/>
    <d v="2015-12-15T06:00:00"/>
  </r>
  <r>
    <n v="608"/>
    <s v="Johnson Group"/>
    <s v="Compatible full-range leverage"/>
    <n v="3900"/>
    <n v="11075"/>
    <x v="1"/>
    <n v="316"/>
    <s v="US"/>
    <s v="USD"/>
    <n v="1551852000"/>
    <n v="1450159200"/>
    <b v="0"/>
    <b v="1"/>
    <s v="music/jazz"/>
    <n v="7175"/>
    <n v="5695.5"/>
    <x v="1"/>
    <x v="17"/>
    <x v="426"/>
    <d v="2015-12-15T06:00:00"/>
  </r>
  <r>
    <n v="609"/>
    <s v="Rose-Fuller"/>
    <s v="Upgradable holistic system engine"/>
    <n v="10000"/>
    <n v="12042"/>
    <x v="1"/>
    <n v="117"/>
    <s v="US"/>
    <s v="USD"/>
    <n v="1547618400"/>
    <n v="1450159200"/>
    <b v="0"/>
    <b v="0"/>
    <s v="film &amp; video/science fiction"/>
    <n v="2042"/>
    <n v="6079.5"/>
    <x v="4"/>
    <x v="22"/>
    <x v="560"/>
    <d v="2015-12-15T06:00:00"/>
  </r>
  <r>
    <n v="610"/>
    <s v="Hughes, Mendez and Patterson"/>
    <s v="Stand-alone multi-state data-warehouse"/>
    <n v="42800"/>
    <n v="179356"/>
    <x v="1"/>
    <n v="6406"/>
    <s v="US"/>
    <s v="USD"/>
    <n v="1355637600"/>
    <n v="1450159200"/>
    <b v="0"/>
    <b v="0"/>
    <s v="theater/plays"/>
    <n v="136556"/>
    <n v="92881"/>
    <x v="3"/>
    <x v="3"/>
    <x v="561"/>
    <d v="2015-12-15T06:00:00"/>
  </r>
  <r>
    <n v="611"/>
    <s v="Brady, Cortez and Rodriguez"/>
    <s v="Multi-lateral maximized core"/>
    <n v="8200"/>
    <n v="1136"/>
    <x v="3"/>
    <n v="15"/>
    <s v="US"/>
    <s v="USD"/>
    <n v="1374728400"/>
    <n v="1450159200"/>
    <b v="0"/>
    <b v="0"/>
    <s v="theater/plays"/>
    <n v="0"/>
    <n v="575.5"/>
    <x v="3"/>
    <x v="3"/>
    <x v="562"/>
    <d v="2015-12-15T06:00:00"/>
  </r>
  <r>
    <n v="612"/>
    <s v="Wang, Nguyen and Horton"/>
    <s v="Innovative holistic hub"/>
    <n v="6200"/>
    <n v="8645"/>
    <x v="1"/>
    <n v="192"/>
    <s v="US"/>
    <s v="USD"/>
    <n v="1287810000"/>
    <n v="1450159200"/>
    <b v="0"/>
    <b v="0"/>
    <s v="music/electric music"/>
    <n v="2445"/>
    <n v="4418.5"/>
    <x v="1"/>
    <x v="5"/>
    <x v="563"/>
    <d v="2015-12-15T06:00:00"/>
  </r>
  <r>
    <n v="613"/>
    <s v="Santos, Williams and Brown"/>
    <s v="Reverse-engineered 24/7 methodology"/>
    <n v="1100"/>
    <n v="1914"/>
    <x v="1"/>
    <n v="26"/>
    <s v="CA"/>
    <s v="CAD"/>
    <n v="1503723600"/>
    <n v="1450159200"/>
    <b v="0"/>
    <b v="0"/>
    <s v="theater/plays"/>
    <n v="814"/>
    <n v="970"/>
    <x v="3"/>
    <x v="3"/>
    <x v="564"/>
    <d v="2015-12-15T06:00:00"/>
  </r>
  <r>
    <n v="614"/>
    <s v="Barnett and Sons"/>
    <s v="Business-focused dynamic info-mediaries"/>
    <n v="26500"/>
    <n v="41205"/>
    <x v="1"/>
    <n v="723"/>
    <s v="US"/>
    <s v="USD"/>
    <n v="1484114400"/>
    <n v="1450159200"/>
    <b v="0"/>
    <b v="0"/>
    <s v="theater/plays"/>
    <n v="14705"/>
    <n v="20964"/>
    <x v="3"/>
    <x v="3"/>
    <x v="565"/>
    <d v="2015-12-15T06:00:00"/>
  </r>
  <r>
    <n v="615"/>
    <s v="Petersen-Rodriguez"/>
    <s v="Digitized clear-thinking installation"/>
    <n v="8500"/>
    <n v="14488"/>
    <x v="1"/>
    <n v="170"/>
    <s v="IT"/>
    <s v="EUR"/>
    <n v="1461906000"/>
    <n v="1450159200"/>
    <b v="0"/>
    <b v="0"/>
    <s v="theater/plays"/>
    <n v="5988"/>
    <n v="7329"/>
    <x v="3"/>
    <x v="3"/>
    <x v="566"/>
    <d v="2015-12-15T06:00:00"/>
  </r>
  <r>
    <n v="616"/>
    <s v="Burnett-Mora"/>
    <s v="Quality-focused 24/7 superstructure"/>
    <n v="6400"/>
    <n v="12129"/>
    <x v="1"/>
    <n v="238"/>
    <s v="GB"/>
    <s v="GBP"/>
    <n v="1379653200"/>
    <n v="1450159200"/>
    <b v="0"/>
    <b v="1"/>
    <s v="music/indie rock"/>
    <n v="5729"/>
    <n v="6183.5"/>
    <x v="1"/>
    <x v="7"/>
    <x v="567"/>
    <d v="2015-12-15T06:00:00"/>
  </r>
  <r>
    <n v="617"/>
    <s v="King LLC"/>
    <s v="Multi-channeled local intranet"/>
    <n v="1400"/>
    <n v="3496"/>
    <x v="1"/>
    <n v="55"/>
    <s v="US"/>
    <s v="USD"/>
    <n v="1401858000"/>
    <n v="1450159200"/>
    <b v="0"/>
    <b v="0"/>
    <s v="theater/plays"/>
    <n v="2096"/>
    <n v="1775.5"/>
    <x v="3"/>
    <x v="3"/>
    <x v="568"/>
    <d v="2015-12-15T06:00:00"/>
  </r>
  <r>
    <n v="618"/>
    <s v="Miller Ltd"/>
    <s v="Open-architected mobile emulation"/>
    <n v="198600"/>
    <n v="97037"/>
    <x v="0"/>
    <n v="1198"/>
    <s v="US"/>
    <s v="USD"/>
    <n v="1367470800"/>
    <n v="1450159200"/>
    <b v="0"/>
    <b v="0"/>
    <s v="publishing/nonfiction"/>
    <n v="0"/>
    <n v="49117.5"/>
    <x v="5"/>
    <x v="9"/>
    <x v="569"/>
    <d v="2015-12-15T06:00:00"/>
  </r>
  <r>
    <n v="619"/>
    <s v="Case LLC"/>
    <s v="Ameliorated foreground methodology"/>
    <n v="195900"/>
    <n v="55757"/>
    <x v="0"/>
    <n v="648"/>
    <s v="US"/>
    <s v="USD"/>
    <n v="1304658000"/>
    <n v="1450159200"/>
    <b v="1"/>
    <b v="1"/>
    <s v="theater/plays"/>
    <n v="0"/>
    <n v="28202.5"/>
    <x v="3"/>
    <x v="3"/>
    <x v="570"/>
    <d v="2015-12-15T06:00:00"/>
  </r>
  <r>
    <n v="620"/>
    <s v="Swanson, Wilson and Baker"/>
    <s v="Synergized well-modulated project"/>
    <n v="4300"/>
    <n v="11525"/>
    <x v="1"/>
    <n v="128"/>
    <s v="AU"/>
    <s v="AUD"/>
    <n v="1467954000"/>
    <n v="1450159200"/>
    <b v="0"/>
    <b v="0"/>
    <s v="photography/photography books"/>
    <n v="7225"/>
    <n v="5826.5"/>
    <x v="7"/>
    <x v="14"/>
    <x v="571"/>
    <d v="2015-12-15T06:00:00"/>
  </r>
  <r>
    <n v="621"/>
    <s v="Dean, Fox and Phillips"/>
    <s v="Extended context-sensitive forecast"/>
    <n v="25600"/>
    <n v="158669"/>
    <x v="1"/>
    <n v="2144"/>
    <s v="US"/>
    <s v="USD"/>
    <n v="1473742800"/>
    <n v="1450159200"/>
    <b v="0"/>
    <b v="0"/>
    <s v="theater/plays"/>
    <n v="133069"/>
    <n v="80406.5"/>
    <x v="3"/>
    <x v="3"/>
    <x v="572"/>
    <d v="2015-12-15T06:00:00"/>
  </r>
  <r>
    <n v="622"/>
    <s v="Smith-Smith"/>
    <s v="Total leadingedge neural-net"/>
    <n v="189000"/>
    <n v="5916"/>
    <x v="0"/>
    <n v="64"/>
    <s v="US"/>
    <s v="USD"/>
    <n v="1523768400"/>
    <n v="1450159200"/>
    <b v="0"/>
    <b v="0"/>
    <s v="music/indie rock"/>
    <n v="0"/>
    <n v="2990"/>
    <x v="1"/>
    <x v="7"/>
    <x v="573"/>
    <d v="2015-12-15T06:00:00"/>
  </r>
  <r>
    <n v="623"/>
    <s v="Smith, Scott and Rodriguez"/>
    <s v="Organic actuating protocol"/>
    <n v="94300"/>
    <n v="150806"/>
    <x v="1"/>
    <n v="2693"/>
    <s v="GB"/>
    <s v="GBP"/>
    <n v="1437022800"/>
    <n v="1450159200"/>
    <b v="0"/>
    <b v="0"/>
    <s v="theater/plays"/>
    <n v="56506"/>
    <n v="76749.5"/>
    <x v="3"/>
    <x v="3"/>
    <x v="574"/>
    <d v="2015-12-15T06:00:00"/>
  </r>
  <r>
    <n v="624"/>
    <s v="White, Robertson and Roberts"/>
    <s v="Down-sized national software"/>
    <n v="5100"/>
    <n v="14249"/>
    <x v="1"/>
    <n v="432"/>
    <s v="US"/>
    <s v="USD"/>
    <n v="1422165600"/>
    <n v="1450159200"/>
    <b v="0"/>
    <b v="0"/>
    <s v="photography/photography books"/>
    <n v="9149"/>
    <n v="7340.5"/>
    <x v="7"/>
    <x v="14"/>
    <x v="511"/>
    <d v="2015-12-15T06:00:00"/>
  </r>
  <r>
    <n v="625"/>
    <s v="Martinez Inc"/>
    <s v="Organic upward-trending Graphical User Interface"/>
    <n v="7500"/>
    <n v="5803"/>
    <x v="0"/>
    <n v="62"/>
    <s v="US"/>
    <s v="USD"/>
    <n v="1580104800"/>
    <n v="1450159200"/>
    <b v="0"/>
    <b v="0"/>
    <s v="theater/plays"/>
    <n v="0"/>
    <n v="2932.5"/>
    <x v="3"/>
    <x v="3"/>
    <x v="575"/>
    <d v="2015-12-15T06:00:00"/>
  </r>
  <r>
    <n v="626"/>
    <s v="Tucker, Mccoy and Marquez"/>
    <s v="Synergistic tertiary budgetary management"/>
    <n v="6400"/>
    <n v="13205"/>
    <x v="1"/>
    <n v="189"/>
    <s v="US"/>
    <s v="USD"/>
    <n v="1285650000"/>
    <n v="1450159200"/>
    <b v="0"/>
    <b v="1"/>
    <s v="theater/plays"/>
    <n v="6805"/>
    <n v="6697"/>
    <x v="3"/>
    <x v="3"/>
    <x v="576"/>
    <d v="2015-12-15T06:00:00"/>
  </r>
  <r>
    <n v="627"/>
    <s v="Martin, Lee and Armstrong"/>
    <s v="Open-architected incremental ability"/>
    <n v="1600"/>
    <n v="11108"/>
    <x v="1"/>
    <n v="154"/>
    <s v="GB"/>
    <s v="GBP"/>
    <n v="1276664400"/>
    <n v="1450159200"/>
    <b v="1"/>
    <b v="0"/>
    <s v="food/food trucks"/>
    <n v="9508"/>
    <n v="5631"/>
    <x v="0"/>
    <x v="0"/>
    <x v="577"/>
    <d v="2015-12-15T06:00:00"/>
  </r>
  <r>
    <n v="628"/>
    <s v="Dunn, Moreno and Green"/>
    <s v="Intuitive object-oriented task-force"/>
    <n v="1900"/>
    <n v="2884"/>
    <x v="1"/>
    <n v="96"/>
    <s v="US"/>
    <s v="USD"/>
    <n v="1286168400"/>
    <n v="1450159200"/>
    <b v="0"/>
    <b v="0"/>
    <s v="music/indie rock"/>
    <n v="984"/>
    <n v="1490"/>
    <x v="1"/>
    <x v="7"/>
    <x v="578"/>
    <d v="2015-12-15T06:00:00"/>
  </r>
  <r>
    <n v="629"/>
    <s v="Jackson, Martinez and Ray"/>
    <s v="Multi-tiered executive toolset"/>
    <n v="85900"/>
    <n v="55476"/>
    <x v="0"/>
    <n v="750"/>
    <s v="US"/>
    <s v="USD"/>
    <n v="1467781200"/>
    <n v="1450159200"/>
    <b v="0"/>
    <b v="1"/>
    <s v="theater/plays"/>
    <n v="0"/>
    <n v="28113"/>
    <x v="3"/>
    <x v="3"/>
    <x v="579"/>
    <d v="2015-12-15T06:00:00"/>
  </r>
  <r>
    <n v="630"/>
    <s v="Patterson-Johnson"/>
    <s v="Grass-roots directional workforce"/>
    <n v="9500"/>
    <n v="5973"/>
    <x v="3"/>
    <n v="87"/>
    <s v="US"/>
    <s v="USD"/>
    <n v="1556686800"/>
    <n v="1450159200"/>
    <b v="0"/>
    <b v="1"/>
    <s v="theater/plays"/>
    <n v="0"/>
    <n v="3030"/>
    <x v="3"/>
    <x v="3"/>
    <x v="580"/>
    <d v="2015-12-15T06:00:00"/>
  </r>
  <r>
    <n v="631"/>
    <s v="Carlson-Hernandez"/>
    <s v="Quality-focused real-time solution"/>
    <n v="59200"/>
    <n v="183756"/>
    <x v="1"/>
    <n v="3063"/>
    <s v="US"/>
    <s v="USD"/>
    <n v="1553576400"/>
    <n v="1450159200"/>
    <b v="0"/>
    <b v="0"/>
    <s v="theater/plays"/>
    <n v="124556"/>
    <n v="93409.5"/>
    <x v="3"/>
    <x v="3"/>
    <x v="581"/>
    <d v="2015-12-15T06:00:00"/>
  </r>
  <r>
    <n v="632"/>
    <s v="Parker PLC"/>
    <s v="Reduced interactive matrix"/>
    <n v="72100"/>
    <n v="30902"/>
    <x v="2"/>
    <n v="278"/>
    <s v="US"/>
    <s v="USD"/>
    <n v="1414904400"/>
    <n v="1450159200"/>
    <b v="0"/>
    <b v="0"/>
    <s v="theater/plays"/>
    <n v="0"/>
    <n v="15590"/>
    <x v="3"/>
    <x v="3"/>
    <x v="582"/>
    <d v="2015-12-15T06:00:00"/>
  </r>
  <r>
    <n v="633"/>
    <s v="Yu and Sons"/>
    <s v="Adaptive context-sensitive architecture"/>
    <n v="6700"/>
    <n v="5569"/>
    <x v="0"/>
    <n v="105"/>
    <s v="US"/>
    <s v="USD"/>
    <n v="1446876000"/>
    <n v="1450159200"/>
    <b v="0"/>
    <b v="0"/>
    <s v="film &amp; video/animation"/>
    <n v="0"/>
    <n v="2837"/>
    <x v="4"/>
    <x v="10"/>
    <x v="336"/>
    <d v="2015-12-15T06:00:00"/>
  </r>
  <r>
    <n v="634"/>
    <s v="Taylor, Johnson and Hernandez"/>
    <s v="Polarized incremental portal"/>
    <n v="118200"/>
    <n v="92824"/>
    <x v="3"/>
    <n v="1658"/>
    <s v="US"/>
    <s v="USD"/>
    <n v="1490418000"/>
    <n v="1450159200"/>
    <b v="0"/>
    <b v="0"/>
    <s v="film &amp; video/television"/>
    <n v="0"/>
    <n v="47241"/>
    <x v="4"/>
    <x v="19"/>
    <x v="583"/>
    <d v="2015-12-15T06:00:00"/>
  </r>
  <r>
    <n v="635"/>
    <s v="Mack Ltd"/>
    <s v="Reactive regional access"/>
    <n v="139000"/>
    <n v="158590"/>
    <x v="1"/>
    <n v="2266"/>
    <s v="US"/>
    <s v="USD"/>
    <n v="1360389600"/>
    <n v="1450159200"/>
    <b v="0"/>
    <b v="0"/>
    <s v="film &amp; video/television"/>
    <n v="19590"/>
    <n v="80428"/>
    <x v="4"/>
    <x v="19"/>
    <x v="584"/>
    <d v="2015-12-15T06:00:00"/>
  </r>
  <r>
    <n v="636"/>
    <s v="Lamb-Sanders"/>
    <s v="Stand-alone reciprocal frame"/>
    <n v="197700"/>
    <n v="127591"/>
    <x v="0"/>
    <n v="2604"/>
    <s v="DK"/>
    <s v="DKK"/>
    <n v="1326866400"/>
    <n v="1450159200"/>
    <b v="0"/>
    <b v="1"/>
    <s v="film &amp; video/animation"/>
    <n v="0"/>
    <n v="65097.5"/>
    <x v="4"/>
    <x v="10"/>
    <x v="585"/>
    <d v="2015-12-15T06:00:00"/>
  </r>
  <r>
    <n v="637"/>
    <s v="Williams-Ramirez"/>
    <s v="Open-architected 24/7 throughput"/>
    <n v="8500"/>
    <n v="6750"/>
    <x v="0"/>
    <n v="65"/>
    <s v="US"/>
    <s v="USD"/>
    <n v="1479103200"/>
    <n v="1450159200"/>
    <b v="0"/>
    <b v="0"/>
    <s v="theater/plays"/>
    <n v="0"/>
    <n v="3407.5"/>
    <x v="3"/>
    <x v="3"/>
    <x v="586"/>
    <d v="2015-12-15T06:00:00"/>
  </r>
  <r>
    <n v="638"/>
    <s v="Weaver Ltd"/>
    <s v="Monitored 24/7 approach"/>
    <n v="81600"/>
    <n v="9318"/>
    <x v="0"/>
    <n v="94"/>
    <s v="US"/>
    <s v="USD"/>
    <n v="1280206800"/>
    <n v="1450159200"/>
    <b v="0"/>
    <b v="1"/>
    <s v="theater/plays"/>
    <n v="0"/>
    <n v="4706"/>
    <x v="3"/>
    <x v="3"/>
    <x v="587"/>
    <d v="2015-12-15T06:00:00"/>
  </r>
  <r>
    <n v="639"/>
    <s v="Barnes-Williams"/>
    <s v="Upgradable explicit forecast"/>
    <n v="8600"/>
    <n v="4832"/>
    <x v="2"/>
    <n v="45"/>
    <s v="US"/>
    <s v="USD"/>
    <n v="1532754000"/>
    <n v="1450159200"/>
    <b v="0"/>
    <b v="1"/>
    <s v="film &amp; video/drama"/>
    <n v="0"/>
    <n v="2438.5"/>
    <x v="4"/>
    <x v="6"/>
    <x v="588"/>
    <d v="2015-12-15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0159200"/>
    <b v="0"/>
    <b v="0"/>
    <s v="theater/plays"/>
    <n v="0"/>
    <n v="10013"/>
    <x v="3"/>
    <x v="3"/>
    <x v="589"/>
    <d v="2015-12-15T06:00:00"/>
  </r>
  <r>
    <n v="641"/>
    <s v="Hunt, Barker and Baker"/>
    <s v="Business-focused leadingedge instruction set"/>
    <n v="9400"/>
    <n v="11277"/>
    <x v="1"/>
    <n v="194"/>
    <s v="CH"/>
    <s v="CHF"/>
    <n v="1487570400"/>
    <n v="1450159200"/>
    <b v="0"/>
    <b v="0"/>
    <s v="theater/plays"/>
    <n v="1877"/>
    <n v="5735.5"/>
    <x v="3"/>
    <x v="3"/>
    <x v="590"/>
    <d v="2015-12-15T06:00:00"/>
  </r>
  <r>
    <n v="642"/>
    <s v="Ramos, Moreno and Lewis"/>
    <s v="Extended multi-state knowledge user"/>
    <n v="9200"/>
    <n v="13382"/>
    <x v="1"/>
    <n v="129"/>
    <s v="CA"/>
    <s v="CAD"/>
    <n v="1545026400"/>
    <n v="1450159200"/>
    <b v="0"/>
    <b v="0"/>
    <s v="technology/wearables"/>
    <n v="4182"/>
    <n v="6755.5"/>
    <x v="2"/>
    <x v="8"/>
    <x v="591"/>
    <d v="2015-12-15T06:00:00"/>
  </r>
  <r>
    <n v="643"/>
    <s v="Harris Inc"/>
    <s v="Future-proofed modular groupware"/>
    <n v="14900"/>
    <n v="32986"/>
    <x v="1"/>
    <n v="375"/>
    <s v="US"/>
    <s v="USD"/>
    <n v="1488348000"/>
    <n v="1450159200"/>
    <b v="0"/>
    <b v="0"/>
    <s v="theater/plays"/>
    <n v="18086"/>
    <n v="16680.5"/>
    <x v="3"/>
    <x v="3"/>
    <x v="592"/>
    <d v="2015-12-15T06:00:00"/>
  </r>
  <r>
    <n v="644"/>
    <s v="Peters-Nelson"/>
    <s v="Distributed real-time algorithm"/>
    <n v="169400"/>
    <n v="81984"/>
    <x v="0"/>
    <n v="2928"/>
    <s v="CA"/>
    <s v="CAD"/>
    <n v="1545112800"/>
    <n v="1450159200"/>
    <b v="0"/>
    <b v="0"/>
    <s v="theater/plays"/>
    <n v="0"/>
    <n v="42456"/>
    <x v="3"/>
    <x v="3"/>
    <x v="593"/>
    <d v="2015-12-15T06:00:00"/>
  </r>
  <r>
    <n v="645"/>
    <s v="Ferguson, Murphy and Bright"/>
    <s v="Multi-lateral heuristic throughput"/>
    <n v="192100"/>
    <n v="178483"/>
    <x v="0"/>
    <n v="4697"/>
    <s v="US"/>
    <s v="USD"/>
    <n v="1537938000"/>
    <n v="1450159200"/>
    <b v="0"/>
    <b v="1"/>
    <s v="music/rock"/>
    <n v="0"/>
    <n v="91590"/>
    <x v="1"/>
    <x v="1"/>
    <x v="594"/>
    <d v="2015-12-15T06:00:00"/>
  </r>
  <r>
    <n v="646"/>
    <s v="Robinson Group"/>
    <s v="Switchable reciprocal middleware"/>
    <n v="98700"/>
    <n v="87448"/>
    <x v="0"/>
    <n v="2915"/>
    <s v="US"/>
    <s v="USD"/>
    <n v="1363150800"/>
    <n v="1450159200"/>
    <b v="0"/>
    <b v="0"/>
    <s v="games/video games"/>
    <n v="0"/>
    <n v="45181.5"/>
    <x v="6"/>
    <x v="11"/>
    <x v="595"/>
    <d v="2015-12-15T06:00:00"/>
  </r>
  <r>
    <n v="647"/>
    <s v="Jordan-Wolfe"/>
    <s v="Inverse multimedia Graphic Interface"/>
    <n v="4500"/>
    <n v="1863"/>
    <x v="0"/>
    <n v="18"/>
    <s v="US"/>
    <s v="USD"/>
    <n v="1523250000"/>
    <n v="1450159200"/>
    <b v="0"/>
    <b v="0"/>
    <s v="publishing/translations"/>
    <n v="0"/>
    <n v="940.5"/>
    <x v="5"/>
    <x v="18"/>
    <x v="596"/>
    <d v="2015-12-15T06:00:00"/>
  </r>
  <r>
    <n v="648"/>
    <s v="Vargas-Cox"/>
    <s v="Vision-oriented local contingency"/>
    <n v="98600"/>
    <n v="62174"/>
    <x v="3"/>
    <n v="723"/>
    <s v="US"/>
    <s v="USD"/>
    <n v="1499317200"/>
    <n v="1450159200"/>
    <b v="1"/>
    <b v="0"/>
    <s v="food/food trucks"/>
    <n v="0"/>
    <n v="31448.5"/>
    <x v="0"/>
    <x v="0"/>
    <x v="597"/>
    <d v="2015-12-15T06:00:00"/>
  </r>
  <r>
    <n v="649"/>
    <s v="Yang and Sons"/>
    <s v="Reactive 6thgeneration hub"/>
    <n v="121700"/>
    <n v="59003"/>
    <x v="0"/>
    <n v="602"/>
    <s v="CH"/>
    <s v="CHF"/>
    <n v="1287550800"/>
    <n v="1450159200"/>
    <b v="1"/>
    <b v="1"/>
    <s v="theater/plays"/>
    <n v="0"/>
    <n v="29802.5"/>
    <x v="3"/>
    <x v="3"/>
    <x v="598"/>
    <d v="2015-12-15T06:00:00"/>
  </r>
  <r>
    <n v="650"/>
    <s v="Wilson, Wilson and Mathis"/>
    <s v="Optional asymmetric success"/>
    <n v="100"/>
    <n v="2"/>
    <x v="0"/>
    <n v="1"/>
    <s v="US"/>
    <s v="USD"/>
    <n v="1404795600"/>
    <n v="1450159200"/>
    <b v="0"/>
    <b v="0"/>
    <s v="music/jazz"/>
    <n v="0"/>
    <n v="1.5"/>
    <x v="1"/>
    <x v="17"/>
    <x v="599"/>
    <d v="2015-12-15T06:00:00"/>
  </r>
  <r>
    <n v="651"/>
    <s v="Wang, Koch and Weaver"/>
    <s v="Digitized analyzing capacity"/>
    <n v="196700"/>
    <n v="174039"/>
    <x v="0"/>
    <n v="3868"/>
    <s v="IT"/>
    <s v="EUR"/>
    <n v="1393048800"/>
    <n v="1450159200"/>
    <b v="0"/>
    <b v="0"/>
    <s v="film &amp; video/shorts"/>
    <n v="0"/>
    <n v="88953.5"/>
    <x v="4"/>
    <x v="12"/>
    <x v="600"/>
    <d v="2015-12-15T06:00:00"/>
  </r>
  <r>
    <n v="652"/>
    <s v="Cisneros Ltd"/>
    <s v="Vision-oriented regional hub"/>
    <n v="10000"/>
    <n v="12684"/>
    <x v="1"/>
    <n v="409"/>
    <s v="US"/>
    <s v="USD"/>
    <n v="1470373200"/>
    <n v="1450159200"/>
    <b v="0"/>
    <b v="0"/>
    <s v="technology/web"/>
    <n v="2684"/>
    <n v="6546.5"/>
    <x v="2"/>
    <x v="2"/>
    <x v="601"/>
    <d v="2015-12-15T06:00:00"/>
  </r>
  <r>
    <n v="653"/>
    <s v="Williams-Jones"/>
    <s v="Monitored incremental info-mediaries"/>
    <n v="600"/>
    <n v="14033"/>
    <x v="1"/>
    <n v="234"/>
    <s v="US"/>
    <s v="USD"/>
    <n v="1460091600"/>
    <n v="1450159200"/>
    <b v="0"/>
    <b v="0"/>
    <s v="technology/web"/>
    <n v="13433"/>
    <n v="7133.5"/>
    <x v="2"/>
    <x v="2"/>
    <x v="602"/>
    <d v="2015-12-15T06:00:00"/>
  </r>
  <r>
    <n v="654"/>
    <s v="Roberts, Hinton and Williams"/>
    <s v="Programmable static middleware"/>
    <n v="35000"/>
    <n v="177936"/>
    <x v="1"/>
    <n v="3016"/>
    <s v="US"/>
    <s v="USD"/>
    <n v="1440392400"/>
    <n v="1450159200"/>
    <b v="0"/>
    <b v="0"/>
    <s v="music/metal"/>
    <n v="142936"/>
    <n v="90476"/>
    <x v="1"/>
    <x v="16"/>
    <x v="335"/>
    <d v="2015-12-15T06:00:00"/>
  </r>
  <r>
    <n v="655"/>
    <s v="Gonzalez, Williams and Benson"/>
    <s v="Multi-layered bottom-line encryption"/>
    <n v="6900"/>
    <n v="13212"/>
    <x v="1"/>
    <n v="264"/>
    <s v="US"/>
    <s v="USD"/>
    <n v="1488434400"/>
    <n v="1450159200"/>
    <b v="1"/>
    <b v="0"/>
    <s v="photography/photography books"/>
    <n v="6312"/>
    <n v="6738"/>
    <x v="7"/>
    <x v="14"/>
    <x v="603"/>
    <d v="2015-12-15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450159200"/>
    <b v="0"/>
    <b v="0"/>
    <s v="food/food trucks"/>
    <n v="0"/>
    <n v="25191.5"/>
    <x v="0"/>
    <x v="0"/>
    <x v="604"/>
    <d v="2015-12-15T06:00:00"/>
  </r>
  <r>
    <n v="657"/>
    <s v="Russo, Kim and Mccoy"/>
    <s v="Balanced optimal hardware"/>
    <n v="10000"/>
    <n v="824"/>
    <x v="0"/>
    <n v="14"/>
    <s v="US"/>
    <s v="USD"/>
    <n v="1514354400"/>
    <n v="1450159200"/>
    <b v="0"/>
    <b v="0"/>
    <s v="film &amp; video/science fiction"/>
    <n v="0"/>
    <n v="419"/>
    <x v="4"/>
    <x v="22"/>
    <x v="605"/>
    <d v="2015-12-15T06:00:00"/>
  </r>
  <r>
    <n v="658"/>
    <s v="Howell, Myers and Olson"/>
    <s v="Self-enabling mission-critical success"/>
    <n v="52600"/>
    <n v="31594"/>
    <x v="3"/>
    <n v="390"/>
    <s v="US"/>
    <s v="USD"/>
    <n v="1440910800"/>
    <n v="1450159200"/>
    <b v="0"/>
    <b v="0"/>
    <s v="music/rock"/>
    <n v="0"/>
    <n v="15992"/>
    <x v="1"/>
    <x v="1"/>
    <x v="606"/>
    <d v="2015-12-15T06:00:00"/>
  </r>
  <r>
    <n v="659"/>
    <s v="Bailey and Sons"/>
    <s v="Grass-roots dynamic emulation"/>
    <n v="120700"/>
    <n v="57010"/>
    <x v="0"/>
    <n v="750"/>
    <s v="GB"/>
    <s v="GBP"/>
    <n v="1296108000"/>
    <n v="1450159200"/>
    <b v="0"/>
    <b v="0"/>
    <s v="film &amp; video/documentary"/>
    <n v="0"/>
    <n v="28880"/>
    <x v="4"/>
    <x v="4"/>
    <x v="65"/>
    <d v="2015-12-15T06:00:00"/>
  </r>
  <r>
    <n v="660"/>
    <s v="Jensen-Brown"/>
    <s v="Fundamental disintermediate matrix"/>
    <n v="9100"/>
    <n v="7438"/>
    <x v="0"/>
    <n v="77"/>
    <s v="US"/>
    <s v="USD"/>
    <n v="1440133200"/>
    <n v="1450159200"/>
    <b v="1"/>
    <b v="0"/>
    <s v="theater/plays"/>
    <n v="0"/>
    <n v="3757.5"/>
    <x v="3"/>
    <x v="3"/>
    <x v="607"/>
    <d v="2015-12-15T06:00:00"/>
  </r>
  <r>
    <n v="661"/>
    <s v="Smith Group"/>
    <s v="Right-sized secondary challenge"/>
    <n v="106800"/>
    <n v="57872"/>
    <x v="0"/>
    <n v="752"/>
    <s v="DK"/>
    <s v="DKK"/>
    <n v="1332910800"/>
    <n v="1450159200"/>
    <b v="0"/>
    <b v="0"/>
    <s v="music/jazz"/>
    <n v="0"/>
    <n v="29312"/>
    <x v="1"/>
    <x v="17"/>
    <x v="608"/>
    <d v="2015-12-15T06:00:00"/>
  </r>
  <r>
    <n v="662"/>
    <s v="Murphy-Farrell"/>
    <s v="Implemented exuding software"/>
    <n v="9100"/>
    <n v="8906"/>
    <x v="0"/>
    <n v="131"/>
    <s v="US"/>
    <s v="USD"/>
    <n v="1544335200"/>
    <n v="1450159200"/>
    <b v="0"/>
    <b v="0"/>
    <s v="theater/plays"/>
    <n v="0"/>
    <n v="4518.5"/>
    <x v="3"/>
    <x v="3"/>
    <x v="609"/>
    <d v="2015-12-15T06:00:00"/>
  </r>
  <r>
    <n v="663"/>
    <s v="Everett-Wolfe"/>
    <s v="Total optimizing software"/>
    <n v="10000"/>
    <n v="7724"/>
    <x v="0"/>
    <n v="87"/>
    <s v="US"/>
    <s v="USD"/>
    <n v="1286427600"/>
    <n v="1450159200"/>
    <b v="0"/>
    <b v="0"/>
    <s v="theater/plays"/>
    <n v="0"/>
    <n v="3905.5"/>
    <x v="3"/>
    <x v="3"/>
    <x v="610"/>
    <d v="2015-12-15T06:00:00"/>
  </r>
  <r>
    <n v="664"/>
    <s v="Young PLC"/>
    <s v="Optional maximized attitude"/>
    <n v="79400"/>
    <n v="26571"/>
    <x v="0"/>
    <n v="1063"/>
    <s v="US"/>
    <s v="USD"/>
    <n v="1329717600"/>
    <n v="1450159200"/>
    <b v="0"/>
    <b v="0"/>
    <s v="music/jazz"/>
    <n v="0"/>
    <n v="13817"/>
    <x v="1"/>
    <x v="17"/>
    <x v="541"/>
    <d v="2015-12-15T06:00:00"/>
  </r>
  <r>
    <n v="665"/>
    <s v="Park-Goodman"/>
    <s v="Customer-focused impactful extranet"/>
    <n v="5100"/>
    <n v="12219"/>
    <x v="1"/>
    <n v="272"/>
    <s v="US"/>
    <s v="USD"/>
    <n v="1310187600"/>
    <n v="1450159200"/>
    <b v="0"/>
    <b v="1"/>
    <s v="film &amp; video/documentary"/>
    <n v="7119"/>
    <n v="6245.5"/>
    <x v="4"/>
    <x v="4"/>
    <x v="611"/>
    <d v="2015-12-15T06:00:00"/>
  </r>
  <r>
    <n v="666"/>
    <s v="York, Barr and Grant"/>
    <s v="Cloned bottom-line success"/>
    <n v="3100"/>
    <n v="1985"/>
    <x v="3"/>
    <n v="25"/>
    <s v="US"/>
    <s v="USD"/>
    <n v="1377838800"/>
    <n v="1450159200"/>
    <b v="0"/>
    <b v="1"/>
    <s v="theater/plays"/>
    <n v="0"/>
    <n v="1005"/>
    <x v="3"/>
    <x v="3"/>
    <x v="612"/>
    <d v="2015-12-15T06:00:00"/>
  </r>
  <r>
    <n v="667"/>
    <s v="Little Ltd"/>
    <s v="Decentralized bandwidth-monitored ability"/>
    <n v="6900"/>
    <n v="12155"/>
    <x v="1"/>
    <n v="419"/>
    <s v="US"/>
    <s v="USD"/>
    <n v="1410325200"/>
    <n v="1450159200"/>
    <b v="0"/>
    <b v="0"/>
    <s v="journalism/audio"/>
    <n v="5255"/>
    <n v="6287"/>
    <x v="8"/>
    <x v="23"/>
    <x v="613"/>
    <d v="2015-12-15T06:00:00"/>
  </r>
  <r>
    <n v="668"/>
    <s v="Brown and Sons"/>
    <s v="Programmable leadingedge budgetary management"/>
    <n v="27500"/>
    <n v="5593"/>
    <x v="0"/>
    <n v="76"/>
    <s v="US"/>
    <s v="USD"/>
    <n v="1343797200"/>
    <n v="1450159200"/>
    <b v="0"/>
    <b v="0"/>
    <s v="theater/plays"/>
    <n v="0"/>
    <n v="2834.5"/>
    <x v="3"/>
    <x v="3"/>
    <x v="614"/>
    <d v="2015-12-15T06:00:00"/>
  </r>
  <r>
    <n v="669"/>
    <s v="Payne, Garrett and Thomas"/>
    <s v="Upgradable bi-directional concept"/>
    <n v="48800"/>
    <n v="175020"/>
    <x v="1"/>
    <n v="1621"/>
    <s v="IT"/>
    <s v="EUR"/>
    <n v="1498453200"/>
    <n v="1450159200"/>
    <b v="0"/>
    <b v="0"/>
    <s v="theater/plays"/>
    <n v="126220"/>
    <n v="88320.5"/>
    <x v="3"/>
    <x v="3"/>
    <x v="615"/>
    <d v="2015-12-15T06:00:00"/>
  </r>
  <r>
    <n v="670"/>
    <s v="Robinson Group"/>
    <s v="Re-contextualized homogeneous flexibility"/>
    <n v="16200"/>
    <n v="75955"/>
    <x v="1"/>
    <n v="1101"/>
    <s v="US"/>
    <s v="USD"/>
    <n v="1456380000"/>
    <n v="1450159200"/>
    <b v="0"/>
    <b v="0"/>
    <s v="music/indie rock"/>
    <n v="59755"/>
    <n v="38528"/>
    <x v="1"/>
    <x v="7"/>
    <x v="90"/>
    <d v="2015-12-15T06:00:00"/>
  </r>
  <r>
    <n v="671"/>
    <s v="Robinson-Kelly"/>
    <s v="Monitored bi-directional standardization"/>
    <n v="97600"/>
    <n v="119127"/>
    <x v="1"/>
    <n v="1073"/>
    <s v="US"/>
    <s v="USD"/>
    <n v="1280552400"/>
    <n v="1450159200"/>
    <b v="0"/>
    <b v="1"/>
    <s v="theater/plays"/>
    <n v="21527"/>
    <n v="60100"/>
    <x v="3"/>
    <x v="3"/>
    <x v="616"/>
    <d v="2015-12-15T06:00:00"/>
  </r>
  <r>
    <n v="672"/>
    <s v="Kelly-Colon"/>
    <s v="Stand-alone grid-enabled leverage"/>
    <n v="197900"/>
    <n v="110689"/>
    <x v="0"/>
    <n v="4428"/>
    <s v="AU"/>
    <s v="AUD"/>
    <n v="1521608400"/>
    <n v="1450159200"/>
    <b v="0"/>
    <b v="0"/>
    <s v="theater/plays"/>
    <n v="0"/>
    <n v="57558.5"/>
    <x v="3"/>
    <x v="3"/>
    <x v="617"/>
    <d v="2015-12-15T06:00:00"/>
  </r>
  <r>
    <n v="673"/>
    <s v="Turner, Scott and Gentry"/>
    <s v="Assimilated regional groupware"/>
    <n v="5600"/>
    <n v="2445"/>
    <x v="0"/>
    <n v="58"/>
    <s v="IT"/>
    <s v="EUR"/>
    <n v="1460696400"/>
    <n v="1450159200"/>
    <b v="0"/>
    <b v="0"/>
    <s v="music/indie rock"/>
    <n v="0"/>
    <n v="1251.5"/>
    <x v="1"/>
    <x v="7"/>
    <x v="618"/>
    <d v="2015-12-15T06:00:00"/>
  </r>
  <r>
    <n v="674"/>
    <s v="Sanchez Ltd"/>
    <s v="Up-sized 24hour instruction set"/>
    <n v="170700"/>
    <n v="57250"/>
    <x v="3"/>
    <n v="1218"/>
    <s v="US"/>
    <s v="USD"/>
    <n v="1313730000"/>
    <n v="1450159200"/>
    <b v="0"/>
    <b v="0"/>
    <s v="photography/photography books"/>
    <n v="0"/>
    <n v="29234"/>
    <x v="7"/>
    <x v="14"/>
    <x v="619"/>
    <d v="2015-12-15T06:00:00"/>
  </r>
  <r>
    <n v="675"/>
    <s v="Giles-Smith"/>
    <s v="Right-sized web-enabled intranet"/>
    <n v="9700"/>
    <n v="11929"/>
    <x v="1"/>
    <n v="331"/>
    <s v="US"/>
    <s v="USD"/>
    <n v="1568178000"/>
    <n v="1450159200"/>
    <b v="0"/>
    <b v="0"/>
    <s v="journalism/audio"/>
    <n v="2229"/>
    <n v="6130"/>
    <x v="8"/>
    <x v="23"/>
    <x v="620"/>
    <d v="2015-12-15T06:00:00"/>
  </r>
  <r>
    <n v="676"/>
    <s v="Thompson-Moreno"/>
    <s v="Expanded needs-based orchestration"/>
    <n v="62300"/>
    <n v="118214"/>
    <x v="1"/>
    <n v="1170"/>
    <s v="US"/>
    <s v="USD"/>
    <n v="1348635600"/>
    <n v="1450159200"/>
    <b v="0"/>
    <b v="0"/>
    <s v="photography/photography books"/>
    <n v="55914"/>
    <n v="59692"/>
    <x v="7"/>
    <x v="14"/>
    <x v="621"/>
    <d v="2015-12-15T06:00:00"/>
  </r>
  <r>
    <n v="677"/>
    <s v="Murphy-Fox"/>
    <s v="Organic system-worthy orchestration"/>
    <n v="5300"/>
    <n v="4432"/>
    <x v="0"/>
    <n v="111"/>
    <s v="US"/>
    <s v="USD"/>
    <n v="1468126800"/>
    <n v="1450159200"/>
    <b v="0"/>
    <b v="0"/>
    <s v="publishing/fiction"/>
    <n v="0"/>
    <n v="2271.5"/>
    <x v="5"/>
    <x v="13"/>
    <x v="622"/>
    <d v="2015-12-15T06:00:00"/>
  </r>
  <r>
    <n v="678"/>
    <s v="Rodriguez-Patterson"/>
    <s v="Inverse static standardization"/>
    <n v="99500"/>
    <n v="17879"/>
    <x v="3"/>
    <n v="215"/>
    <s v="US"/>
    <s v="USD"/>
    <n v="1547877600"/>
    <n v="1450159200"/>
    <b v="0"/>
    <b v="0"/>
    <s v="film &amp; video/drama"/>
    <n v="0"/>
    <n v="9047"/>
    <x v="4"/>
    <x v="6"/>
    <x v="35"/>
    <d v="2015-12-15T06:00:00"/>
  </r>
  <r>
    <n v="679"/>
    <s v="Davis Ltd"/>
    <s v="Synchronized motivating solution"/>
    <n v="1400"/>
    <n v="14511"/>
    <x v="1"/>
    <n v="363"/>
    <s v="US"/>
    <s v="USD"/>
    <n v="1571374800"/>
    <n v="1450159200"/>
    <b v="0"/>
    <b v="1"/>
    <s v="food/food trucks"/>
    <n v="13111"/>
    <n v="7437"/>
    <x v="0"/>
    <x v="0"/>
    <x v="623"/>
    <d v="2015-12-15T06:00:00"/>
  </r>
  <r>
    <n v="680"/>
    <s v="Nelson-Valdez"/>
    <s v="Open-source 4thgeneration open system"/>
    <n v="145600"/>
    <n v="141822"/>
    <x v="0"/>
    <n v="2955"/>
    <s v="US"/>
    <s v="USD"/>
    <n v="1576303200"/>
    <n v="1450159200"/>
    <b v="0"/>
    <b v="1"/>
    <s v="games/mobile games"/>
    <n v="0"/>
    <n v="72388.5"/>
    <x v="6"/>
    <x v="20"/>
    <x v="624"/>
    <d v="2015-12-15T06:00:00"/>
  </r>
  <r>
    <n v="681"/>
    <s v="Kelly PLC"/>
    <s v="Decentralized context-sensitive superstructure"/>
    <n v="184100"/>
    <n v="159037"/>
    <x v="0"/>
    <n v="1657"/>
    <s v="US"/>
    <s v="USD"/>
    <n v="1324447200"/>
    <n v="1450159200"/>
    <b v="0"/>
    <b v="0"/>
    <s v="theater/plays"/>
    <n v="0"/>
    <n v="80347"/>
    <x v="3"/>
    <x v="3"/>
    <x v="625"/>
    <d v="2015-12-15T06:00:00"/>
  </r>
  <r>
    <n v="682"/>
    <s v="Nguyen and Sons"/>
    <s v="Compatible 5thgeneration concept"/>
    <n v="5400"/>
    <n v="8109"/>
    <x v="1"/>
    <n v="103"/>
    <s v="US"/>
    <s v="USD"/>
    <n v="1386741600"/>
    <n v="1450159200"/>
    <b v="0"/>
    <b v="0"/>
    <s v="theater/plays"/>
    <n v="2709"/>
    <n v="4106"/>
    <x v="3"/>
    <x v="3"/>
    <x v="626"/>
    <d v="2015-12-15T06:00:00"/>
  </r>
  <r>
    <n v="683"/>
    <s v="Jones PLC"/>
    <s v="Virtual systemic intranet"/>
    <n v="2300"/>
    <n v="8244"/>
    <x v="1"/>
    <n v="147"/>
    <s v="US"/>
    <s v="USD"/>
    <n v="1537074000"/>
    <n v="1450159200"/>
    <b v="0"/>
    <b v="0"/>
    <s v="theater/plays"/>
    <n v="5944"/>
    <n v="4195.5"/>
    <x v="3"/>
    <x v="3"/>
    <x v="627"/>
    <d v="2015-12-15T06:00:00"/>
  </r>
  <r>
    <n v="684"/>
    <s v="Gilmore LLC"/>
    <s v="Optimized systemic algorithm"/>
    <n v="1400"/>
    <n v="7600"/>
    <x v="1"/>
    <n v="110"/>
    <s v="CA"/>
    <s v="CAD"/>
    <n v="1277787600"/>
    <n v="1450159200"/>
    <b v="0"/>
    <b v="0"/>
    <s v="publishing/nonfiction"/>
    <n v="6200"/>
    <n v="3855"/>
    <x v="5"/>
    <x v="9"/>
    <x v="628"/>
    <d v="2015-12-15T06:00:00"/>
  </r>
  <r>
    <n v="685"/>
    <s v="Lee-Cobb"/>
    <s v="Customizable homogeneous firmware"/>
    <n v="140000"/>
    <n v="94501"/>
    <x v="0"/>
    <n v="926"/>
    <s v="CA"/>
    <s v="CAD"/>
    <n v="1440306000"/>
    <n v="1450159200"/>
    <b v="0"/>
    <b v="0"/>
    <s v="theater/plays"/>
    <n v="0"/>
    <n v="47713.5"/>
    <x v="3"/>
    <x v="3"/>
    <x v="629"/>
    <d v="2015-12-15T06:00:00"/>
  </r>
  <r>
    <n v="686"/>
    <s v="Jones, Wiley and Robbins"/>
    <s v="Front-line cohesive extranet"/>
    <n v="7500"/>
    <n v="14381"/>
    <x v="1"/>
    <n v="134"/>
    <s v="US"/>
    <s v="USD"/>
    <n v="1522126800"/>
    <n v="1450159200"/>
    <b v="0"/>
    <b v="0"/>
    <s v="technology/wearables"/>
    <n v="6881"/>
    <n v="7257.5"/>
    <x v="2"/>
    <x v="8"/>
    <x v="630"/>
    <d v="2015-12-15T06:00:00"/>
  </r>
  <r>
    <n v="687"/>
    <s v="Martin, Gates and Holt"/>
    <s v="Distributed holistic neural-net"/>
    <n v="1500"/>
    <n v="13980"/>
    <x v="1"/>
    <n v="269"/>
    <s v="US"/>
    <s v="USD"/>
    <n v="1489298400"/>
    <n v="1450159200"/>
    <b v="0"/>
    <b v="0"/>
    <s v="theater/plays"/>
    <n v="12480"/>
    <n v="7124.5"/>
    <x v="3"/>
    <x v="3"/>
    <x v="631"/>
    <d v="2015-12-15T06:00:00"/>
  </r>
  <r>
    <n v="688"/>
    <s v="Bowen, Davies and Burns"/>
    <s v="Devolved client-server monitoring"/>
    <n v="2900"/>
    <n v="12449"/>
    <x v="1"/>
    <n v="175"/>
    <s v="US"/>
    <s v="USD"/>
    <n v="1547100000"/>
    <n v="1450159200"/>
    <b v="0"/>
    <b v="1"/>
    <s v="film &amp; video/television"/>
    <n v="9549"/>
    <n v="6312"/>
    <x v="4"/>
    <x v="19"/>
    <x v="632"/>
    <d v="2015-12-15T06:00:00"/>
  </r>
  <r>
    <n v="689"/>
    <s v="Nguyen Inc"/>
    <s v="Seamless directional capacity"/>
    <n v="7300"/>
    <n v="7348"/>
    <x v="1"/>
    <n v="69"/>
    <s v="US"/>
    <s v="USD"/>
    <n v="1383022800"/>
    <n v="1450159200"/>
    <b v="0"/>
    <b v="0"/>
    <s v="technology/web"/>
    <n v="48"/>
    <n v="3708.5"/>
    <x v="2"/>
    <x v="2"/>
    <x v="633"/>
    <d v="2015-12-15T06:00:00"/>
  </r>
  <r>
    <n v="690"/>
    <s v="Walsh-Watts"/>
    <s v="Polarized actuating implementation"/>
    <n v="3600"/>
    <n v="8158"/>
    <x v="1"/>
    <n v="190"/>
    <s v="US"/>
    <s v="USD"/>
    <n v="1322373600"/>
    <n v="1450159200"/>
    <b v="0"/>
    <b v="1"/>
    <s v="film &amp; video/documentary"/>
    <n v="4558"/>
    <n v="4174"/>
    <x v="4"/>
    <x v="4"/>
    <x v="634"/>
    <d v="2015-12-15T06:00:00"/>
  </r>
  <r>
    <n v="691"/>
    <s v="Ray, Li and Li"/>
    <s v="Front-line disintermediate hub"/>
    <n v="5000"/>
    <n v="7119"/>
    <x v="1"/>
    <n v="237"/>
    <s v="US"/>
    <s v="USD"/>
    <n v="1349240400"/>
    <n v="1450159200"/>
    <b v="1"/>
    <b v="1"/>
    <s v="film &amp; video/documentary"/>
    <n v="2119"/>
    <n v="3678"/>
    <x v="4"/>
    <x v="4"/>
    <x v="635"/>
    <d v="2015-12-15T06:00:00"/>
  </r>
  <r>
    <n v="692"/>
    <s v="Murray Ltd"/>
    <s v="Decentralized 4thgeneration challenge"/>
    <n v="6000"/>
    <n v="5438"/>
    <x v="0"/>
    <n v="77"/>
    <s v="GB"/>
    <s v="GBP"/>
    <n v="1562648400"/>
    <n v="1450159200"/>
    <b v="0"/>
    <b v="0"/>
    <s v="music/rock"/>
    <n v="0"/>
    <n v="2757.5"/>
    <x v="1"/>
    <x v="1"/>
    <x v="636"/>
    <d v="2015-12-15T06:00:00"/>
  </r>
  <r>
    <n v="693"/>
    <s v="Bradford-Silva"/>
    <s v="Reverse-engineered composite hierarchy"/>
    <n v="180400"/>
    <n v="115396"/>
    <x v="0"/>
    <n v="1748"/>
    <s v="US"/>
    <s v="USD"/>
    <n v="1508216400"/>
    <n v="1450159200"/>
    <b v="0"/>
    <b v="0"/>
    <s v="theater/plays"/>
    <n v="0"/>
    <n v="58572"/>
    <x v="3"/>
    <x v="3"/>
    <x v="637"/>
    <d v="2015-12-15T06:00:00"/>
  </r>
  <r>
    <n v="694"/>
    <s v="Mora-Bradley"/>
    <s v="Programmable tangible ability"/>
    <n v="9100"/>
    <n v="7656"/>
    <x v="0"/>
    <n v="79"/>
    <s v="US"/>
    <s v="USD"/>
    <n v="1511762400"/>
    <n v="1450159200"/>
    <b v="0"/>
    <b v="0"/>
    <s v="theater/plays"/>
    <n v="0"/>
    <n v="3867.5"/>
    <x v="3"/>
    <x v="3"/>
    <x v="638"/>
    <d v="2015-12-15T06:00:00"/>
  </r>
  <r>
    <n v="695"/>
    <s v="Cardenas, Thompson and Carey"/>
    <s v="Configurable full-range emulation"/>
    <n v="9200"/>
    <n v="12322"/>
    <x v="1"/>
    <n v="196"/>
    <s v="IT"/>
    <s v="EUR"/>
    <n v="1447480800"/>
    <n v="1450159200"/>
    <b v="1"/>
    <b v="0"/>
    <s v="music/rock"/>
    <n v="3122"/>
    <n v="6259"/>
    <x v="1"/>
    <x v="1"/>
    <x v="639"/>
    <d v="2015-12-15T06:00:00"/>
  </r>
  <r>
    <n v="696"/>
    <s v="Lopez, Reid and Johnson"/>
    <s v="Total real-time hardware"/>
    <n v="164100"/>
    <n v="96888"/>
    <x v="0"/>
    <n v="889"/>
    <s v="US"/>
    <s v="USD"/>
    <n v="1429506000"/>
    <n v="1450159200"/>
    <b v="0"/>
    <b v="1"/>
    <s v="theater/plays"/>
    <n v="0"/>
    <n v="48888.5"/>
    <x v="3"/>
    <x v="3"/>
    <x v="640"/>
    <d v="2015-12-15T06:00:00"/>
  </r>
  <r>
    <n v="697"/>
    <s v="Fox-Williams"/>
    <s v="Profound system-worthy functionalities"/>
    <n v="128900"/>
    <n v="196960"/>
    <x v="1"/>
    <n v="7295"/>
    <s v="US"/>
    <s v="USD"/>
    <n v="1522472400"/>
    <n v="1450159200"/>
    <b v="0"/>
    <b v="0"/>
    <s v="music/electric music"/>
    <n v="68060"/>
    <n v="102127.5"/>
    <x v="1"/>
    <x v="5"/>
    <x v="641"/>
    <d v="2015-12-15T06:00:00"/>
  </r>
  <r>
    <n v="698"/>
    <s v="Taylor, Wood and Taylor"/>
    <s v="Cloned hybrid focus group"/>
    <n v="42100"/>
    <n v="188057"/>
    <x v="1"/>
    <n v="2893"/>
    <s v="CA"/>
    <s v="CAD"/>
    <n v="1322114400"/>
    <n v="1450159200"/>
    <b v="0"/>
    <b v="0"/>
    <s v="technology/wearables"/>
    <n v="145957"/>
    <n v="95475"/>
    <x v="2"/>
    <x v="8"/>
    <x v="642"/>
    <d v="2015-12-15T06:00:00"/>
  </r>
  <r>
    <n v="699"/>
    <s v="King Inc"/>
    <s v="Ergonomic dedicated focus group"/>
    <n v="7400"/>
    <n v="6245"/>
    <x v="0"/>
    <n v="56"/>
    <s v="US"/>
    <s v="USD"/>
    <n v="1561438800"/>
    <n v="1450159200"/>
    <b v="0"/>
    <b v="0"/>
    <s v="film &amp; video/drama"/>
    <n v="0"/>
    <n v="3150.5"/>
    <x v="4"/>
    <x v="6"/>
    <x v="230"/>
    <d v="2015-12-15T06:00:00"/>
  </r>
  <r>
    <n v="700"/>
    <s v="Cole, Petty and Cameron"/>
    <s v="Realigned zero administration paradigm"/>
    <n v="100"/>
    <n v="3"/>
    <x v="0"/>
    <n v="1"/>
    <s v="US"/>
    <s v="USD"/>
    <n v="1264399200"/>
    <n v="1450159200"/>
    <b v="0"/>
    <b v="0"/>
    <s v="technology/wearables"/>
    <n v="0"/>
    <n v="2"/>
    <x v="2"/>
    <x v="8"/>
    <x v="67"/>
    <d v="2015-12-15T06:00:00"/>
  </r>
  <r>
    <n v="701"/>
    <s v="Mcclain LLC"/>
    <s v="Open-source multi-tasking methodology"/>
    <n v="52000"/>
    <n v="91014"/>
    <x v="1"/>
    <n v="820"/>
    <s v="US"/>
    <s v="USD"/>
    <n v="1301202000"/>
    <n v="1450159200"/>
    <b v="1"/>
    <b v="0"/>
    <s v="theater/plays"/>
    <n v="39014"/>
    <n v="45917"/>
    <x v="3"/>
    <x v="3"/>
    <x v="643"/>
    <d v="2015-12-15T06:00:00"/>
  </r>
  <r>
    <n v="702"/>
    <s v="Sims-Gross"/>
    <s v="Object-based attitude-oriented analyzer"/>
    <n v="8700"/>
    <n v="4710"/>
    <x v="0"/>
    <n v="83"/>
    <s v="US"/>
    <s v="USD"/>
    <n v="1374469200"/>
    <n v="1450159200"/>
    <b v="0"/>
    <b v="0"/>
    <s v="technology/wearables"/>
    <n v="0"/>
    <n v="2396.5"/>
    <x v="2"/>
    <x v="8"/>
    <x v="644"/>
    <d v="2015-12-15T06:00:00"/>
  </r>
  <r>
    <n v="703"/>
    <s v="Perez Group"/>
    <s v="Cross-platform tertiary hub"/>
    <n v="63400"/>
    <n v="197728"/>
    <x v="1"/>
    <n v="2038"/>
    <s v="US"/>
    <s v="USD"/>
    <n v="1334984400"/>
    <n v="1450159200"/>
    <b v="1"/>
    <b v="1"/>
    <s v="publishing/translations"/>
    <n v="134328"/>
    <n v="99883"/>
    <x v="5"/>
    <x v="18"/>
    <x v="645"/>
    <d v="2015-12-15T06:00:00"/>
  </r>
  <r>
    <n v="704"/>
    <s v="Haynes-Williams"/>
    <s v="Seamless clear-thinking artificial intelligence"/>
    <n v="8700"/>
    <n v="10682"/>
    <x v="1"/>
    <n v="116"/>
    <s v="US"/>
    <s v="USD"/>
    <n v="1467608400"/>
    <n v="1450159200"/>
    <b v="0"/>
    <b v="0"/>
    <s v="film &amp; video/animation"/>
    <n v="1982"/>
    <n v="5399"/>
    <x v="4"/>
    <x v="10"/>
    <x v="646"/>
    <d v="2015-12-15T06:00:00"/>
  </r>
  <r>
    <n v="705"/>
    <s v="Ford LLC"/>
    <s v="Centralized tangible success"/>
    <n v="169700"/>
    <n v="168048"/>
    <x v="0"/>
    <n v="2025"/>
    <s v="GB"/>
    <s v="GBP"/>
    <n v="1386741600"/>
    <n v="1450159200"/>
    <b v="0"/>
    <b v="0"/>
    <s v="publishing/nonfiction"/>
    <n v="0"/>
    <n v="85036.5"/>
    <x v="5"/>
    <x v="9"/>
    <x v="626"/>
    <d v="2015-12-15T06:00:00"/>
  </r>
  <r>
    <n v="706"/>
    <s v="Moreno Ltd"/>
    <s v="Customer-focused multimedia methodology"/>
    <n v="108400"/>
    <n v="138586"/>
    <x v="1"/>
    <n v="1345"/>
    <s v="AU"/>
    <s v="AUD"/>
    <n v="1546754400"/>
    <n v="1450159200"/>
    <b v="0"/>
    <b v="1"/>
    <s v="technology/web"/>
    <n v="30186"/>
    <n v="69965.5"/>
    <x v="2"/>
    <x v="2"/>
    <x v="647"/>
    <d v="2015-12-15T06:00:00"/>
  </r>
  <r>
    <n v="707"/>
    <s v="Moore, Cook and Wright"/>
    <s v="Visionary maximized Local Area Network"/>
    <n v="7300"/>
    <n v="11579"/>
    <x v="1"/>
    <n v="168"/>
    <s v="US"/>
    <s v="USD"/>
    <n v="1544248800"/>
    <n v="1450159200"/>
    <b v="0"/>
    <b v="0"/>
    <s v="film &amp; video/drama"/>
    <n v="4279"/>
    <n v="5873.5"/>
    <x v="4"/>
    <x v="6"/>
    <x v="159"/>
    <d v="2015-12-15T06:00:00"/>
  </r>
  <r>
    <n v="708"/>
    <s v="Ortega LLC"/>
    <s v="Secured bifurcated intranet"/>
    <n v="1700"/>
    <n v="12020"/>
    <x v="1"/>
    <n v="137"/>
    <s v="CH"/>
    <s v="CHF"/>
    <n v="1495429200"/>
    <n v="1450159200"/>
    <b v="0"/>
    <b v="0"/>
    <s v="theater/plays"/>
    <n v="10320"/>
    <n v="6078.5"/>
    <x v="3"/>
    <x v="3"/>
    <x v="648"/>
    <d v="2015-12-15T06:00:00"/>
  </r>
  <r>
    <n v="709"/>
    <s v="Silva, Walker and Martin"/>
    <s v="Grass-roots 4thgeneration product"/>
    <n v="9800"/>
    <n v="13954"/>
    <x v="1"/>
    <n v="186"/>
    <s v="IT"/>
    <s v="EUR"/>
    <n v="1334811600"/>
    <n v="1450159200"/>
    <b v="0"/>
    <b v="0"/>
    <s v="theater/plays"/>
    <n v="4154"/>
    <n v="7070"/>
    <x v="3"/>
    <x v="3"/>
    <x v="267"/>
    <d v="2015-12-15T06:00:00"/>
  </r>
  <r>
    <n v="710"/>
    <s v="Huynh, Gallegos and Mills"/>
    <s v="Reduced next generation info-mediaries"/>
    <n v="4300"/>
    <n v="6358"/>
    <x v="1"/>
    <n v="125"/>
    <s v="US"/>
    <s v="USD"/>
    <n v="1531544400"/>
    <n v="1450159200"/>
    <b v="0"/>
    <b v="1"/>
    <s v="theater/plays"/>
    <n v="2058"/>
    <n v="3241.5"/>
    <x v="3"/>
    <x v="3"/>
    <x v="649"/>
    <d v="2015-12-15T06:00:00"/>
  </r>
  <r>
    <n v="711"/>
    <s v="Anderson LLC"/>
    <s v="Customizable full-range artificial intelligence"/>
    <n v="6200"/>
    <n v="1260"/>
    <x v="0"/>
    <n v="14"/>
    <s v="IT"/>
    <s v="EUR"/>
    <n v="1453615200"/>
    <n v="1450159200"/>
    <b v="1"/>
    <b v="1"/>
    <s v="theater/plays"/>
    <n v="0"/>
    <n v="637"/>
    <x v="3"/>
    <x v="3"/>
    <x v="248"/>
    <d v="2015-12-15T06:00:00"/>
  </r>
  <r>
    <n v="712"/>
    <s v="Garza-Bryant"/>
    <s v="Programmable leadingedge contingency"/>
    <n v="800"/>
    <n v="14725"/>
    <x v="1"/>
    <n v="202"/>
    <s v="US"/>
    <s v="USD"/>
    <n v="1467954000"/>
    <n v="1450159200"/>
    <b v="0"/>
    <b v="0"/>
    <s v="theater/plays"/>
    <n v="13925"/>
    <n v="7463.5"/>
    <x v="3"/>
    <x v="3"/>
    <x v="571"/>
    <d v="2015-12-15T06:00:00"/>
  </r>
  <r>
    <n v="713"/>
    <s v="Mays LLC"/>
    <s v="Multi-layered global groupware"/>
    <n v="6900"/>
    <n v="11174"/>
    <x v="1"/>
    <n v="103"/>
    <s v="US"/>
    <s v="USD"/>
    <n v="1471842000"/>
    <n v="1450159200"/>
    <b v="0"/>
    <b v="0"/>
    <s v="publishing/radio &amp; podcasts"/>
    <n v="4274"/>
    <n v="5638.5"/>
    <x v="5"/>
    <x v="15"/>
    <x v="650"/>
    <d v="2015-12-15T06:00:00"/>
  </r>
  <r>
    <n v="714"/>
    <s v="Evans-Jones"/>
    <s v="Switchable methodical superstructure"/>
    <n v="38500"/>
    <n v="182036"/>
    <x v="1"/>
    <n v="1785"/>
    <s v="US"/>
    <s v="USD"/>
    <n v="1408424400"/>
    <n v="1450159200"/>
    <b v="0"/>
    <b v="0"/>
    <s v="music/rock"/>
    <n v="143536"/>
    <n v="91910.5"/>
    <x v="1"/>
    <x v="1"/>
    <x v="1"/>
    <d v="2015-12-15T06:00:00"/>
  </r>
  <r>
    <n v="715"/>
    <s v="Fischer, Torres and Walker"/>
    <s v="Expanded even-keeled portal"/>
    <n v="118000"/>
    <n v="28870"/>
    <x v="0"/>
    <n v="656"/>
    <s v="US"/>
    <s v="USD"/>
    <n v="1281157200"/>
    <n v="1450159200"/>
    <b v="0"/>
    <b v="0"/>
    <s v="games/mobile games"/>
    <n v="0"/>
    <n v="14763"/>
    <x v="6"/>
    <x v="20"/>
    <x v="651"/>
    <d v="2015-12-15T06:00:00"/>
  </r>
  <r>
    <n v="716"/>
    <s v="Tapia, Kramer and Hicks"/>
    <s v="Advanced modular moderator"/>
    <n v="2000"/>
    <n v="10353"/>
    <x v="1"/>
    <n v="157"/>
    <s v="US"/>
    <s v="USD"/>
    <n v="1373432400"/>
    <n v="1450159200"/>
    <b v="0"/>
    <b v="1"/>
    <s v="theater/plays"/>
    <n v="8353"/>
    <n v="5255"/>
    <x v="3"/>
    <x v="3"/>
    <x v="652"/>
    <d v="2015-12-15T06:00:00"/>
  </r>
  <r>
    <n v="717"/>
    <s v="Barnes, Wilcox and Riley"/>
    <s v="Reverse-engineered well-modulated ability"/>
    <n v="5600"/>
    <n v="13868"/>
    <x v="1"/>
    <n v="555"/>
    <s v="US"/>
    <s v="USD"/>
    <n v="1313989200"/>
    <n v="1450159200"/>
    <b v="0"/>
    <b v="0"/>
    <s v="film &amp; video/documentary"/>
    <n v="8268"/>
    <n v="7211.5"/>
    <x v="4"/>
    <x v="4"/>
    <x v="653"/>
    <d v="2015-12-15T06:00:00"/>
  </r>
  <r>
    <n v="718"/>
    <s v="Reyes PLC"/>
    <s v="Expanded optimal pricing structure"/>
    <n v="8300"/>
    <n v="8317"/>
    <x v="1"/>
    <n v="297"/>
    <s v="US"/>
    <s v="USD"/>
    <n v="1371445200"/>
    <n v="1450159200"/>
    <b v="0"/>
    <b v="0"/>
    <s v="technology/wearables"/>
    <n v="17"/>
    <n v="4307"/>
    <x v="2"/>
    <x v="8"/>
    <x v="654"/>
    <d v="2015-12-15T06:00:00"/>
  </r>
  <r>
    <n v="719"/>
    <s v="Pace, Simpson and Watkins"/>
    <s v="Down-sized uniform ability"/>
    <n v="6900"/>
    <n v="10557"/>
    <x v="1"/>
    <n v="123"/>
    <s v="US"/>
    <s v="USD"/>
    <n v="1338267600"/>
    <n v="1450159200"/>
    <b v="0"/>
    <b v="0"/>
    <s v="publishing/fiction"/>
    <n v="3657"/>
    <n v="5340"/>
    <x v="5"/>
    <x v="13"/>
    <x v="655"/>
    <d v="2015-12-15T06:00:00"/>
  </r>
  <r>
    <n v="720"/>
    <s v="Valenzuela, Davidson and Castro"/>
    <s v="Multi-layered upward-trending conglomeration"/>
    <n v="8700"/>
    <n v="3227"/>
    <x v="3"/>
    <n v="38"/>
    <s v="DK"/>
    <s v="DKK"/>
    <n v="1519192800"/>
    <n v="1450159200"/>
    <b v="0"/>
    <b v="1"/>
    <s v="theater/plays"/>
    <n v="0"/>
    <n v="1632.5"/>
    <x v="3"/>
    <x v="3"/>
    <x v="656"/>
    <d v="2015-12-15T06:00:00"/>
  </r>
  <r>
    <n v="721"/>
    <s v="Dominguez-Owens"/>
    <s v="Open-architected systematic intranet"/>
    <n v="123600"/>
    <n v="5429"/>
    <x v="3"/>
    <n v="60"/>
    <s v="US"/>
    <s v="USD"/>
    <n v="1522818000"/>
    <n v="1450159200"/>
    <b v="0"/>
    <b v="0"/>
    <s v="music/rock"/>
    <n v="0"/>
    <n v="2744.5"/>
    <x v="1"/>
    <x v="1"/>
    <x v="657"/>
    <d v="2015-12-15T06:00:00"/>
  </r>
  <r>
    <n v="722"/>
    <s v="Thomas-Simmons"/>
    <s v="Proactive 24hour frame"/>
    <n v="48500"/>
    <n v="75906"/>
    <x v="1"/>
    <n v="3036"/>
    <s v="US"/>
    <s v="USD"/>
    <n v="1509948000"/>
    <n v="1450159200"/>
    <b v="0"/>
    <b v="0"/>
    <s v="film &amp; video/documentary"/>
    <n v="27406"/>
    <n v="39471"/>
    <x v="4"/>
    <x v="4"/>
    <x v="265"/>
    <d v="2015-12-15T06:00:00"/>
  </r>
  <r>
    <n v="723"/>
    <s v="Beck-Knight"/>
    <s v="Exclusive fresh-thinking model"/>
    <n v="4900"/>
    <n v="13250"/>
    <x v="1"/>
    <n v="144"/>
    <s v="AU"/>
    <s v="AUD"/>
    <n v="1456898400"/>
    <n v="1450159200"/>
    <b v="0"/>
    <b v="0"/>
    <s v="theater/plays"/>
    <n v="8350"/>
    <n v="6697"/>
    <x v="3"/>
    <x v="3"/>
    <x v="658"/>
    <d v="2015-12-15T06:00:00"/>
  </r>
  <r>
    <n v="724"/>
    <s v="Mccoy Ltd"/>
    <s v="Business-focused encompassing intranet"/>
    <n v="8400"/>
    <n v="11261"/>
    <x v="1"/>
    <n v="121"/>
    <s v="GB"/>
    <s v="GBP"/>
    <n v="1413954000"/>
    <n v="1450159200"/>
    <b v="0"/>
    <b v="1"/>
    <s v="theater/plays"/>
    <n v="2861"/>
    <n v="5691"/>
    <x v="3"/>
    <x v="3"/>
    <x v="659"/>
    <d v="2015-12-15T06:00:00"/>
  </r>
  <r>
    <n v="725"/>
    <s v="Dawson-Tyler"/>
    <s v="Optional 6thgeneration access"/>
    <n v="193200"/>
    <n v="97369"/>
    <x v="0"/>
    <n v="1596"/>
    <s v="US"/>
    <s v="USD"/>
    <n v="1416031200"/>
    <n v="1450159200"/>
    <b v="0"/>
    <b v="0"/>
    <s v="games/mobile games"/>
    <n v="0"/>
    <n v="49482.5"/>
    <x v="6"/>
    <x v="20"/>
    <x v="660"/>
    <d v="2015-12-15T06:00:00"/>
  </r>
  <r>
    <n v="726"/>
    <s v="Johns-Thomas"/>
    <s v="Realigned web-enabled functionalities"/>
    <n v="54300"/>
    <n v="48227"/>
    <x v="3"/>
    <n v="524"/>
    <s v="US"/>
    <s v="USD"/>
    <n v="1287982800"/>
    <n v="1450159200"/>
    <b v="0"/>
    <b v="1"/>
    <s v="theater/plays"/>
    <n v="0"/>
    <n v="24375.5"/>
    <x v="3"/>
    <x v="3"/>
    <x v="661"/>
    <d v="2015-12-15T06:00:00"/>
  </r>
  <r>
    <n v="727"/>
    <s v="Quinn, Cruz and Schmidt"/>
    <s v="Enterprise-wide multimedia software"/>
    <n v="8900"/>
    <n v="14685"/>
    <x v="1"/>
    <n v="181"/>
    <s v="US"/>
    <s v="USD"/>
    <n v="1547964000"/>
    <n v="1450159200"/>
    <b v="0"/>
    <b v="0"/>
    <s v="technology/web"/>
    <n v="5785"/>
    <n v="7433"/>
    <x v="2"/>
    <x v="2"/>
    <x v="4"/>
    <d v="2015-12-15T06:00:00"/>
  </r>
  <r>
    <n v="728"/>
    <s v="Stewart Inc"/>
    <s v="Versatile mission-critical knowledgebase"/>
    <n v="4200"/>
    <n v="735"/>
    <x v="0"/>
    <n v="10"/>
    <s v="US"/>
    <s v="USD"/>
    <n v="1464152400"/>
    <n v="1450159200"/>
    <b v="0"/>
    <b v="0"/>
    <s v="theater/plays"/>
    <n v="0"/>
    <n v="372.5"/>
    <x v="3"/>
    <x v="3"/>
    <x v="662"/>
    <d v="2015-12-15T06:00:00"/>
  </r>
  <r>
    <n v="729"/>
    <s v="Moore Group"/>
    <s v="Multi-lateral object-oriented open system"/>
    <n v="5600"/>
    <n v="10397"/>
    <x v="1"/>
    <n v="122"/>
    <s v="US"/>
    <s v="USD"/>
    <n v="1359957600"/>
    <n v="1450159200"/>
    <b v="0"/>
    <b v="0"/>
    <s v="film &amp; video/drama"/>
    <n v="4797"/>
    <n v="5259.5"/>
    <x v="4"/>
    <x v="6"/>
    <x v="663"/>
    <d v="2015-12-15T06:00:00"/>
  </r>
  <r>
    <n v="730"/>
    <s v="Carson PLC"/>
    <s v="Visionary system-worthy attitude"/>
    <n v="28800"/>
    <n v="118847"/>
    <x v="1"/>
    <n v="1071"/>
    <s v="CA"/>
    <s v="CAD"/>
    <n v="1432357200"/>
    <n v="1450159200"/>
    <b v="0"/>
    <b v="0"/>
    <s v="technology/wearables"/>
    <n v="90047"/>
    <n v="59959"/>
    <x v="2"/>
    <x v="8"/>
    <x v="664"/>
    <d v="2015-12-15T06:00:00"/>
  </r>
  <r>
    <n v="731"/>
    <s v="Cruz, Hall and Mason"/>
    <s v="Synergized content-based hierarchy"/>
    <n v="8000"/>
    <n v="7220"/>
    <x v="3"/>
    <n v="219"/>
    <s v="US"/>
    <s v="USD"/>
    <n v="1500786000"/>
    <n v="1450159200"/>
    <b v="0"/>
    <b v="0"/>
    <s v="technology/web"/>
    <n v="0"/>
    <n v="3719.5"/>
    <x v="2"/>
    <x v="2"/>
    <x v="665"/>
    <d v="2015-12-15T06:00:00"/>
  </r>
  <r>
    <n v="732"/>
    <s v="Glass, Baker and Jones"/>
    <s v="Business-focused 24hour access"/>
    <n v="117000"/>
    <n v="107622"/>
    <x v="0"/>
    <n v="1121"/>
    <s v="US"/>
    <s v="USD"/>
    <n v="1490158800"/>
    <n v="1450159200"/>
    <b v="0"/>
    <b v="1"/>
    <s v="music/rock"/>
    <n v="0"/>
    <n v="54371.5"/>
    <x v="1"/>
    <x v="1"/>
    <x v="666"/>
    <d v="2015-12-15T06:00:00"/>
  </r>
  <r>
    <n v="733"/>
    <s v="Marquez-Kerr"/>
    <s v="Automated hybrid orchestration"/>
    <n v="15800"/>
    <n v="83267"/>
    <x v="1"/>
    <n v="980"/>
    <s v="US"/>
    <s v="USD"/>
    <n v="1406178000"/>
    <n v="1450159200"/>
    <b v="0"/>
    <b v="0"/>
    <s v="music/metal"/>
    <n v="67467"/>
    <n v="42123.5"/>
    <x v="1"/>
    <x v="16"/>
    <x v="43"/>
    <d v="2015-12-15T06:00:00"/>
  </r>
  <r>
    <n v="734"/>
    <s v="Stone PLC"/>
    <s v="Exclusive 5thgeneration leverage"/>
    <n v="4200"/>
    <n v="13404"/>
    <x v="1"/>
    <n v="536"/>
    <s v="US"/>
    <s v="USD"/>
    <n v="1485583200"/>
    <n v="1450159200"/>
    <b v="0"/>
    <b v="1"/>
    <s v="theater/plays"/>
    <n v="9204"/>
    <n v="6970"/>
    <x v="3"/>
    <x v="3"/>
    <x v="667"/>
    <d v="2015-12-15T06:00:00"/>
  </r>
  <r>
    <n v="735"/>
    <s v="Caldwell PLC"/>
    <s v="Grass-roots zero administration alliance"/>
    <n v="37100"/>
    <n v="131404"/>
    <x v="1"/>
    <n v="1991"/>
    <s v="US"/>
    <s v="USD"/>
    <n v="1459314000"/>
    <n v="1450159200"/>
    <b v="0"/>
    <b v="0"/>
    <s v="photography/photography books"/>
    <n v="94304"/>
    <n v="66697.5"/>
    <x v="7"/>
    <x v="14"/>
    <x v="668"/>
    <d v="2015-12-15T06:00:00"/>
  </r>
  <r>
    <n v="736"/>
    <s v="Silva-Hawkins"/>
    <s v="Proactive heuristic orchestration"/>
    <n v="7700"/>
    <n v="2533"/>
    <x v="3"/>
    <n v="29"/>
    <s v="US"/>
    <s v="USD"/>
    <n v="1424412000"/>
    <n v="1450159200"/>
    <b v="0"/>
    <b v="0"/>
    <s v="publishing/nonfiction"/>
    <n v="0"/>
    <n v="1281"/>
    <x v="5"/>
    <x v="9"/>
    <x v="669"/>
    <d v="2015-12-15T06:00:00"/>
  </r>
  <r>
    <n v="737"/>
    <s v="Gardner Inc"/>
    <s v="Function-based systematic Graphical User Interface"/>
    <n v="3700"/>
    <n v="5028"/>
    <x v="1"/>
    <n v="180"/>
    <s v="US"/>
    <s v="USD"/>
    <n v="1478844000"/>
    <n v="1450159200"/>
    <b v="0"/>
    <b v="0"/>
    <s v="music/indie rock"/>
    <n v="1328"/>
    <n v="2604"/>
    <x v="1"/>
    <x v="7"/>
    <x v="670"/>
    <d v="2015-12-15T06:00:00"/>
  </r>
  <r>
    <n v="738"/>
    <s v="Garcia Group"/>
    <s v="Extended zero administration software"/>
    <n v="74700"/>
    <n v="1557"/>
    <x v="0"/>
    <n v="15"/>
    <s v="US"/>
    <s v="USD"/>
    <n v="1416117600"/>
    <n v="1450159200"/>
    <b v="0"/>
    <b v="1"/>
    <s v="theater/plays"/>
    <n v="0"/>
    <n v="786"/>
    <x v="3"/>
    <x v="3"/>
    <x v="671"/>
    <d v="2015-12-15T06:00:00"/>
  </r>
  <r>
    <n v="739"/>
    <s v="Meyer-Avila"/>
    <s v="Multi-tiered discrete support"/>
    <n v="10000"/>
    <n v="6100"/>
    <x v="0"/>
    <n v="191"/>
    <s v="US"/>
    <s v="USD"/>
    <n v="1340946000"/>
    <n v="1450159200"/>
    <b v="0"/>
    <b v="0"/>
    <s v="music/indie rock"/>
    <n v="0"/>
    <n v="3145.5"/>
    <x v="1"/>
    <x v="7"/>
    <x v="672"/>
    <d v="2015-12-15T06:00:00"/>
  </r>
  <r>
    <n v="740"/>
    <s v="Nelson, Smith and Graham"/>
    <s v="Phased system-worthy conglomeration"/>
    <n v="5300"/>
    <n v="1592"/>
    <x v="0"/>
    <n v="16"/>
    <s v="US"/>
    <s v="USD"/>
    <n v="1486101600"/>
    <n v="1450159200"/>
    <b v="0"/>
    <b v="0"/>
    <s v="theater/plays"/>
    <n v="0"/>
    <n v="804"/>
    <x v="3"/>
    <x v="3"/>
    <x v="673"/>
    <d v="2015-12-15T06:00:00"/>
  </r>
  <r>
    <n v="741"/>
    <s v="Garcia Ltd"/>
    <s v="Balanced mobile alliance"/>
    <n v="1200"/>
    <n v="14150"/>
    <x v="1"/>
    <n v="130"/>
    <s v="US"/>
    <s v="USD"/>
    <n v="1274590800"/>
    <n v="1450159200"/>
    <b v="0"/>
    <b v="0"/>
    <s v="theater/plays"/>
    <n v="12950"/>
    <n v="7140"/>
    <x v="3"/>
    <x v="3"/>
    <x v="674"/>
    <d v="2015-12-15T06:00:00"/>
  </r>
  <r>
    <n v="742"/>
    <s v="West-Stevens"/>
    <s v="Reactive solution-oriented groupware"/>
    <n v="1200"/>
    <n v="13513"/>
    <x v="1"/>
    <n v="122"/>
    <s v="US"/>
    <s v="USD"/>
    <n v="1263880800"/>
    <n v="1450159200"/>
    <b v="0"/>
    <b v="0"/>
    <s v="music/electric music"/>
    <n v="12313"/>
    <n v="6817.5"/>
    <x v="1"/>
    <x v="5"/>
    <x v="675"/>
    <d v="2015-12-15T06:00:00"/>
  </r>
  <r>
    <n v="743"/>
    <s v="Clark-Conrad"/>
    <s v="Exclusive bandwidth-monitored orchestration"/>
    <n v="3900"/>
    <n v="504"/>
    <x v="0"/>
    <n v="17"/>
    <s v="US"/>
    <s v="USD"/>
    <n v="1445403600"/>
    <n v="1450159200"/>
    <b v="0"/>
    <b v="1"/>
    <s v="theater/plays"/>
    <n v="0"/>
    <n v="260.5"/>
    <x v="3"/>
    <x v="3"/>
    <x v="676"/>
    <d v="2015-12-15T06:00:00"/>
  </r>
  <r>
    <n v="744"/>
    <s v="Fitzgerald Group"/>
    <s v="Intuitive exuding initiative"/>
    <n v="2000"/>
    <n v="14240"/>
    <x v="1"/>
    <n v="140"/>
    <s v="US"/>
    <s v="USD"/>
    <n v="1533877200"/>
    <n v="1450159200"/>
    <b v="0"/>
    <b v="1"/>
    <s v="theater/plays"/>
    <n v="12240"/>
    <n v="7190"/>
    <x v="3"/>
    <x v="3"/>
    <x v="342"/>
    <d v="2015-12-15T06:00:00"/>
  </r>
  <r>
    <n v="745"/>
    <s v="Hill, Mccann and Moore"/>
    <s v="Streamlined needs-based knowledge user"/>
    <n v="6900"/>
    <n v="2091"/>
    <x v="0"/>
    <n v="34"/>
    <s v="US"/>
    <s v="USD"/>
    <n v="1275195600"/>
    <n v="1450159200"/>
    <b v="0"/>
    <b v="0"/>
    <s v="technology/wearables"/>
    <n v="0"/>
    <n v="1062.5"/>
    <x v="2"/>
    <x v="8"/>
    <x v="677"/>
    <d v="2015-12-15T06:00:00"/>
  </r>
  <r>
    <n v="746"/>
    <s v="Edwards LLC"/>
    <s v="Automated system-worthy structure"/>
    <n v="55800"/>
    <n v="118580"/>
    <x v="1"/>
    <n v="3388"/>
    <s v="US"/>
    <s v="USD"/>
    <n v="1318136400"/>
    <n v="1450159200"/>
    <b v="0"/>
    <b v="0"/>
    <s v="technology/web"/>
    <n v="62780"/>
    <n v="60984"/>
    <x v="2"/>
    <x v="2"/>
    <x v="678"/>
    <d v="2015-12-15T06:00:00"/>
  </r>
  <r>
    <n v="747"/>
    <s v="Greer and Sons"/>
    <s v="Secured clear-thinking intranet"/>
    <n v="4900"/>
    <n v="11214"/>
    <x v="1"/>
    <n v="280"/>
    <s v="US"/>
    <s v="USD"/>
    <n v="1283403600"/>
    <n v="1450159200"/>
    <b v="0"/>
    <b v="0"/>
    <s v="theater/plays"/>
    <n v="6314"/>
    <n v="5747"/>
    <x v="3"/>
    <x v="3"/>
    <x v="679"/>
    <d v="2015-12-15T06:00:00"/>
  </r>
  <r>
    <n v="748"/>
    <s v="Martinez PLC"/>
    <s v="Cloned actuating architecture"/>
    <n v="194900"/>
    <n v="68137"/>
    <x v="3"/>
    <n v="614"/>
    <s v="US"/>
    <s v="USD"/>
    <n v="1267423200"/>
    <n v="1450159200"/>
    <b v="0"/>
    <b v="1"/>
    <s v="film &amp; video/animation"/>
    <n v="0"/>
    <n v="34375.5"/>
    <x v="4"/>
    <x v="10"/>
    <x v="680"/>
    <d v="2015-12-15T06:00:00"/>
  </r>
  <r>
    <n v="749"/>
    <s v="Hunter-Logan"/>
    <s v="Down-sized needs-based task-force"/>
    <n v="8600"/>
    <n v="13527"/>
    <x v="1"/>
    <n v="366"/>
    <s v="IT"/>
    <s v="EUR"/>
    <n v="1412744400"/>
    <n v="1450159200"/>
    <b v="0"/>
    <b v="1"/>
    <s v="technology/wearables"/>
    <n v="4927"/>
    <n v="6946.5"/>
    <x v="2"/>
    <x v="8"/>
    <x v="681"/>
    <d v="2015-12-15T06:00:00"/>
  </r>
  <r>
    <n v="750"/>
    <s v="Ramos and Sons"/>
    <s v="Extended responsive Internet solution"/>
    <n v="100"/>
    <n v="1"/>
    <x v="0"/>
    <n v="1"/>
    <s v="GB"/>
    <s v="GBP"/>
    <n v="1277960400"/>
    <n v="1450159200"/>
    <b v="0"/>
    <b v="0"/>
    <s v="music/electric music"/>
    <n v="0"/>
    <n v="1"/>
    <x v="1"/>
    <x v="5"/>
    <x v="682"/>
    <d v="2015-12-15T06:00:00"/>
  </r>
  <r>
    <n v="751"/>
    <s v="Lane-Barber"/>
    <s v="Universal value-added moderator"/>
    <n v="3600"/>
    <n v="8363"/>
    <x v="1"/>
    <n v="270"/>
    <s v="US"/>
    <s v="USD"/>
    <n v="1458190800"/>
    <n v="1450159200"/>
    <b v="1"/>
    <b v="1"/>
    <s v="publishing/nonfiction"/>
    <n v="4763"/>
    <n v="4316.5"/>
    <x v="5"/>
    <x v="9"/>
    <x v="683"/>
    <d v="2015-12-15T06:00:00"/>
  </r>
  <r>
    <n v="752"/>
    <s v="Lowery Group"/>
    <s v="Sharable motivating emulation"/>
    <n v="5800"/>
    <n v="5362"/>
    <x v="3"/>
    <n v="114"/>
    <s v="US"/>
    <s v="USD"/>
    <n v="1280984400"/>
    <n v="1450159200"/>
    <b v="0"/>
    <b v="1"/>
    <s v="theater/plays"/>
    <n v="0"/>
    <n v="2738"/>
    <x v="3"/>
    <x v="3"/>
    <x v="684"/>
    <d v="2015-12-15T06:00:00"/>
  </r>
  <r>
    <n v="753"/>
    <s v="Guerrero-Griffin"/>
    <s v="Networked web-enabled product"/>
    <n v="4700"/>
    <n v="12065"/>
    <x v="1"/>
    <n v="137"/>
    <s v="US"/>
    <s v="USD"/>
    <n v="1274590800"/>
    <n v="1450159200"/>
    <b v="0"/>
    <b v="0"/>
    <s v="photography/photography books"/>
    <n v="7365"/>
    <n v="6101"/>
    <x v="7"/>
    <x v="14"/>
    <x v="674"/>
    <d v="2015-12-15T06:00:00"/>
  </r>
  <r>
    <n v="754"/>
    <s v="Perez, Reed and Lee"/>
    <s v="Advanced dedicated encoding"/>
    <n v="70400"/>
    <n v="118603"/>
    <x v="1"/>
    <n v="3205"/>
    <s v="US"/>
    <s v="USD"/>
    <n v="1351400400"/>
    <n v="1450159200"/>
    <b v="0"/>
    <b v="0"/>
    <s v="theater/plays"/>
    <n v="48203"/>
    <n v="60904"/>
    <x v="3"/>
    <x v="3"/>
    <x v="685"/>
    <d v="2015-12-15T06:00:00"/>
  </r>
  <r>
    <n v="755"/>
    <s v="Chen, Pollard and Clarke"/>
    <s v="Stand-alone multi-state project"/>
    <n v="4500"/>
    <n v="7496"/>
    <x v="1"/>
    <n v="288"/>
    <s v="DK"/>
    <s v="DKK"/>
    <n v="1514354400"/>
    <n v="1450159200"/>
    <b v="0"/>
    <b v="1"/>
    <s v="theater/plays"/>
    <n v="2996"/>
    <n v="3892"/>
    <x v="3"/>
    <x v="3"/>
    <x v="605"/>
    <d v="2015-12-15T06:00:00"/>
  </r>
  <r>
    <n v="756"/>
    <s v="Serrano, Gallagher and Griffith"/>
    <s v="Customizable bi-directional monitoring"/>
    <n v="1300"/>
    <n v="10037"/>
    <x v="1"/>
    <n v="148"/>
    <s v="US"/>
    <s v="USD"/>
    <n v="1421733600"/>
    <n v="1450159200"/>
    <b v="0"/>
    <b v="0"/>
    <s v="theater/plays"/>
    <n v="8737"/>
    <n v="5092.5"/>
    <x v="3"/>
    <x v="3"/>
    <x v="686"/>
    <d v="2015-12-15T06:00:00"/>
  </r>
  <r>
    <n v="757"/>
    <s v="Callahan-Gilbert"/>
    <s v="Profit-focused motivating function"/>
    <n v="1400"/>
    <n v="5696"/>
    <x v="1"/>
    <n v="114"/>
    <s v="US"/>
    <s v="USD"/>
    <n v="1305176400"/>
    <n v="1450159200"/>
    <b v="0"/>
    <b v="0"/>
    <s v="film &amp; video/drama"/>
    <n v="4296"/>
    <n v="2905"/>
    <x v="4"/>
    <x v="6"/>
    <x v="687"/>
    <d v="2015-12-15T06:00:00"/>
  </r>
  <r>
    <n v="758"/>
    <s v="Logan-Miranda"/>
    <s v="Proactive systemic firmware"/>
    <n v="29600"/>
    <n v="167005"/>
    <x v="1"/>
    <n v="1518"/>
    <s v="CA"/>
    <s v="CAD"/>
    <n v="1414126800"/>
    <n v="1450159200"/>
    <b v="0"/>
    <b v="0"/>
    <s v="music/rock"/>
    <n v="137405"/>
    <n v="84261.5"/>
    <x v="1"/>
    <x v="1"/>
    <x v="688"/>
    <d v="2015-12-15T06:00:00"/>
  </r>
  <r>
    <n v="759"/>
    <s v="Rodriguez PLC"/>
    <s v="Grass-roots upward-trending installation"/>
    <n v="167500"/>
    <n v="114615"/>
    <x v="0"/>
    <n v="1274"/>
    <s v="US"/>
    <s v="USD"/>
    <n v="1517810400"/>
    <n v="1450159200"/>
    <b v="0"/>
    <b v="0"/>
    <s v="music/electric music"/>
    <n v="0"/>
    <n v="57944.5"/>
    <x v="1"/>
    <x v="5"/>
    <x v="689"/>
    <d v="2015-12-15T06:00:00"/>
  </r>
  <r>
    <n v="760"/>
    <s v="Smith-Kennedy"/>
    <s v="Virtual heuristic hub"/>
    <n v="48300"/>
    <n v="16592"/>
    <x v="0"/>
    <n v="210"/>
    <s v="IT"/>
    <s v="EUR"/>
    <n v="1564635600"/>
    <n v="1450159200"/>
    <b v="0"/>
    <b v="1"/>
    <s v="games/video games"/>
    <n v="0"/>
    <n v="8401"/>
    <x v="6"/>
    <x v="11"/>
    <x v="690"/>
    <d v="2015-12-15T06:00:00"/>
  </r>
  <r>
    <n v="761"/>
    <s v="Mitchell-Lee"/>
    <s v="Customizable leadingedge model"/>
    <n v="2200"/>
    <n v="14420"/>
    <x v="1"/>
    <n v="166"/>
    <s v="US"/>
    <s v="USD"/>
    <n v="1500699600"/>
    <n v="1450159200"/>
    <b v="0"/>
    <b v="0"/>
    <s v="music/rock"/>
    <n v="12220"/>
    <n v="7293"/>
    <x v="1"/>
    <x v="1"/>
    <x v="691"/>
    <d v="2015-12-15T06:00:00"/>
  </r>
  <r>
    <n v="762"/>
    <s v="Davis Ltd"/>
    <s v="Upgradable uniform service-desk"/>
    <n v="3500"/>
    <n v="6204"/>
    <x v="1"/>
    <n v="100"/>
    <s v="AU"/>
    <s v="AUD"/>
    <n v="1354082400"/>
    <n v="1450159200"/>
    <b v="0"/>
    <b v="0"/>
    <s v="music/jazz"/>
    <n v="2704"/>
    <n v="3152"/>
    <x v="1"/>
    <x v="17"/>
    <x v="692"/>
    <d v="2015-12-15T06:00:00"/>
  </r>
  <r>
    <n v="763"/>
    <s v="Rowland PLC"/>
    <s v="Inverse client-driven product"/>
    <n v="5600"/>
    <n v="6338"/>
    <x v="1"/>
    <n v="235"/>
    <s v="US"/>
    <s v="USD"/>
    <n v="1336453200"/>
    <n v="1450159200"/>
    <b v="0"/>
    <b v="1"/>
    <s v="theater/plays"/>
    <n v="738"/>
    <n v="3286.5"/>
    <x v="3"/>
    <x v="3"/>
    <x v="693"/>
    <d v="2015-12-15T06:00:00"/>
  </r>
  <r>
    <n v="764"/>
    <s v="Shaffer-Mason"/>
    <s v="Managed bandwidth-monitored system engine"/>
    <n v="1100"/>
    <n v="8010"/>
    <x v="1"/>
    <n v="148"/>
    <s v="US"/>
    <s v="USD"/>
    <n v="1305262800"/>
    <n v="1450159200"/>
    <b v="0"/>
    <b v="0"/>
    <s v="music/rock"/>
    <n v="6910"/>
    <n v="4079"/>
    <x v="1"/>
    <x v="1"/>
    <x v="694"/>
    <d v="2015-12-15T06:00:00"/>
  </r>
  <r>
    <n v="765"/>
    <s v="Matthews LLC"/>
    <s v="Advanced transitional help-desk"/>
    <n v="3900"/>
    <n v="8125"/>
    <x v="1"/>
    <n v="198"/>
    <s v="US"/>
    <s v="USD"/>
    <n v="1492232400"/>
    <n v="1450159200"/>
    <b v="1"/>
    <b v="1"/>
    <s v="music/indie rock"/>
    <n v="4225"/>
    <n v="4161.5"/>
    <x v="1"/>
    <x v="7"/>
    <x v="695"/>
    <d v="2015-12-15T06:00:00"/>
  </r>
  <r>
    <n v="766"/>
    <s v="Montgomery-Castro"/>
    <s v="De-engineered disintermediate encryption"/>
    <n v="43800"/>
    <n v="13653"/>
    <x v="0"/>
    <n v="248"/>
    <s v="AU"/>
    <s v="AUD"/>
    <n v="1537333200"/>
    <n v="1450159200"/>
    <b v="0"/>
    <b v="0"/>
    <s v="film &amp; video/science fiction"/>
    <n v="0"/>
    <n v="6950.5"/>
    <x v="4"/>
    <x v="22"/>
    <x v="123"/>
    <d v="2015-12-15T06:00:00"/>
  </r>
  <r>
    <n v="767"/>
    <s v="Hale, Pearson and Jenkins"/>
    <s v="Upgradable attitude-oriented project"/>
    <n v="97200"/>
    <n v="55372"/>
    <x v="0"/>
    <n v="513"/>
    <s v="US"/>
    <s v="USD"/>
    <n v="1444107600"/>
    <n v="1450159200"/>
    <b v="0"/>
    <b v="0"/>
    <s v="publishing/translations"/>
    <n v="0"/>
    <n v="27942.5"/>
    <x v="5"/>
    <x v="18"/>
    <x v="696"/>
    <d v="2015-12-15T06:00:00"/>
  </r>
  <r>
    <n v="768"/>
    <s v="Ramirez-Calderon"/>
    <s v="Fundamental zero tolerance alliance"/>
    <n v="4800"/>
    <n v="11088"/>
    <x v="1"/>
    <n v="150"/>
    <s v="US"/>
    <s v="USD"/>
    <n v="1386741600"/>
    <n v="1450159200"/>
    <b v="0"/>
    <b v="0"/>
    <s v="theater/plays"/>
    <n v="6288"/>
    <n v="5619"/>
    <x v="3"/>
    <x v="3"/>
    <x v="626"/>
    <d v="2015-12-15T06:00:00"/>
  </r>
  <r>
    <n v="769"/>
    <s v="Johnson-Morales"/>
    <s v="Devolved 24hour forecast"/>
    <n v="125600"/>
    <n v="109106"/>
    <x v="0"/>
    <n v="3410"/>
    <s v="US"/>
    <s v="USD"/>
    <n v="1376542800"/>
    <n v="1450159200"/>
    <b v="0"/>
    <b v="0"/>
    <s v="games/video games"/>
    <n v="0"/>
    <n v="56258"/>
    <x v="6"/>
    <x v="11"/>
    <x v="697"/>
    <d v="2015-12-15T06:00:00"/>
  </r>
  <r>
    <n v="770"/>
    <s v="Mathis-Rodriguez"/>
    <s v="User-centric attitude-oriented intranet"/>
    <n v="4300"/>
    <n v="11642"/>
    <x v="1"/>
    <n v="216"/>
    <s v="IT"/>
    <s v="EUR"/>
    <n v="1397451600"/>
    <n v="1450159200"/>
    <b v="0"/>
    <b v="1"/>
    <s v="theater/plays"/>
    <n v="7342"/>
    <n v="5929"/>
    <x v="3"/>
    <x v="3"/>
    <x v="698"/>
    <d v="2015-12-15T06:00:00"/>
  </r>
  <r>
    <n v="771"/>
    <s v="Smith, Mack and Williams"/>
    <s v="Self-enabling 5thgeneration paradigm"/>
    <n v="5600"/>
    <n v="2769"/>
    <x v="3"/>
    <n v="26"/>
    <s v="US"/>
    <s v="USD"/>
    <n v="1548482400"/>
    <n v="1450159200"/>
    <b v="0"/>
    <b v="0"/>
    <s v="theater/plays"/>
    <n v="0"/>
    <n v="1397.5"/>
    <x v="3"/>
    <x v="3"/>
    <x v="699"/>
    <d v="2015-12-15T06:00:00"/>
  </r>
  <r>
    <n v="772"/>
    <s v="Johnson-Pace"/>
    <s v="Persistent 3rdgeneration moratorium"/>
    <n v="149600"/>
    <n v="169586"/>
    <x v="1"/>
    <n v="5139"/>
    <s v="US"/>
    <s v="USD"/>
    <n v="1549692000"/>
    <n v="1450159200"/>
    <b v="0"/>
    <b v="0"/>
    <s v="music/indie rock"/>
    <n v="19986"/>
    <n v="87362.5"/>
    <x v="1"/>
    <x v="7"/>
    <x v="700"/>
    <d v="2015-12-15T06:00:00"/>
  </r>
  <r>
    <n v="773"/>
    <s v="Meza, Kirby and Patel"/>
    <s v="Cross-platform empowering project"/>
    <n v="53100"/>
    <n v="101185"/>
    <x v="1"/>
    <n v="2353"/>
    <s v="US"/>
    <s v="USD"/>
    <n v="1492059600"/>
    <n v="1450159200"/>
    <b v="0"/>
    <b v="0"/>
    <s v="theater/plays"/>
    <n v="48085"/>
    <n v="51769"/>
    <x v="3"/>
    <x v="3"/>
    <x v="701"/>
    <d v="2015-12-15T06:00:00"/>
  </r>
  <r>
    <n v="774"/>
    <s v="Gonzalez-Snow"/>
    <s v="Polarized user-facing interface"/>
    <n v="5000"/>
    <n v="6775"/>
    <x v="1"/>
    <n v="78"/>
    <s v="IT"/>
    <s v="EUR"/>
    <n v="1463979600"/>
    <n v="1450159200"/>
    <b v="0"/>
    <b v="0"/>
    <s v="technology/web"/>
    <n v="1775"/>
    <n v="3426.5"/>
    <x v="2"/>
    <x v="2"/>
    <x v="702"/>
    <d v="2015-12-15T06:00:00"/>
  </r>
  <r>
    <n v="775"/>
    <s v="Murphy LLC"/>
    <s v="Customer-focused non-volatile framework"/>
    <n v="9400"/>
    <n v="968"/>
    <x v="0"/>
    <n v="10"/>
    <s v="US"/>
    <s v="USD"/>
    <n v="1415253600"/>
    <n v="1450159200"/>
    <b v="0"/>
    <b v="0"/>
    <s v="music/rock"/>
    <n v="0"/>
    <n v="489"/>
    <x v="1"/>
    <x v="1"/>
    <x v="703"/>
    <d v="2015-12-15T06:00:00"/>
  </r>
  <r>
    <n v="776"/>
    <s v="Taylor-Rowe"/>
    <s v="Synchronized multimedia frame"/>
    <n v="110800"/>
    <n v="72623"/>
    <x v="0"/>
    <n v="2201"/>
    <s v="US"/>
    <s v="USD"/>
    <n v="1562216400"/>
    <n v="1450159200"/>
    <b v="0"/>
    <b v="0"/>
    <s v="theater/plays"/>
    <n v="0"/>
    <n v="37412"/>
    <x v="3"/>
    <x v="3"/>
    <x v="704"/>
    <d v="2015-12-15T06:00:00"/>
  </r>
  <r>
    <n v="777"/>
    <s v="Henderson Ltd"/>
    <s v="Open-architected stable algorithm"/>
    <n v="93800"/>
    <n v="45987"/>
    <x v="0"/>
    <n v="676"/>
    <s v="US"/>
    <s v="USD"/>
    <n v="1316754000"/>
    <n v="1450159200"/>
    <b v="0"/>
    <b v="0"/>
    <s v="theater/plays"/>
    <n v="0"/>
    <n v="23331.5"/>
    <x v="3"/>
    <x v="3"/>
    <x v="431"/>
    <d v="2015-12-15T06:00:00"/>
  </r>
  <r>
    <n v="778"/>
    <s v="Moss-Guzman"/>
    <s v="Cross-platform optimizing website"/>
    <n v="1300"/>
    <n v="10243"/>
    <x v="1"/>
    <n v="174"/>
    <s v="CH"/>
    <s v="CHF"/>
    <n v="1313211600"/>
    <n v="1450159200"/>
    <b v="0"/>
    <b v="0"/>
    <s v="film &amp; video/animation"/>
    <n v="8943"/>
    <n v="5208.5"/>
    <x v="4"/>
    <x v="10"/>
    <x v="705"/>
    <d v="2015-12-15T06:00:00"/>
  </r>
  <r>
    <n v="779"/>
    <s v="Webb Group"/>
    <s v="Public-key actuating projection"/>
    <n v="108700"/>
    <n v="87293"/>
    <x v="0"/>
    <n v="831"/>
    <s v="US"/>
    <s v="USD"/>
    <n v="1439528400"/>
    <n v="1450159200"/>
    <b v="0"/>
    <b v="1"/>
    <s v="theater/plays"/>
    <n v="0"/>
    <n v="44062"/>
    <x v="3"/>
    <x v="3"/>
    <x v="706"/>
    <d v="2015-12-15T06:00:00"/>
  </r>
  <r>
    <n v="780"/>
    <s v="Brooks-Rodriguez"/>
    <s v="Implemented intangible instruction set"/>
    <n v="5100"/>
    <n v="5421"/>
    <x v="1"/>
    <n v="164"/>
    <s v="US"/>
    <s v="USD"/>
    <n v="1469163600"/>
    <n v="1450159200"/>
    <b v="0"/>
    <b v="1"/>
    <s v="film &amp; video/drama"/>
    <n v="321"/>
    <n v="2792.5"/>
    <x v="4"/>
    <x v="6"/>
    <x v="707"/>
    <d v="2015-12-15T06:00:00"/>
  </r>
  <r>
    <n v="781"/>
    <s v="Thomas Ltd"/>
    <s v="Cross-group interactive architecture"/>
    <n v="8700"/>
    <n v="4414"/>
    <x v="3"/>
    <n v="56"/>
    <s v="CH"/>
    <s v="CHF"/>
    <n v="1288501200"/>
    <n v="1450159200"/>
    <b v="0"/>
    <b v="0"/>
    <s v="theater/plays"/>
    <n v="0"/>
    <n v="2235"/>
    <x v="3"/>
    <x v="3"/>
    <x v="708"/>
    <d v="2015-12-15T06:00:00"/>
  </r>
  <r>
    <n v="782"/>
    <s v="Williams and Sons"/>
    <s v="Centralized asymmetric framework"/>
    <n v="5100"/>
    <n v="10981"/>
    <x v="1"/>
    <n v="161"/>
    <s v="US"/>
    <s v="USD"/>
    <n v="1298959200"/>
    <n v="1450159200"/>
    <b v="0"/>
    <b v="1"/>
    <s v="film &amp; video/animation"/>
    <n v="5881"/>
    <n v="5571"/>
    <x v="4"/>
    <x v="10"/>
    <x v="709"/>
    <d v="2015-12-15T06:00:00"/>
  </r>
  <r>
    <n v="783"/>
    <s v="Vega, Chan and Carney"/>
    <s v="Down-sized systematic utilization"/>
    <n v="7400"/>
    <n v="10451"/>
    <x v="1"/>
    <n v="138"/>
    <s v="US"/>
    <s v="USD"/>
    <n v="1387260000"/>
    <n v="1450159200"/>
    <b v="0"/>
    <b v="0"/>
    <s v="music/rock"/>
    <n v="3051"/>
    <n v="5294.5"/>
    <x v="1"/>
    <x v="1"/>
    <x v="710"/>
    <d v="2015-12-15T06:00:00"/>
  </r>
  <r>
    <n v="784"/>
    <s v="Byrd Group"/>
    <s v="Profound fault-tolerant model"/>
    <n v="88900"/>
    <n v="102535"/>
    <x v="1"/>
    <n v="3308"/>
    <s v="US"/>
    <s v="USD"/>
    <n v="1457244000"/>
    <n v="1450159200"/>
    <b v="0"/>
    <b v="0"/>
    <s v="technology/web"/>
    <n v="13635"/>
    <n v="52921.5"/>
    <x v="2"/>
    <x v="2"/>
    <x v="711"/>
    <d v="2015-12-15T06:00:00"/>
  </r>
  <r>
    <n v="785"/>
    <s v="Peterson, Fletcher and Sanchez"/>
    <s v="Multi-channeled bi-directional moratorium"/>
    <n v="6700"/>
    <n v="12939"/>
    <x v="1"/>
    <n v="127"/>
    <s v="AU"/>
    <s v="AUD"/>
    <n v="1556341200"/>
    <n v="1450159200"/>
    <b v="0"/>
    <b v="1"/>
    <s v="film &amp; video/animation"/>
    <n v="6239"/>
    <n v="6533"/>
    <x v="4"/>
    <x v="10"/>
    <x v="157"/>
    <d v="2015-12-15T06:00:00"/>
  </r>
  <r>
    <n v="786"/>
    <s v="Smith-Brown"/>
    <s v="Object-based content-based ability"/>
    <n v="1500"/>
    <n v="10946"/>
    <x v="1"/>
    <n v="207"/>
    <s v="IT"/>
    <s v="EUR"/>
    <n v="1522126800"/>
    <n v="1450159200"/>
    <b v="0"/>
    <b v="1"/>
    <s v="music/jazz"/>
    <n v="9446"/>
    <n v="5576.5"/>
    <x v="1"/>
    <x v="17"/>
    <x v="630"/>
    <d v="2015-12-15T06:00:00"/>
  </r>
  <r>
    <n v="787"/>
    <s v="Vance-Glover"/>
    <s v="Progressive coherent secured line"/>
    <n v="61200"/>
    <n v="60994"/>
    <x v="0"/>
    <n v="859"/>
    <s v="CA"/>
    <s v="CAD"/>
    <n v="1305954000"/>
    <n v="1450159200"/>
    <b v="0"/>
    <b v="0"/>
    <s v="music/rock"/>
    <n v="0"/>
    <n v="30926.5"/>
    <x v="1"/>
    <x v="1"/>
    <x v="712"/>
    <d v="2015-12-15T06:00:00"/>
  </r>
  <r>
    <n v="788"/>
    <s v="Joyce PLC"/>
    <s v="Synchronized directional capability"/>
    <n v="3600"/>
    <n v="3174"/>
    <x v="2"/>
    <n v="31"/>
    <s v="US"/>
    <s v="USD"/>
    <n v="1350709200"/>
    <n v="1450159200"/>
    <b v="0"/>
    <b v="0"/>
    <s v="film &amp; video/animation"/>
    <n v="0"/>
    <n v="1602.5"/>
    <x v="4"/>
    <x v="10"/>
    <x v="93"/>
    <d v="2015-12-15T06:00:00"/>
  </r>
  <r>
    <n v="789"/>
    <s v="Kennedy-Miller"/>
    <s v="Cross-platform composite migration"/>
    <n v="9000"/>
    <n v="3351"/>
    <x v="0"/>
    <n v="45"/>
    <s v="US"/>
    <s v="USD"/>
    <n v="1401166800"/>
    <n v="1450159200"/>
    <b v="0"/>
    <b v="0"/>
    <s v="theater/plays"/>
    <n v="0"/>
    <n v="1698"/>
    <x v="3"/>
    <x v="3"/>
    <x v="713"/>
    <d v="2015-12-15T06:00:00"/>
  </r>
  <r>
    <n v="790"/>
    <s v="White-Obrien"/>
    <s v="Operative local pricing structure"/>
    <n v="185900"/>
    <n v="56774"/>
    <x v="3"/>
    <n v="1113"/>
    <s v="US"/>
    <s v="USD"/>
    <n v="1266127200"/>
    <n v="1450159200"/>
    <b v="0"/>
    <b v="0"/>
    <s v="theater/plays"/>
    <n v="0"/>
    <n v="28943.5"/>
    <x v="3"/>
    <x v="3"/>
    <x v="714"/>
    <d v="2015-12-15T06:00:00"/>
  </r>
  <r>
    <n v="791"/>
    <s v="Stafford, Hess and Raymond"/>
    <s v="Optional web-enabled extranet"/>
    <n v="2100"/>
    <n v="540"/>
    <x v="0"/>
    <n v="6"/>
    <s v="US"/>
    <s v="USD"/>
    <n v="1481436000"/>
    <n v="1450159200"/>
    <b v="0"/>
    <b v="0"/>
    <s v="food/food trucks"/>
    <n v="0"/>
    <n v="273"/>
    <x v="0"/>
    <x v="0"/>
    <x v="715"/>
    <d v="2015-12-15T06:00:00"/>
  </r>
  <r>
    <n v="792"/>
    <s v="Jordan, Schneider and Hall"/>
    <s v="Reduced 6thgeneration intranet"/>
    <n v="2000"/>
    <n v="680"/>
    <x v="0"/>
    <n v="7"/>
    <s v="US"/>
    <s v="USD"/>
    <n v="1372222800"/>
    <n v="1450159200"/>
    <b v="0"/>
    <b v="1"/>
    <s v="theater/plays"/>
    <n v="0"/>
    <n v="343.5"/>
    <x v="3"/>
    <x v="3"/>
    <x v="716"/>
    <d v="2015-12-15T06:00:00"/>
  </r>
  <r>
    <n v="793"/>
    <s v="Rodriguez, Cox and Rodriguez"/>
    <s v="Networked disintermediate leverage"/>
    <n v="1100"/>
    <n v="13045"/>
    <x v="1"/>
    <n v="181"/>
    <s v="CH"/>
    <s v="CHF"/>
    <n v="1372136400"/>
    <n v="1450159200"/>
    <b v="0"/>
    <b v="0"/>
    <s v="publishing/nonfiction"/>
    <n v="11945"/>
    <n v="6613"/>
    <x v="5"/>
    <x v="9"/>
    <x v="448"/>
    <d v="2015-12-15T06:00:00"/>
  </r>
  <r>
    <n v="794"/>
    <s v="Welch Inc"/>
    <s v="Optional optimal website"/>
    <n v="6600"/>
    <n v="8276"/>
    <x v="1"/>
    <n v="110"/>
    <s v="US"/>
    <s v="USD"/>
    <n v="1513922400"/>
    <n v="1450159200"/>
    <b v="0"/>
    <b v="0"/>
    <s v="music/rock"/>
    <n v="1676"/>
    <n v="4193"/>
    <x v="1"/>
    <x v="1"/>
    <x v="717"/>
    <d v="2015-12-15T06:00:00"/>
  </r>
  <r>
    <n v="795"/>
    <s v="Vasquez Inc"/>
    <s v="Stand-alone asynchronous functionalities"/>
    <n v="7100"/>
    <n v="1022"/>
    <x v="0"/>
    <n v="31"/>
    <s v="US"/>
    <s v="USD"/>
    <n v="1477976400"/>
    <n v="1450159200"/>
    <b v="0"/>
    <b v="0"/>
    <s v="film &amp; video/drama"/>
    <n v="0"/>
    <n v="526.5"/>
    <x v="4"/>
    <x v="6"/>
    <x v="718"/>
    <d v="2015-12-15T06:00:00"/>
  </r>
  <r>
    <n v="796"/>
    <s v="Freeman-Ferguson"/>
    <s v="Profound full-range open system"/>
    <n v="7800"/>
    <n v="4275"/>
    <x v="0"/>
    <n v="78"/>
    <s v="US"/>
    <s v="USD"/>
    <n v="1407474000"/>
    <n v="1450159200"/>
    <b v="0"/>
    <b v="1"/>
    <s v="games/mobile games"/>
    <n v="0"/>
    <n v="2176.5"/>
    <x v="6"/>
    <x v="20"/>
    <x v="719"/>
    <d v="2015-12-15T06:00:00"/>
  </r>
  <r>
    <n v="797"/>
    <s v="Houston, Moore and Rogers"/>
    <s v="Optional tangible utilization"/>
    <n v="7600"/>
    <n v="8332"/>
    <x v="1"/>
    <n v="185"/>
    <s v="US"/>
    <s v="USD"/>
    <n v="1546149600"/>
    <n v="1450159200"/>
    <b v="0"/>
    <b v="0"/>
    <s v="technology/web"/>
    <n v="732"/>
    <n v="4258.5"/>
    <x v="2"/>
    <x v="2"/>
    <x v="720"/>
    <d v="2015-12-15T06:00:00"/>
  </r>
  <r>
    <n v="798"/>
    <s v="Small-Fuentes"/>
    <s v="Seamless maximized product"/>
    <n v="3400"/>
    <n v="6408"/>
    <x v="1"/>
    <n v="121"/>
    <s v="US"/>
    <s v="USD"/>
    <n v="1338440400"/>
    <n v="1450159200"/>
    <b v="0"/>
    <b v="1"/>
    <s v="theater/plays"/>
    <n v="3008"/>
    <n v="3264.5"/>
    <x v="3"/>
    <x v="3"/>
    <x v="721"/>
    <d v="2015-12-15T06:00:00"/>
  </r>
  <r>
    <n v="799"/>
    <s v="Reid-Day"/>
    <s v="Devolved tertiary time-frame"/>
    <n v="84500"/>
    <n v="73522"/>
    <x v="0"/>
    <n v="1225"/>
    <s v="GB"/>
    <s v="GBP"/>
    <n v="1454133600"/>
    <n v="1450159200"/>
    <b v="0"/>
    <b v="0"/>
    <s v="theater/plays"/>
    <n v="0"/>
    <n v="37373.5"/>
    <x v="3"/>
    <x v="3"/>
    <x v="722"/>
    <d v="2015-12-15T06:00:00"/>
  </r>
  <r>
    <n v="800"/>
    <s v="Wallace LLC"/>
    <s v="Centralized regional function"/>
    <n v="100"/>
    <n v="1"/>
    <x v="0"/>
    <n v="1"/>
    <s v="CH"/>
    <s v="CHF"/>
    <n v="1434085200"/>
    <n v="1450159200"/>
    <b v="0"/>
    <b v="0"/>
    <s v="music/rock"/>
    <n v="0"/>
    <n v="1"/>
    <x v="1"/>
    <x v="1"/>
    <x v="139"/>
    <d v="2015-12-15T06:00:00"/>
  </r>
  <r>
    <n v="801"/>
    <s v="Olson-Bishop"/>
    <s v="User-friendly high-level initiative"/>
    <n v="2300"/>
    <n v="4667"/>
    <x v="1"/>
    <n v="106"/>
    <s v="US"/>
    <s v="USD"/>
    <n v="1577772000"/>
    <n v="1450159200"/>
    <b v="0"/>
    <b v="1"/>
    <s v="photography/photography books"/>
    <n v="2367"/>
    <n v="2386.5"/>
    <x v="7"/>
    <x v="14"/>
    <x v="723"/>
    <d v="2015-12-15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450159200"/>
    <b v="0"/>
    <b v="0"/>
    <s v="photography/photography books"/>
    <n v="6016"/>
    <n v="6179"/>
    <x v="7"/>
    <x v="14"/>
    <x v="704"/>
    <d v="2015-12-15T06:00:00"/>
  </r>
  <r>
    <n v="803"/>
    <s v="Perez, Brown and Meyers"/>
    <s v="Stand-alone background customer loyalty"/>
    <n v="6100"/>
    <n v="6527"/>
    <x v="1"/>
    <n v="233"/>
    <s v="US"/>
    <s v="USD"/>
    <n v="1548568800"/>
    <n v="1450159200"/>
    <b v="0"/>
    <b v="0"/>
    <s v="theater/plays"/>
    <n v="427"/>
    <n v="3380"/>
    <x v="3"/>
    <x v="3"/>
    <x v="724"/>
    <d v="2015-12-15T06:00:00"/>
  </r>
  <r>
    <n v="804"/>
    <s v="English-Mccullough"/>
    <s v="Business-focused discrete software"/>
    <n v="2600"/>
    <n v="6987"/>
    <x v="1"/>
    <n v="218"/>
    <s v="US"/>
    <s v="USD"/>
    <n v="1514872800"/>
    <n v="1450159200"/>
    <b v="0"/>
    <b v="0"/>
    <s v="music/rock"/>
    <n v="4387"/>
    <n v="3602.5"/>
    <x v="1"/>
    <x v="1"/>
    <x v="725"/>
    <d v="2015-12-15T06:00:00"/>
  </r>
  <r>
    <n v="805"/>
    <s v="Smith-Nguyen"/>
    <s v="Advanced intermediate Graphic Interface"/>
    <n v="9700"/>
    <n v="4932"/>
    <x v="0"/>
    <n v="67"/>
    <s v="AU"/>
    <s v="AUD"/>
    <n v="1416031200"/>
    <n v="1450159200"/>
    <b v="0"/>
    <b v="0"/>
    <s v="film &amp; video/documentary"/>
    <n v="0"/>
    <n v="2499.5"/>
    <x v="4"/>
    <x v="4"/>
    <x v="660"/>
    <d v="2015-12-15T06:00:00"/>
  </r>
  <r>
    <n v="806"/>
    <s v="Harmon-Madden"/>
    <s v="Adaptive holistic hub"/>
    <n v="700"/>
    <n v="8262"/>
    <x v="1"/>
    <n v="76"/>
    <s v="US"/>
    <s v="USD"/>
    <n v="1330927200"/>
    <n v="1450159200"/>
    <b v="0"/>
    <b v="1"/>
    <s v="film &amp; video/drama"/>
    <n v="7562"/>
    <n v="4169"/>
    <x v="4"/>
    <x v="6"/>
    <x v="726"/>
    <d v="2015-12-15T06:00:00"/>
  </r>
  <r>
    <n v="807"/>
    <s v="Walker-Taylor"/>
    <s v="Automated uniform concept"/>
    <n v="700"/>
    <n v="1848"/>
    <x v="1"/>
    <n v="43"/>
    <s v="US"/>
    <s v="USD"/>
    <n v="1571115600"/>
    <n v="1450159200"/>
    <b v="0"/>
    <b v="1"/>
    <s v="theater/plays"/>
    <n v="1148"/>
    <n v="945.5"/>
    <x v="3"/>
    <x v="3"/>
    <x v="727"/>
    <d v="2015-12-15T06:00:00"/>
  </r>
  <r>
    <n v="808"/>
    <s v="Harris, Medina and Mitchell"/>
    <s v="Enhanced regional flexibility"/>
    <n v="5200"/>
    <n v="1583"/>
    <x v="0"/>
    <n v="19"/>
    <s v="US"/>
    <s v="USD"/>
    <n v="1463461200"/>
    <n v="1450159200"/>
    <b v="0"/>
    <b v="0"/>
    <s v="food/food trucks"/>
    <n v="0"/>
    <n v="801"/>
    <x v="0"/>
    <x v="0"/>
    <x v="728"/>
    <d v="2015-12-15T06:00:00"/>
  </r>
  <r>
    <n v="809"/>
    <s v="Williams and Sons"/>
    <s v="Public-key bottom-line algorithm"/>
    <n v="140800"/>
    <n v="88536"/>
    <x v="0"/>
    <n v="2108"/>
    <s v="CH"/>
    <s v="CHF"/>
    <n v="1344920400"/>
    <n v="1450159200"/>
    <b v="0"/>
    <b v="0"/>
    <s v="film &amp; video/documentary"/>
    <n v="0"/>
    <n v="45322"/>
    <x v="4"/>
    <x v="4"/>
    <x v="729"/>
    <d v="2015-12-15T06:00:00"/>
  </r>
  <r>
    <n v="810"/>
    <s v="Ball-Fisher"/>
    <s v="Multi-layered intangible instruction set"/>
    <n v="6400"/>
    <n v="12360"/>
    <x v="1"/>
    <n v="221"/>
    <s v="US"/>
    <s v="USD"/>
    <n v="1511848800"/>
    <n v="1450159200"/>
    <b v="0"/>
    <b v="1"/>
    <s v="theater/plays"/>
    <n v="5960"/>
    <n v="6290.5"/>
    <x v="3"/>
    <x v="3"/>
    <x v="730"/>
    <d v="2015-12-15T06:00:00"/>
  </r>
  <r>
    <n v="811"/>
    <s v="Page, Holt and Mack"/>
    <s v="Fundamental methodical emulation"/>
    <n v="92500"/>
    <n v="71320"/>
    <x v="0"/>
    <n v="679"/>
    <s v="US"/>
    <s v="USD"/>
    <n v="1452319200"/>
    <n v="1450159200"/>
    <b v="0"/>
    <b v="1"/>
    <s v="games/video games"/>
    <n v="0"/>
    <n v="35999.5"/>
    <x v="6"/>
    <x v="11"/>
    <x v="731"/>
    <d v="2015-12-15T06:00:00"/>
  </r>
  <r>
    <n v="812"/>
    <s v="Landry Group"/>
    <s v="Expanded value-added hardware"/>
    <n v="59700"/>
    <n v="134640"/>
    <x v="1"/>
    <n v="2805"/>
    <s v="CA"/>
    <s v="CAD"/>
    <n v="1523854800"/>
    <n v="1450159200"/>
    <b v="0"/>
    <b v="0"/>
    <s v="publishing/nonfiction"/>
    <n v="74940"/>
    <n v="68722.5"/>
    <x v="5"/>
    <x v="9"/>
    <x v="78"/>
    <d v="2015-12-15T06:00:00"/>
  </r>
  <r>
    <n v="813"/>
    <s v="Buckley Group"/>
    <s v="Diverse high-level attitude"/>
    <n v="3200"/>
    <n v="7661"/>
    <x v="1"/>
    <n v="68"/>
    <s v="US"/>
    <s v="USD"/>
    <n v="1346043600"/>
    <n v="1450159200"/>
    <b v="0"/>
    <b v="0"/>
    <s v="games/video games"/>
    <n v="4461"/>
    <n v="3864.5"/>
    <x v="6"/>
    <x v="11"/>
    <x v="732"/>
    <d v="2015-12-15T06:00:00"/>
  </r>
  <r>
    <n v="814"/>
    <s v="Vincent PLC"/>
    <s v="Visionary 24hour analyzer"/>
    <n v="3200"/>
    <n v="2950"/>
    <x v="0"/>
    <n v="36"/>
    <s v="DK"/>
    <s v="DKK"/>
    <n v="1464325200"/>
    <n v="1450159200"/>
    <b v="0"/>
    <b v="1"/>
    <s v="music/rock"/>
    <n v="0"/>
    <n v="1493"/>
    <x v="1"/>
    <x v="1"/>
    <x v="733"/>
    <d v="2015-12-15T06:00:00"/>
  </r>
  <r>
    <n v="815"/>
    <s v="Watson-Douglas"/>
    <s v="Centralized bandwidth-monitored leverage"/>
    <n v="9000"/>
    <n v="11721"/>
    <x v="1"/>
    <n v="183"/>
    <s v="CA"/>
    <s v="CAD"/>
    <n v="1511935200"/>
    <n v="1450159200"/>
    <b v="0"/>
    <b v="0"/>
    <s v="music/rock"/>
    <n v="2721"/>
    <n v="5952"/>
    <x v="1"/>
    <x v="1"/>
    <x v="734"/>
    <d v="2015-12-15T06:00:00"/>
  </r>
  <r>
    <n v="816"/>
    <s v="Jones, Casey and Jones"/>
    <s v="Ergonomic mission-critical moratorium"/>
    <n v="2300"/>
    <n v="14150"/>
    <x v="1"/>
    <n v="133"/>
    <s v="US"/>
    <s v="USD"/>
    <n v="1392012000"/>
    <n v="1450159200"/>
    <b v="1"/>
    <b v="1"/>
    <s v="theater/plays"/>
    <n v="11850"/>
    <n v="7141.5"/>
    <x v="3"/>
    <x v="3"/>
    <x v="406"/>
    <d v="2015-12-15T06:00:00"/>
  </r>
  <r>
    <n v="817"/>
    <s v="Alvarez-Bauer"/>
    <s v="Front-line intermediate moderator"/>
    <n v="51300"/>
    <n v="189192"/>
    <x v="1"/>
    <n v="2489"/>
    <s v="IT"/>
    <s v="EUR"/>
    <n v="1556946000"/>
    <n v="1450159200"/>
    <b v="0"/>
    <b v="1"/>
    <s v="publishing/nonfiction"/>
    <n v="137892"/>
    <n v="95840.5"/>
    <x v="5"/>
    <x v="9"/>
    <x v="735"/>
    <d v="2015-12-15T06:00:00"/>
  </r>
  <r>
    <n v="818"/>
    <s v="Martinez LLC"/>
    <s v="Automated local secured line"/>
    <n v="700"/>
    <n v="7664"/>
    <x v="1"/>
    <n v="69"/>
    <s v="US"/>
    <s v="USD"/>
    <n v="1548050400"/>
    <n v="1450159200"/>
    <b v="0"/>
    <b v="1"/>
    <s v="theater/plays"/>
    <n v="6964"/>
    <n v="3866.5"/>
    <x v="3"/>
    <x v="3"/>
    <x v="736"/>
    <d v="2015-12-15T06:00:00"/>
  </r>
  <r>
    <n v="819"/>
    <s v="Buck-Khan"/>
    <s v="Integrated bandwidth-monitored alliance"/>
    <n v="8900"/>
    <n v="4509"/>
    <x v="0"/>
    <n v="47"/>
    <s v="US"/>
    <s v="USD"/>
    <n v="1353736800"/>
    <n v="1450159200"/>
    <b v="1"/>
    <b v="0"/>
    <s v="games/video games"/>
    <n v="0"/>
    <n v="2278"/>
    <x v="6"/>
    <x v="11"/>
    <x v="737"/>
    <d v="2015-12-15T06:00:00"/>
  </r>
  <r>
    <n v="820"/>
    <s v="Valdez, Williams and Meyer"/>
    <s v="Cross-group heuristic forecast"/>
    <n v="1500"/>
    <n v="12009"/>
    <x v="1"/>
    <n v="279"/>
    <s v="GB"/>
    <s v="GBP"/>
    <n v="1532840400"/>
    <n v="1450159200"/>
    <b v="0"/>
    <b v="1"/>
    <s v="music/rock"/>
    <n v="10509"/>
    <n v="6144"/>
    <x v="1"/>
    <x v="1"/>
    <x v="192"/>
    <d v="2015-12-15T06:00:00"/>
  </r>
  <r>
    <n v="821"/>
    <s v="Alvarez-Andrews"/>
    <s v="Extended impactful secured line"/>
    <n v="4900"/>
    <n v="14273"/>
    <x v="1"/>
    <n v="210"/>
    <s v="US"/>
    <s v="USD"/>
    <n v="1488261600"/>
    <n v="1450159200"/>
    <b v="0"/>
    <b v="0"/>
    <s v="film &amp; video/documentary"/>
    <n v="9373"/>
    <n v="7241.5"/>
    <x v="4"/>
    <x v="4"/>
    <x v="738"/>
    <d v="2015-12-15T06:00:00"/>
  </r>
  <r>
    <n v="822"/>
    <s v="Stewart and Sons"/>
    <s v="Distributed optimizing protocol"/>
    <n v="54000"/>
    <n v="188982"/>
    <x v="1"/>
    <n v="2100"/>
    <s v="US"/>
    <s v="USD"/>
    <n v="1393567200"/>
    <n v="1450159200"/>
    <b v="0"/>
    <b v="0"/>
    <s v="music/rock"/>
    <n v="134982"/>
    <n v="95541"/>
    <x v="1"/>
    <x v="1"/>
    <x v="739"/>
    <d v="2015-12-15T06:00:00"/>
  </r>
  <r>
    <n v="823"/>
    <s v="Dyer Inc"/>
    <s v="Secured well-modulated system engine"/>
    <n v="4100"/>
    <n v="14640"/>
    <x v="1"/>
    <n v="252"/>
    <s v="US"/>
    <s v="USD"/>
    <n v="1410325200"/>
    <n v="1450159200"/>
    <b v="1"/>
    <b v="1"/>
    <s v="music/rock"/>
    <n v="10540"/>
    <n v="7446"/>
    <x v="1"/>
    <x v="1"/>
    <x v="613"/>
    <d v="2015-12-15T06:00:00"/>
  </r>
  <r>
    <n v="824"/>
    <s v="Anderson, Williams and Cox"/>
    <s v="Streamlined national benchmark"/>
    <n v="85000"/>
    <n v="107516"/>
    <x v="1"/>
    <n v="1280"/>
    <s v="US"/>
    <s v="USD"/>
    <n v="1276923600"/>
    <n v="1450159200"/>
    <b v="0"/>
    <b v="1"/>
    <s v="publishing/nonfiction"/>
    <n v="22516"/>
    <n v="54398"/>
    <x v="5"/>
    <x v="9"/>
    <x v="740"/>
    <d v="2015-12-15T06:00:00"/>
  </r>
  <r>
    <n v="825"/>
    <s v="Solomon PLC"/>
    <s v="Open-architected 24/7 infrastructure"/>
    <n v="3600"/>
    <n v="13950"/>
    <x v="1"/>
    <n v="157"/>
    <s v="GB"/>
    <s v="GBP"/>
    <n v="1500958800"/>
    <n v="1450159200"/>
    <b v="0"/>
    <b v="0"/>
    <s v="film &amp; video/shorts"/>
    <n v="10350"/>
    <n v="7053.5"/>
    <x v="4"/>
    <x v="12"/>
    <x v="145"/>
    <d v="2015-12-15T06:00:00"/>
  </r>
  <r>
    <n v="826"/>
    <s v="Miller-Hubbard"/>
    <s v="Digitized 6thgeneration Local Area Network"/>
    <n v="2800"/>
    <n v="12797"/>
    <x v="1"/>
    <n v="194"/>
    <s v="US"/>
    <s v="USD"/>
    <n v="1292220000"/>
    <n v="1450159200"/>
    <b v="0"/>
    <b v="1"/>
    <s v="theater/plays"/>
    <n v="9997"/>
    <n v="6495.5"/>
    <x v="3"/>
    <x v="3"/>
    <x v="741"/>
    <d v="2015-12-15T06:00:00"/>
  </r>
  <r>
    <n v="827"/>
    <s v="Miranda, Martinez and Lowery"/>
    <s v="Innovative actuating artificial intelligence"/>
    <n v="2300"/>
    <n v="6134"/>
    <x v="1"/>
    <n v="82"/>
    <s v="AU"/>
    <s v="AUD"/>
    <n v="1304398800"/>
    <n v="1450159200"/>
    <b v="0"/>
    <b v="1"/>
    <s v="film &amp; video/drama"/>
    <n v="3834"/>
    <n v="3108"/>
    <x v="4"/>
    <x v="6"/>
    <x v="742"/>
    <d v="2015-12-15T06:00:00"/>
  </r>
  <r>
    <n v="828"/>
    <s v="Munoz, Cherry and Bell"/>
    <s v="Cross-platform reciprocal budgetary management"/>
    <n v="7100"/>
    <n v="4899"/>
    <x v="0"/>
    <n v="70"/>
    <s v="US"/>
    <s v="USD"/>
    <n v="1535432400"/>
    <n v="1450159200"/>
    <b v="0"/>
    <b v="0"/>
    <s v="theater/plays"/>
    <n v="0"/>
    <n v="2484.5"/>
    <x v="3"/>
    <x v="3"/>
    <x v="202"/>
    <d v="2015-12-15T06:00:00"/>
  </r>
  <r>
    <n v="829"/>
    <s v="Baker-Higgins"/>
    <s v="Vision-oriented scalable portal"/>
    <n v="9600"/>
    <n v="4929"/>
    <x v="0"/>
    <n v="154"/>
    <s v="US"/>
    <s v="USD"/>
    <n v="1433826000"/>
    <n v="1450159200"/>
    <b v="0"/>
    <b v="0"/>
    <s v="theater/plays"/>
    <n v="0"/>
    <n v="2541.5"/>
    <x v="3"/>
    <x v="3"/>
    <x v="743"/>
    <d v="2015-12-15T06:00:00"/>
  </r>
  <r>
    <n v="830"/>
    <s v="Johnson, Turner and Carroll"/>
    <s v="Persevering zero administration knowledge user"/>
    <n v="121600"/>
    <n v="1424"/>
    <x v="0"/>
    <n v="22"/>
    <s v="US"/>
    <s v="USD"/>
    <n v="1514959200"/>
    <n v="1450159200"/>
    <b v="0"/>
    <b v="0"/>
    <s v="theater/plays"/>
    <n v="0"/>
    <n v="723"/>
    <x v="3"/>
    <x v="3"/>
    <x v="744"/>
    <d v="2015-12-15T06:00:00"/>
  </r>
  <r>
    <n v="831"/>
    <s v="Ward PLC"/>
    <s v="Front-line bottom-line Graphic Interface"/>
    <n v="97100"/>
    <n v="105817"/>
    <x v="1"/>
    <n v="4233"/>
    <s v="US"/>
    <s v="USD"/>
    <n v="1332738000"/>
    <n v="1450159200"/>
    <b v="0"/>
    <b v="0"/>
    <s v="photography/photography books"/>
    <n v="8717"/>
    <n v="55025"/>
    <x v="7"/>
    <x v="14"/>
    <x v="745"/>
    <d v="2015-12-15T06:00:00"/>
  </r>
  <r>
    <n v="832"/>
    <s v="Bradley, Beck and Mayo"/>
    <s v="Synergized fault-tolerant hierarchy"/>
    <n v="43200"/>
    <n v="136156"/>
    <x v="1"/>
    <n v="1297"/>
    <s v="DK"/>
    <s v="DKK"/>
    <n v="1445490000"/>
    <n v="1450159200"/>
    <b v="1"/>
    <b v="0"/>
    <s v="publishing/translations"/>
    <n v="92956"/>
    <n v="68726.5"/>
    <x v="5"/>
    <x v="18"/>
    <x v="746"/>
    <d v="2015-12-15T06:00:00"/>
  </r>
  <r>
    <n v="833"/>
    <s v="Levine, Martin and Hernandez"/>
    <s v="Expanded asynchronous groupware"/>
    <n v="6800"/>
    <n v="10723"/>
    <x v="1"/>
    <n v="165"/>
    <s v="DK"/>
    <s v="DKK"/>
    <n v="1297663200"/>
    <n v="1450159200"/>
    <b v="0"/>
    <b v="0"/>
    <s v="publishing/translations"/>
    <n v="3923"/>
    <n v="5444"/>
    <x v="5"/>
    <x v="18"/>
    <x v="747"/>
    <d v="2015-12-15T06:00:00"/>
  </r>
  <r>
    <n v="834"/>
    <s v="Gallegos, Wagner and Gaines"/>
    <s v="Expanded fault-tolerant emulation"/>
    <n v="7300"/>
    <n v="11228"/>
    <x v="1"/>
    <n v="119"/>
    <s v="US"/>
    <s v="USD"/>
    <n v="1371963600"/>
    <n v="1450159200"/>
    <b v="0"/>
    <b v="0"/>
    <s v="theater/plays"/>
    <n v="3928"/>
    <n v="5673.5"/>
    <x v="3"/>
    <x v="3"/>
    <x v="362"/>
    <d v="2015-12-15T06:00:00"/>
  </r>
  <r>
    <n v="835"/>
    <s v="Hodges, Smith and Kelly"/>
    <s v="Future-proofed 24hour model"/>
    <n v="86200"/>
    <n v="77355"/>
    <x v="0"/>
    <n v="1758"/>
    <s v="US"/>
    <s v="USD"/>
    <n v="1425103200"/>
    <n v="1450159200"/>
    <b v="0"/>
    <b v="0"/>
    <s v="technology/web"/>
    <n v="0"/>
    <n v="39556.5"/>
    <x v="2"/>
    <x v="2"/>
    <x v="748"/>
    <d v="2015-12-15T06:00:00"/>
  </r>
  <r>
    <n v="836"/>
    <s v="Macias Inc"/>
    <s v="Optimized didactic intranet"/>
    <n v="8100"/>
    <n v="6086"/>
    <x v="0"/>
    <n v="94"/>
    <s v="US"/>
    <s v="USD"/>
    <n v="1265349600"/>
    <n v="1450159200"/>
    <b v="0"/>
    <b v="0"/>
    <s v="music/indie rock"/>
    <n v="0"/>
    <n v="3090"/>
    <x v="1"/>
    <x v="7"/>
    <x v="749"/>
    <d v="2015-12-15T06:00:00"/>
  </r>
  <r>
    <n v="837"/>
    <s v="Cook-Ortiz"/>
    <s v="Right-sized dedicated standardization"/>
    <n v="17700"/>
    <n v="150960"/>
    <x v="1"/>
    <n v="1797"/>
    <s v="US"/>
    <s v="USD"/>
    <n v="1301202000"/>
    <n v="1450159200"/>
    <b v="0"/>
    <b v="0"/>
    <s v="music/jazz"/>
    <n v="133260"/>
    <n v="76378.5"/>
    <x v="1"/>
    <x v="17"/>
    <x v="643"/>
    <d v="2015-12-15T06:00:00"/>
  </r>
  <r>
    <n v="838"/>
    <s v="Jordan-Fischer"/>
    <s v="Vision-oriented high-level extranet"/>
    <n v="6400"/>
    <n v="8890"/>
    <x v="1"/>
    <n v="261"/>
    <s v="US"/>
    <s v="USD"/>
    <n v="1538024400"/>
    <n v="1450159200"/>
    <b v="0"/>
    <b v="0"/>
    <s v="theater/plays"/>
    <n v="2490"/>
    <n v="4575.5"/>
    <x v="3"/>
    <x v="3"/>
    <x v="750"/>
    <d v="2015-12-15T06:00:00"/>
  </r>
  <r>
    <n v="839"/>
    <s v="Pierce-Ramirez"/>
    <s v="Organized scalable initiative"/>
    <n v="7700"/>
    <n v="14644"/>
    <x v="1"/>
    <n v="157"/>
    <s v="US"/>
    <s v="USD"/>
    <n v="1395032400"/>
    <n v="1450159200"/>
    <b v="0"/>
    <b v="1"/>
    <s v="film &amp; video/documentary"/>
    <n v="6944"/>
    <n v="7400.5"/>
    <x v="4"/>
    <x v="4"/>
    <x v="751"/>
    <d v="2015-12-15T06:00:00"/>
  </r>
  <r>
    <n v="840"/>
    <s v="Howell and Sons"/>
    <s v="Enhanced regional moderator"/>
    <n v="116300"/>
    <n v="116583"/>
    <x v="1"/>
    <n v="3533"/>
    <s v="US"/>
    <s v="USD"/>
    <n v="1405486800"/>
    <n v="1450159200"/>
    <b v="0"/>
    <b v="1"/>
    <s v="theater/plays"/>
    <n v="283"/>
    <n v="60058"/>
    <x v="3"/>
    <x v="3"/>
    <x v="752"/>
    <d v="2015-12-15T06:00:00"/>
  </r>
  <r>
    <n v="841"/>
    <s v="Garcia, Dunn and Richardson"/>
    <s v="Automated even-keeled emulation"/>
    <n v="9100"/>
    <n v="12991"/>
    <x v="1"/>
    <n v="155"/>
    <s v="US"/>
    <s v="USD"/>
    <n v="1455861600"/>
    <n v="1450159200"/>
    <b v="0"/>
    <b v="0"/>
    <s v="technology/web"/>
    <n v="3891"/>
    <n v="6573"/>
    <x v="2"/>
    <x v="2"/>
    <x v="753"/>
    <d v="2015-12-15T06:00:00"/>
  </r>
  <r>
    <n v="842"/>
    <s v="Lawson and Sons"/>
    <s v="Reverse-engineered multi-tasking product"/>
    <n v="1500"/>
    <n v="8447"/>
    <x v="1"/>
    <n v="132"/>
    <s v="IT"/>
    <s v="EUR"/>
    <n v="1529038800"/>
    <n v="1450159200"/>
    <b v="0"/>
    <b v="0"/>
    <s v="technology/wearables"/>
    <n v="6947"/>
    <n v="4289.5"/>
    <x v="2"/>
    <x v="8"/>
    <x v="754"/>
    <d v="2015-12-15T06:00:00"/>
  </r>
  <r>
    <n v="843"/>
    <s v="Porter-Hicks"/>
    <s v="De-engineered next generation parallelism"/>
    <n v="8800"/>
    <n v="2703"/>
    <x v="0"/>
    <n v="33"/>
    <s v="US"/>
    <s v="USD"/>
    <n v="1535259600"/>
    <n v="1450159200"/>
    <b v="0"/>
    <b v="0"/>
    <s v="photography/photography books"/>
    <n v="0"/>
    <n v="1368"/>
    <x v="7"/>
    <x v="14"/>
    <x v="755"/>
    <d v="2015-12-15T06:00:00"/>
  </r>
  <r>
    <n v="844"/>
    <s v="Rodriguez-Hansen"/>
    <s v="Intuitive cohesive groupware"/>
    <n v="8800"/>
    <n v="8747"/>
    <x v="3"/>
    <n v="94"/>
    <s v="US"/>
    <s v="USD"/>
    <n v="1327212000"/>
    <n v="1450159200"/>
    <b v="0"/>
    <b v="0"/>
    <s v="film &amp; video/documentary"/>
    <n v="0"/>
    <n v="4420.5"/>
    <x v="4"/>
    <x v="4"/>
    <x v="756"/>
    <d v="2015-12-15T06:00:00"/>
  </r>
  <r>
    <n v="845"/>
    <s v="Williams LLC"/>
    <s v="Up-sized high-level access"/>
    <n v="69900"/>
    <n v="138087"/>
    <x v="1"/>
    <n v="1354"/>
    <s v="GB"/>
    <s v="GBP"/>
    <n v="1526360400"/>
    <n v="1450159200"/>
    <b v="0"/>
    <b v="0"/>
    <s v="technology/web"/>
    <n v="68187"/>
    <n v="69720.5"/>
    <x v="2"/>
    <x v="2"/>
    <x v="757"/>
    <d v="2015-12-15T06:00:00"/>
  </r>
  <r>
    <n v="846"/>
    <s v="Cooper, Stanley and Bryant"/>
    <s v="Phased empowering success"/>
    <n v="1000"/>
    <n v="5085"/>
    <x v="1"/>
    <n v="48"/>
    <s v="US"/>
    <s v="USD"/>
    <n v="1532149200"/>
    <n v="1450159200"/>
    <b v="1"/>
    <b v="1"/>
    <s v="technology/web"/>
    <n v="4085"/>
    <n v="2566.5"/>
    <x v="2"/>
    <x v="2"/>
    <x v="758"/>
    <d v="2015-12-15T06:00:00"/>
  </r>
  <r>
    <n v="847"/>
    <s v="Miller, Glenn and Adams"/>
    <s v="Distributed actuating project"/>
    <n v="4700"/>
    <n v="11174"/>
    <x v="1"/>
    <n v="110"/>
    <s v="US"/>
    <s v="USD"/>
    <n v="1515304800"/>
    <n v="1450159200"/>
    <b v="0"/>
    <b v="0"/>
    <s v="food/food trucks"/>
    <n v="6474"/>
    <n v="5642"/>
    <x v="0"/>
    <x v="0"/>
    <x v="759"/>
    <d v="2015-12-15T06:00:00"/>
  </r>
  <r>
    <n v="848"/>
    <s v="Cole, Salazar and Moreno"/>
    <s v="Robust motivating orchestration"/>
    <n v="3200"/>
    <n v="10831"/>
    <x v="1"/>
    <n v="172"/>
    <s v="US"/>
    <s v="USD"/>
    <n v="1276318800"/>
    <n v="1450159200"/>
    <b v="0"/>
    <b v="0"/>
    <s v="film &amp; video/drama"/>
    <n v="7631"/>
    <n v="5501.5"/>
    <x v="4"/>
    <x v="6"/>
    <x v="760"/>
    <d v="2015-12-15T06:00:00"/>
  </r>
  <r>
    <n v="849"/>
    <s v="Jones-Ryan"/>
    <s v="Vision-oriented uniform instruction set"/>
    <n v="6700"/>
    <n v="8917"/>
    <x v="1"/>
    <n v="307"/>
    <s v="US"/>
    <s v="USD"/>
    <n v="1328767200"/>
    <n v="1450159200"/>
    <b v="0"/>
    <b v="1"/>
    <s v="music/indie rock"/>
    <n v="2217"/>
    <n v="4612"/>
    <x v="1"/>
    <x v="7"/>
    <x v="761"/>
    <d v="2015-12-15T06:00:00"/>
  </r>
  <r>
    <n v="850"/>
    <s v="Hood, Perez and Meadows"/>
    <s v="Cross-group upward-trending hierarchy"/>
    <n v="100"/>
    <n v="1"/>
    <x v="0"/>
    <n v="1"/>
    <s v="US"/>
    <s v="USD"/>
    <n v="1321682400"/>
    <n v="1450159200"/>
    <b v="1"/>
    <b v="0"/>
    <s v="music/rock"/>
    <n v="0"/>
    <n v="1"/>
    <x v="1"/>
    <x v="1"/>
    <x v="762"/>
    <d v="2015-12-15T06:00:00"/>
  </r>
  <r>
    <n v="851"/>
    <s v="Bright and Sons"/>
    <s v="Object-based needs-based info-mediaries"/>
    <n v="6000"/>
    <n v="12468"/>
    <x v="1"/>
    <n v="160"/>
    <s v="US"/>
    <s v="USD"/>
    <n v="1335934800"/>
    <n v="1450159200"/>
    <b v="0"/>
    <b v="0"/>
    <s v="music/electric music"/>
    <n v="6468"/>
    <n v="6314"/>
    <x v="1"/>
    <x v="5"/>
    <x v="444"/>
    <d v="2015-12-15T06:00:00"/>
  </r>
  <r>
    <n v="852"/>
    <s v="Brady Ltd"/>
    <s v="Open-source reciprocal standardization"/>
    <n v="4900"/>
    <n v="2505"/>
    <x v="0"/>
    <n v="31"/>
    <s v="US"/>
    <s v="USD"/>
    <n v="1310792400"/>
    <n v="1450159200"/>
    <b v="0"/>
    <b v="1"/>
    <s v="games/video games"/>
    <n v="0"/>
    <n v="1268"/>
    <x v="6"/>
    <x v="11"/>
    <x v="763"/>
    <d v="2015-12-15T06:00:00"/>
  </r>
  <r>
    <n v="853"/>
    <s v="Collier LLC"/>
    <s v="Secured well-modulated projection"/>
    <n v="17100"/>
    <n v="111502"/>
    <x v="1"/>
    <n v="1467"/>
    <s v="CA"/>
    <s v="CAD"/>
    <n v="1308546000"/>
    <n v="1450159200"/>
    <b v="0"/>
    <b v="1"/>
    <s v="music/indie rock"/>
    <n v="94402"/>
    <n v="56484.5"/>
    <x v="1"/>
    <x v="7"/>
    <x v="764"/>
    <d v="2015-12-15T06:00:00"/>
  </r>
  <r>
    <n v="854"/>
    <s v="Campbell, Thomas and Obrien"/>
    <s v="Multi-channeled secondary middleware"/>
    <n v="171000"/>
    <n v="194309"/>
    <x v="1"/>
    <n v="2662"/>
    <s v="CA"/>
    <s v="CAD"/>
    <n v="1574056800"/>
    <n v="1450159200"/>
    <b v="0"/>
    <b v="0"/>
    <s v="publishing/fiction"/>
    <n v="23309"/>
    <n v="98485.5"/>
    <x v="5"/>
    <x v="13"/>
    <x v="765"/>
    <d v="2015-12-15T06:00:00"/>
  </r>
  <r>
    <n v="855"/>
    <s v="Moses-Terry"/>
    <s v="Horizontal clear-thinking framework"/>
    <n v="23400"/>
    <n v="23956"/>
    <x v="1"/>
    <n v="452"/>
    <s v="AU"/>
    <s v="AUD"/>
    <n v="1308373200"/>
    <n v="1450159200"/>
    <b v="0"/>
    <b v="0"/>
    <s v="theater/plays"/>
    <n v="556"/>
    <n v="12204"/>
    <x v="3"/>
    <x v="3"/>
    <x v="766"/>
    <d v="2015-12-15T06:00:00"/>
  </r>
  <r>
    <n v="856"/>
    <s v="Williams and Sons"/>
    <s v="Profound composite core"/>
    <n v="2400"/>
    <n v="8558"/>
    <x v="1"/>
    <n v="158"/>
    <s v="US"/>
    <s v="USD"/>
    <n v="1335243600"/>
    <n v="1450159200"/>
    <b v="0"/>
    <b v="0"/>
    <s v="food/food trucks"/>
    <n v="6158"/>
    <n v="4358"/>
    <x v="0"/>
    <x v="0"/>
    <x v="767"/>
    <d v="2015-12-15T06:00:00"/>
  </r>
  <r>
    <n v="857"/>
    <s v="Miranda, Gray and Hale"/>
    <s v="Programmable disintermediate matrices"/>
    <n v="5300"/>
    <n v="7413"/>
    <x v="1"/>
    <n v="225"/>
    <s v="CH"/>
    <s v="CHF"/>
    <n v="1328421600"/>
    <n v="1450159200"/>
    <b v="1"/>
    <b v="0"/>
    <s v="film &amp; video/shorts"/>
    <n v="2113"/>
    <n v="3819"/>
    <x v="4"/>
    <x v="12"/>
    <x v="768"/>
    <d v="2015-12-15T06:00:00"/>
  </r>
  <r>
    <n v="858"/>
    <s v="Ayala, Crawford and Taylor"/>
    <s v="Realigned 5thgeneration knowledge user"/>
    <n v="4000"/>
    <n v="2778"/>
    <x v="0"/>
    <n v="35"/>
    <s v="US"/>
    <s v="USD"/>
    <n v="1524286800"/>
    <n v="1450159200"/>
    <b v="1"/>
    <b v="0"/>
    <s v="food/food trucks"/>
    <n v="0"/>
    <n v="1406.5"/>
    <x v="0"/>
    <x v="0"/>
    <x v="769"/>
    <d v="2015-12-15T06:00:00"/>
  </r>
  <r>
    <n v="859"/>
    <s v="Martinez Ltd"/>
    <s v="Multi-layered upward-trending groupware"/>
    <n v="7300"/>
    <n v="2594"/>
    <x v="0"/>
    <n v="63"/>
    <s v="US"/>
    <s v="USD"/>
    <n v="1362117600"/>
    <n v="1450159200"/>
    <b v="0"/>
    <b v="1"/>
    <s v="theater/plays"/>
    <n v="0"/>
    <n v="1328.5"/>
    <x v="3"/>
    <x v="3"/>
    <x v="770"/>
    <d v="2015-12-15T06:00:00"/>
  </r>
  <r>
    <n v="860"/>
    <s v="Lee PLC"/>
    <s v="Re-contextualized leadingedge firmware"/>
    <n v="2000"/>
    <n v="5033"/>
    <x v="1"/>
    <n v="65"/>
    <s v="US"/>
    <s v="USD"/>
    <n v="1550556000"/>
    <n v="1450159200"/>
    <b v="0"/>
    <b v="1"/>
    <s v="technology/wearables"/>
    <n v="3033"/>
    <n v="2549"/>
    <x v="2"/>
    <x v="8"/>
    <x v="771"/>
    <d v="2015-12-15T06:00:00"/>
  </r>
  <r>
    <n v="861"/>
    <s v="Young, Ramsey and Powell"/>
    <s v="Devolved disintermediate analyzer"/>
    <n v="8800"/>
    <n v="9317"/>
    <x v="1"/>
    <n v="163"/>
    <s v="US"/>
    <s v="USD"/>
    <n v="1269147600"/>
    <n v="1450159200"/>
    <b v="0"/>
    <b v="0"/>
    <s v="theater/plays"/>
    <n v="517"/>
    <n v="4740"/>
    <x v="3"/>
    <x v="3"/>
    <x v="772"/>
    <d v="2015-12-15T06:00:00"/>
  </r>
  <r>
    <n v="862"/>
    <s v="Lewis and Sons"/>
    <s v="Profound disintermediate open system"/>
    <n v="3500"/>
    <n v="6560"/>
    <x v="1"/>
    <n v="85"/>
    <s v="US"/>
    <s v="USD"/>
    <n v="1312174800"/>
    <n v="1450159200"/>
    <b v="0"/>
    <b v="0"/>
    <s v="theater/plays"/>
    <n v="3060"/>
    <n v="3322.5"/>
    <x v="3"/>
    <x v="3"/>
    <x v="773"/>
    <d v="2015-12-15T06:00:00"/>
  </r>
  <r>
    <n v="863"/>
    <s v="Davis-Johnson"/>
    <s v="Automated reciprocal protocol"/>
    <n v="1400"/>
    <n v="5415"/>
    <x v="1"/>
    <n v="217"/>
    <s v="US"/>
    <s v="USD"/>
    <n v="1434517200"/>
    <n v="1450159200"/>
    <b v="0"/>
    <b v="1"/>
    <s v="film &amp; video/television"/>
    <n v="4015"/>
    <n v="2816"/>
    <x v="4"/>
    <x v="19"/>
    <x v="774"/>
    <d v="2015-12-15T06:00:00"/>
  </r>
  <r>
    <n v="864"/>
    <s v="Stevenson-Thompson"/>
    <s v="Automated static workforce"/>
    <n v="4200"/>
    <n v="14577"/>
    <x v="1"/>
    <n v="150"/>
    <s v="US"/>
    <s v="USD"/>
    <n v="1471582800"/>
    <n v="1450159200"/>
    <b v="0"/>
    <b v="0"/>
    <s v="film &amp; video/shorts"/>
    <n v="10377"/>
    <n v="7363.5"/>
    <x v="4"/>
    <x v="12"/>
    <x v="775"/>
    <d v="2015-12-15T06:00:00"/>
  </r>
  <r>
    <n v="865"/>
    <s v="Ellis, Smith and Armstrong"/>
    <s v="Horizontal attitude-oriented help-desk"/>
    <n v="81000"/>
    <n v="150515"/>
    <x v="1"/>
    <n v="3272"/>
    <s v="US"/>
    <s v="USD"/>
    <n v="1410757200"/>
    <n v="1450159200"/>
    <b v="0"/>
    <b v="0"/>
    <s v="theater/plays"/>
    <n v="69515"/>
    <n v="76893.5"/>
    <x v="3"/>
    <x v="3"/>
    <x v="776"/>
    <d v="2015-12-15T06:00:00"/>
  </r>
  <r>
    <n v="866"/>
    <s v="Jackson-Brown"/>
    <s v="Versatile 5thgeneration matrices"/>
    <n v="182800"/>
    <n v="79045"/>
    <x v="3"/>
    <n v="898"/>
    <s v="US"/>
    <s v="USD"/>
    <n v="1304830800"/>
    <n v="1450159200"/>
    <b v="0"/>
    <b v="0"/>
    <s v="photography/photography books"/>
    <n v="0"/>
    <n v="39971.5"/>
    <x v="7"/>
    <x v="14"/>
    <x v="777"/>
    <d v="2015-12-15T06:00:00"/>
  </r>
  <r>
    <n v="867"/>
    <s v="Kane, Pruitt and Rivera"/>
    <s v="Cross-platform next generation service-desk"/>
    <n v="4800"/>
    <n v="7797"/>
    <x v="1"/>
    <n v="300"/>
    <s v="US"/>
    <s v="USD"/>
    <n v="1539061200"/>
    <n v="1450159200"/>
    <b v="0"/>
    <b v="0"/>
    <s v="food/food trucks"/>
    <n v="2997"/>
    <n v="4048.5"/>
    <x v="0"/>
    <x v="0"/>
    <x v="778"/>
    <d v="2015-12-15T06:00:00"/>
  </r>
  <r>
    <n v="868"/>
    <s v="Wood, Buckley and Meza"/>
    <s v="Front-line web-enabled installation"/>
    <n v="7000"/>
    <n v="12939"/>
    <x v="1"/>
    <n v="126"/>
    <s v="US"/>
    <s v="USD"/>
    <n v="1381554000"/>
    <n v="1450159200"/>
    <b v="0"/>
    <b v="0"/>
    <s v="theater/plays"/>
    <n v="5939"/>
    <n v="6532.5"/>
    <x v="3"/>
    <x v="3"/>
    <x v="779"/>
    <d v="2015-12-15T06:00:00"/>
  </r>
  <r>
    <n v="869"/>
    <s v="Brown-Williams"/>
    <s v="Multi-channeled responsive product"/>
    <n v="161900"/>
    <n v="38376"/>
    <x v="0"/>
    <n v="526"/>
    <s v="US"/>
    <s v="USD"/>
    <n v="1277096400"/>
    <n v="1450159200"/>
    <b v="0"/>
    <b v="0"/>
    <s v="film &amp; video/drama"/>
    <n v="0"/>
    <n v="19451"/>
    <x v="4"/>
    <x v="6"/>
    <x v="780"/>
    <d v="2015-12-15T06:00:00"/>
  </r>
  <r>
    <n v="870"/>
    <s v="Hansen-Austin"/>
    <s v="Adaptive demand-driven encryption"/>
    <n v="7700"/>
    <n v="6920"/>
    <x v="0"/>
    <n v="121"/>
    <s v="US"/>
    <s v="USD"/>
    <n v="1440392400"/>
    <n v="1450159200"/>
    <b v="0"/>
    <b v="0"/>
    <s v="theater/plays"/>
    <n v="0"/>
    <n v="3520.5"/>
    <x v="3"/>
    <x v="3"/>
    <x v="335"/>
    <d v="2015-12-15T06:00:00"/>
  </r>
  <r>
    <n v="871"/>
    <s v="Santana-George"/>
    <s v="Re-engineered client-driven knowledge user"/>
    <n v="71500"/>
    <n v="194912"/>
    <x v="1"/>
    <n v="2320"/>
    <s v="US"/>
    <s v="USD"/>
    <n v="1509512400"/>
    <n v="1450159200"/>
    <b v="0"/>
    <b v="1"/>
    <s v="theater/plays"/>
    <n v="123412"/>
    <n v="98616"/>
    <x v="3"/>
    <x v="3"/>
    <x v="535"/>
    <d v="2015-12-15T06:00:00"/>
  </r>
  <r>
    <n v="872"/>
    <s v="Davis LLC"/>
    <s v="Compatible logistical paradigm"/>
    <n v="4700"/>
    <n v="7992"/>
    <x v="1"/>
    <n v="81"/>
    <s v="AU"/>
    <s v="AUD"/>
    <n v="1535950800"/>
    <n v="1450159200"/>
    <b v="0"/>
    <b v="0"/>
    <s v="film &amp; video/science fiction"/>
    <n v="3292"/>
    <n v="4036.5"/>
    <x v="4"/>
    <x v="22"/>
    <x v="270"/>
    <d v="2015-12-15T06:00:00"/>
  </r>
  <r>
    <n v="873"/>
    <s v="Vazquez, Ochoa and Clark"/>
    <s v="Intuitive value-added installation"/>
    <n v="42100"/>
    <n v="79268"/>
    <x v="1"/>
    <n v="1887"/>
    <s v="US"/>
    <s v="USD"/>
    <n v="1389160800"/>
    <n v="1450159200"/>
    <b v="0"/>
    <b v="0"/>
    <s v="photography/photography books"/>
    <n v="37168"/>
    <n v="40577.5"/>
    <x v="7"/>
    <x v="14"/>
    <x v="781"/>
    <d v="2015-12-15T06:00:00"/>
  </r>
  <r>
    <n v="874"/>
    <s v="Chung-Nguyen"/>
    <s v="Managed discrete parallelism"/>
    <n v="40200"/>
    <n v="139468"/>
    <x v="1"/>
    <n v="4358"/>
    <s v="US"/>
    <s v="USD"/>
    <n v="1271998800"/>
    <n v="1450159200"/>
    <b v="0"/>
    <b v="1"/>
    <s v="photography/photography books"/>
    <n v="99268"/>
    <n v="71913"/>
    <x v="7"/>
    <x v="14"/>
    <x v="782"/>
    <d v="2015-12-15T06:00:00"/>
  </r>
  <r>
    <n v="875"/>
    <s v="Mueller-Harmon"/>
    <s v="Implemented tangible approach"/>
    <n v="7900"/>
    <n v="5465"/>
    <x v="0"/>
    <n v="67"/>
    <s v="US"/>
    <s v="USD"/>
    <n v="1294898400"/>
    <n v="1450159200"/>
    <b v="0"/>
    <b v="0"/>
    <s v="music/rock"/>
    <n v="0"/>
    <n v="2766"/>
    <x v="1"/>
    <x v="1"/>
    <x v="783"/>
    <d v="2015-12-15T06:00:00"/>
  </r>
  <r>
    <n v="876"/>
    <s v="Dixon, Perez and Banks"/>
    <s v="Re-engineered encompassing definition"/>
    <n v="8300"/>
    <n v="2111"/>
    <x v="0"/>
    <n v="57"/>
    <s v="CA"/>
    <s v="CAD"/>
    <n v="1559970000"/>
    <n v="1450159200"/>
    <b v="0"/>
    <b v="0"/>
    <s v="photography/photography books"/>
    <n v="0"/>
    <n v="1084"/>
    <x v="7"/>
    <x v="14"/>
    <x v="784"/>
    <d v="2015-12-15T06:00:00"/>
  </r>
  <r>
    <n v="877"/>
    <s v="Estrada Group"/>
    <s v="Multi-lateral uniform collaboration"/>
    <n v="163600"/>
    <n v="126628"/>
    <x v="0"/>
    <n v="1229"/>
    <s v="US"/>
    <s v="USD"/>
    <n v="1469509200"/>
    <n v="1450159200"/>
    <b v="0"/>
    <b v="0"/>
    <s v="food/food trucks"/>
    <n v="0"/>
    <n v="63928.5"/>
    <x v="0"/>
    <x v="0"/>
    <x v="785"/>
    <d v="2015-12-15T06:00:00"/>
  </r>
  <r>
    <n v="878"/>
    <s v="Lutz Group"/>
    <s v="Enterprise-wide foreground paradigm"/>
    <n v="2700"/>
    <n v="1012"/>
    <x v="0"/>
    <n v="12"/>
    <s v="IT"/>
    <s v="EUR"/>
    <n v="1579068000"/>
    <n v="1450159200"/>
    <b v="0"/>
    <b v="0"/>
    <s v="music/metal"/>
    <n v="0"/>
    <n v="512"/>
    <x v="1"/>
    <x v="16"/>
    <x v="786"/>
    <d v="2015-12-15T06:00:00"/>
  </r>
  <r>
    <n v="879"/>
    <s v="Ortiz Inc"/>
    <s v="Stand-alone incremental parallelism"/>
    <n v="1000"/>
    <n v="5438"/>
    <x v="1"/>
    <n v="53"/>
    <s v="US"/>
    <s v="USD"/>
    <n v="1487743200"/>
    <n v="1450159200"/>
    <b v="0"/>
    <b v="0"/>
    <s v="publishing/nonfiction"/>
    <n v="4438"/>
    <n v="2745.5"/>
    <x v="5"/>
    <x v="9"/>
    <x v="787"/>
    <d v="2015-12-15T06:00:00"/>
  </r>
  <r>
    <n v="880"/>
    <s v="Craig, Ellis and Miller"/>
    <s v="Persevering 5thgeneration throughput"/>
    <n v="84500"/>
    <n v="193101"/>
    <x v="1"/>
    <n v="2414"/>
    <s v="US"/>
    <s v="USD"/>
    <n v="1563685200"/>
    <n v="1450159200"/>
    <b v="0"/>
    <b v="0"/>
    <s v="music/electric music"/>
    <n v="108601"/>
    <n v="97757.5"/>
    <x v="1"/>
    <x v="5"/>
    <x v="788"/>
    <d v="2015-12-15T06:00:00"/>
  </r>
  <r>
    <n v="881"/>
    <s v="Charles Inc"/>
    <s v="Implemented object-oriented synergy"/>
    <n v="81300"/>
    <n v="31665"/>
    <x v="0"/>
    <n v="452"/>
    <s v="US"/>
    <s v="USD"/>
    <n v="1436418000"/>
    <n v="1450159200"/>
    <b v="0"/>
    <b v="1"/>
    <s v="theater/plays"/>
    <n v="0"/>
    <n v="16058.5"/>
    <x v="3"/>
    <x v="3"/>
    <x v="330"/>
    <d v="2015-12-15T06:00:00"/>
  </r>
  <r>
    <n v="882"/>
    <s v="White-Rosario"/>
    <s v="Balanced demand-driven definition"/>
    <n v="800"/>
    <n v="2960"/>
    <x v="1"/>
    <n v="80"/>
    <s v="US"/>
    <s v="USD"/>
    <n v="1421820000"/>
    <n v="1450159200"/>
    <b v="0"/>
    <b v="0"/>
    <s v="theater/plays"/>
    <n v="2160"/>
    <n v="1520"/>
    <x v="3"/>
    <x v="3"/>
    <x v="789"/>
    <d v="2015-12-15T06:00:00"/>
  </r>
  <r>
    <n v="883"/>
    <s v="Simmons-Villarreal"/>
    <s v="Customer-focused mobile Graphic Interface"/>
    <n v="3400"/>
    <n v="8089"/>
    <x v="1"/>
    <n v="193"/>
    <s v="US"/>
    <s v="USD"/>
    <n v="1274763600"/>
    <n v="1450159200"/>
    <b v="0"/>
    <b v="0"/>
    <s v="film &amp; video/shorts"/>
    <n v="4689"/>
    <n v="4141"/>
    <x v="4"/>
    <x v="12"/>
    <x v="790"/>
    <d v="2015-12-15T06:00:00"/>
  </r>
  <r>
    <n v="884"/>
    <s v="Strickland Group"/>
    <s v="Horizontal secondary interface"/>
    <n v="170800"/>
    <n v="109374"/>
    <x v="0"/>
    <n v="1886"/>
    <s v="US"/>
    <s v="USD"/>
    <n v="1399179600"/>
    <n v="1450159200"/>
    <b v="0"/>
    <b v="1"/>
    <s v="theater/plays"/>
    <n v="0"/>
    <n v="55630"/>
    <x v="3"/>
    <x v="3"/>
    <x v="791"/>
    <d v="2015-12-15T06:00:00"/>
  </r>
  <r>
    <n v="885"/>
    <s v="Lynch Ltd"/>
    <s v="Virtual analyzing collaboration"/>
    <n v="1800"/>
    <n v="2129"/>
    <x v="1"/>
    <n v="52"/>
    <s v="US"/>
    <s v="USD"/>
    <n v="1275800400"/>
    <n v="1450159200"/>
    <b v="0"/>
    <b v="0"/>
    <s v="theater/plays"/>
    <n v="329"/>
    <n v="1090.5"/>
    <x v="3"/>
    <x v="3"/>
    <x v="792"/>
    <d v="2015-12-15T06:00:00"/>
  </r>
  <r>
    <n v="886"/>
    <s v="Sanders LLC"/>
    <s v="Multi-tiered explicit focus group"/>
    <n v="150600"/>
    <n v="127745"/>
    <x v="0"/>
    <n v="1825"/>
    <s v="US"/>
    <s v="USD"/>
    <n v="1282798800"/>
    <n v="1450159200"/>
    <b v="0"/>
    <b v="0"/>
    <s v="music/indie rock"/>
    <n v="0"/>
    <n v="64785"/>
    <x v="1"/>
    <x v="7"/>
    <x v="793"/>
    <d v="2015-12-15T06:00:00"/>
  </r>
  <r>
    <n v="887"/>
    <s v="Cooper LLC"/>
    <s v="Multi-layered systematic knowledgebase"/>
    <n v="7800"/>
    <n v="2289"/>
    <x v="0"/>
    <n v="31"/>
    <s v="US"/>
    <s v="USD"/>
    <n v="1437109200"/>
    <n v="1450159200"/>
    <b v="0"/>
    <b v="1"/>
    <s v="theater/plays"/>
    <n v="0"/>
    <n v="1160"/>
    <x v="3"/>
    <x v="3"/>
    <x v="794"/>
    <d v="2015-12-15T06:00:00"/>
  </r>
  <r>
    <n v="888"/>
    <s v="Palmer Ltd"/>
    <s v="Reverse-engineered uniform knowledge user"/>
    <n v="5800"/>
    <n v="12174"/>
    <x v="1"/>
    <n v="290"/>
    <s v="US"/>
    <s v="USD"/>
    <n v="1491886800"/>
    <n v="1450159200"/>
    <b v="0"/>
    <b v="0"/>
    <s v="theater/plays"/>
    <n v="6374"/>
    <n v="6232"/>
    <x v="3"/>
    <x v="3"/>
    <x v="795"/>
    <d v="2015-12-15T06:00:00"/>
  </r>
  <r>
    <n v="889"/>
    <s v="Santos Group"/>
    <s v="Secured dynamic capacity"/>
    <n v="5600"/>
    <n v="9508"/>
    <x v="1"/>
    <n v="122"/>
    <s v="US"/>
    <s v="USD"/>
    <n v="1394600400"/>
    <n v="1450159200"/>
    <b v="0"/>
    <b v="1"/>
    <s v="music/electric music"/>
    <n v="3908"/>
    <n v="4815"/>
    <x v="1"/>
    <x v="5"/>
    <x v="796"/>
    <d v="2015-12-15T06:00:00"/>
  </r>
  <r>
    <n v="890"/>
    <s v="Christian, Kim and Jimenez"/>
    <s v="Devolved foreground throughput"/>
    <n v="134400"/>
    <n v="155849"/>
    <x v="1"/>
    <n v="1470"/>
    <s v="US"/>
    <s v="USD"/>
    <n v="1561352400"/>
    <n v="1450159200"/>
    <b v="0"/>
    <b v="0"/>
    <s v="music/indie rock"/>
    <n v="21449"/>
    <n v="78659.5"/>
    <x v="1"/>
    <x v="7"/>
    <x v="797"/>
    <d v="2015-12-15T06:00:00"/>
  </r>
  <r>
    <n v="891"/>
    <s v="Williams, Price and Hurley"/>
    <s v="Synchronized demand-driven infrastructure"/>
    <n v="3000"/>
    <n v="7758"/>
    <x v="1"/>
    <n v="165"/>
    <s v="CA"/>
    <s v="CAD"/>
    <n v="1322892000"/>
    <n v="1450159200"/>
    <b v="0"/>
    <b v="0"/>
    <s v="film &amp; video/documentary"/>
    <n v="4758"/>
    <n v="3961.5"/>
    <x v="4"/>
    <x v="4"/>
    <x v="798"/>
    <d v="2015-12-15T06:00:00"/>
  </r>
  <r>
    <n v="892"/>
    <s v="Anderson, Parks and Estrada"/>
    <s v="Realigned discrete structure"/>
    <n v="6000"/>
    <n v="13835"/>
    <x v="1"/>
    <n v="182"/>
    <s v="US"/>
    <s v="USD"/>
    <n v="1274418000"/>
    <n v="1450159200"/>
    <b v="0"/>
    <b v="0"/>
    <s v="publishing/translations"/>
    <n v="7835"/>
    <n v="7008.5"/>
    <x v="5"/>
    <x v="18"/>
    <x v="799"/>
    <d v="2015-12-15T06:00:00"/>
  </r>
  <r>
    <n v="893"/>
    <s v="Collins-Martinez"/>
    <s v="Progressive grid-enabled website"/>
    <n v="8400"/>
    <n v="10770"/>
    <x v="1"/>
    <n v="199"/>
    <s v="IT"/>
    <s v="EUR"/>
    <n v="1434344400"/>
    <n v="1450159200"/>
    <b v="0"/>
    <b v="1"/>
    <s v="film &amp; video/documentary"/>
    <n v="2370"/>
    <n v="5484.5"/>
    <x v="4"/>
    <x v="4"/>
    <x v="800"/>
    <d v="2015-12-15T06:00:00"/>
  </r>
  <r>
    <n v="894"/>
    <s v="Barrett Inc"/>
    <s v="Organic cohesive neural-net"/>
    <n v="1700"/>
    <n v="3208"/>
    <x v="1"/>
    <n v="56"/>
    <s v="GB"/>
    <s v="GBP"/>
    <n v="1373518800"/>
    <n v="1450159200"/>
    <b v="0"/>
    <b v="1"/>
    <s v="film &amp; video/television"/>
    <n v="1508"/>
    <n v="1632"/>
    <x v="4"/>
    <x v="19"/>
    <x v="801"/>
    <d v="2015-12-15T06:00:00"/>
  </r>
  <r>
    <n v="895"/>
    <s v="Adams-Rollins"/>
    <s v="Integrated demand-driven info-mediaries"/>
    <n v="159800"/>
    <n v="11108"/>
    <x v="0"/>
    <n v="107"/>
    <s v="US"/>
    <s v="USD"/>
    <n v="1517637600"/>
    <n v="1450159200"/>
    <b v="0"/>
    <b v="0"/>
    <s v="theater/plays"/>
    <n v="0"/>
    <n v="5607.5"/>
    <x v="3"/>
    <x v="3"/>
    <x v="802"/>
    <d v="2015-12-15T06:00:00"/>
  </r>
  <r>
    <n v="896"/>
    <s v="Wright-Bryant"/>
    <s v="Reverse-engineered client-server extranet"/>
    <n v="19800"/>
    <n v="153338"/>
    <x v="1"/>
    <n v="1460"/>
    <s v="AU"/>
    <s v="AUD"/>
    <n v="1310619600"/>
    <n v="1450159200"/>
    <b v="0"/>
    <b v="1"/>
    <s v="food/food trucks"/>
    <n v="133538"/>
    <n v="77399"/>
    <x v="0"/>
    <x v="0"/>
    <x v="803"/>
    <d v="2015-12-15T06:00:00"/>
  </r>
  <r>
    <n v="897"/>
    <s v="Berry-Cannon"/>
    <s v="Organized discrete encoding"/>
    <n v="8800"/>
    <n v="2437"/>
    <x v="0"/>
    <n v="27"/>
    <s v="US"/>
    <s v="USD"/>
    <n v="1556427600"/>
    <n v="1450159200"/>
    <b v="0"/>
    <b v="0"/>
    <s v="theater/plays"/>
    <n v="0"/>
    <n v="1232"/>
    <x v="3"/>
    <x v="3"/>
    <x v="212"/>
    <d v="2015-12-15T06:00:00"/>
  </r>
  <r>
    <n v="898"/>
    <s v="Davis-Gonzalez"/>
    <s v="Balanced regional flexibility"/>
    <n v="179100"/>
    <n v="93991"/>
    <x v="0"/>
    <n v="1221"/>
    <s v="US"/>
    <s v="USD"/>
    <n v="1576476000"/>
    <n v="1450159200"/>
    <b v="0"/>
    <b v="0"/>
    <s v="film &amp; video/documentary"/>
    <n v="0"/>
    <n v="47606"/>
    <x v="4"/>
    <x v="4"/>
    <x v="804"/>
    <d v="2015-12-15T06:00:00"/>
  </r>
  <r>
    <n v="899"/>
    <s v="Best-Young"/>
    <s v="Implemented multimedia time-frame"/>
    <n v="3100"/>
    <n v="12620"/>
    <x v="1"/>
    <n v="123"/>
    <s v="CH"/>
    <s v="CHF"/>
    <n v="1381122000"/>
    <n v="1450159200"/>
    <b v="0"/>
    <b v="0"/>
    <s v="music/jazz"/>
    <n v="9520"/>
    <n v="6371.5"/>
    <x v="1"/>
    <x v="17"/>
    <x v="805"/>
    <d v="2015-12-15T06:00:00"/>
  </r>
  <r>
    <n v="900"/>
    <s v="Powers, Smith and Deleon"/>
    <s v="Enhanced uniform service-desk"/>
    <n v="100"/>
    <n v="2"/>
    <x v="0"/>
    <n v="1"/>
    <s v="US"/>
    <s v="USD"/>
    <n v="1411102800"/>
    <n v="1450159200"/>
    <b v="0"/>
    <b v="1"/>
    <s v="technology/web"/>
    <n v="0"/>
    <n v="1.5"/>
    <x v="2"/>
    <x v="2"/>
    <x v="806"/>
    <d v="2015-12-15T06:00:00"/>
  </r>
  <r>
    <n v="901"/>
    <s v="Hogan Group"/>
    <s v="Versatile bottom-line definition"/>
    <n v="5600"/>
    <n v="8746"/>
    <x v="1"/>
    <n v="159"/>
    <s v="US"/>
    <s v="USD"/>
    <n v="1531803600"/>
    <n v="1450159200"/>
    <b v="0"/>
    <b v="1"/>
    <s v="music/rock"/>
    <n v="3146"/>
    <n v="4452.5"/>
    <x v="1"/>
    <x v="1"/>
    <x v="807"/>
    <d v="2015-12-15T06:00:00"/>
  </r>
  <r>
    <n v="902"/>
    <s v="Wang, Silva and Byrd"/>
    <s v="Integrated bifurcated software"/>
    <n v="1400"/>
    <n v="3534"/>
    <x v="1"/>
    <n v="110"/>
    <s v="US"/>
    <s v="USD"/>
    <n v="1454133600"/>
    <n v="1450159200"/>
    <b v="0"/>
    <b v="0"/>
    <s v="technology/web"/>
    <n v="2134"/>
    <n v="1822"/>
    <x v="2"/>
    <x v="2"/>
    <x v="722"/>
    <d v="2015-12-15T06:00:00"/>
  </r>
  <r>
    <n v="903"/>
    <s v="Parker-Morris"/>
    <s v="Assimilated next generation instruction set"/>
    <n v="41000"/>
    <n v="709"/>
    <x v="2"/>
    <n v="14"/>
    <s v="US"/>
    <s v="USD"/>
    <n v="1336194000"/>
    <n v="1450159200"/>
    <b v="0"/>
    <b v="1"/>
    <s v="publishing/nonfiction"/>
    <n v="0"/>
    <n v="361.5"/>
    <x v="5"/>
    <x v="9"/>
    <x v="477"/>
    <d v="2015-12-15T06:00:00"/>
  </r>
  <r>
    <n v="904"/>
    <s v="Rodriguez, Johnson and Jackson"/>
    <s v="Digitized foreground array"/>
    <n v="6500"/>
    <n v="795"/>
    <x v="0"/>
    <n v="16"/>
    <s v="US"/>
    <s v="USD"/>
    <n v="1349326800"/>
    <n v="1450159200"/>
    <b v="0"/>
    <b v="0"/>
    <s v="publishing/radio &amp; podcasts"/>
    <n v="0"/>
    <n v="405.5"/>
    <x v="5"/>
    <x v="15"/>
    <x v="259"/>
    <d v="2015-12-15T06:00:00"/>
  </r>
  <r>
    <n v="905"/>
    <s v="Haynes PLC"/>
    <s v="Re-engineered clear-thinking project"/>
    <n v="7900"/>
    <n v="12955"/>
    <x v="1"/>
    <n v="236"/>
    <s v="US"/>
    <s v="USD"/>
    <n v="1379566800"/>
    <n v="1450159200"/>
    <b v="0"/>
    <b v="0"/>
    <s v="theater/plays"/>
    <n v="5055"/>
    <n v="6595.5"/>
    <x v="3"/>
    <x v="3"/>
    <x v="9"/>
    <d v="2015-12-15T06:00:00"/>
  </r>
  <r>
    <n v="906"/>
    <s v="Hayes Group"/>
    <s v="Implemented even-keeled standardization"/>
    <n v="5500"/>
    <n v="8964"/>
    <x v="1"/>
    <n v="191"/>
    <s v="US"/>
    <s v="USD"/>
    <n v="1494651600"/>
    <n v="1450159200"/>
    <b v="1"/>
    <b v="1"/>
    <s v="film &amp; video/documentary"/>
    <n v="3464"/>
    <n v="4577.5"/>
    <x v="4"/>
    <x v="4"/>
    <x v="808"/>
    <d v="2015-12-15T06:00:00"/>
  </r>
  <r>
    <n v="907"/>
    <s v="White, Pena and Calhoun"/>
    <s v="Quality-focused asymmetric adapter"/>
    <n v="9100"/>
    <n v="1843"/>
    <x v="0"/>
    <n v="41"/>
    <s v="US"/>
    <s v="USD"/>
    <n v="1303880400"/>
    <n v="1450159200"/>
    <b v="0"/>
    <b v="0"/>
    <s v="theater/plays"/>
    <n v="0"/>
    <n v="942"/>
    <x v="3"/>
    <x v="3"/>
    <x v="809"/>
    <d v="2015-12-15T06:00:00"/>
  </r>
  <r>
    <n v="908"/>
    <s v="Bryant-Pope"/>
    <s v="Networked intangible help-desk"/>
    <n v="38200"/>
    <n v="121950"/>
    <x v="1"/>
    <n v="3934"/>
    <s v="US"/>
    <s v="USD"/>
    <n v="1335934800"/>
    <n v="1450159200"/>
    <b v="0"/>
    <b v="0"/>
    <s v="games/video games"/>
    <n v="83750"/>
    <n v="62942"/>
    <x v="6"/>
    <x v="11"/>
    <x v="444"/>
    <d v="2015-12-15T06:00:00"/>
  </r>
  <r>
    <n v="909"/>
    <s v="Gates, Li and Thompson"/>
    <s v="Synchronized attitude-oriented frame"/>
    <n v="1800"/>
    <n v="8621"/>
    <x v="1"/>
    <n v="80"/>
    <s v="CA"/>
    <s v="CAD"/>
    <n v="1528088400"/>
    <n v="1450159200"/>
    <b v="0"/>
    <b v="1"/>
    <s v="theater/plays"/>
    <n v="6821"/>
    <n v="4350.5"/>
    <x v="3"/>
    <x v="3"/>
    <x v="384"/>
    <d v="2015-12-15T06:00:00"/>
  </r>
  <r>
    <n v="910"/>
    <s v="King-Morris"/>
    <s v="Proactive incremental architecture"/>
    <n v="154500"/>
    <n v="30215"/>
    <x v="3"/>
    <n v="296"/>
    <s v="US"/>
    <s v="USD"/>
    <n v="1421906400"/>
    <n v="1450159200"/>
    <b v="0"/>
    <b v="0"/>
    <s v="theater/plays"/>
    <n v="0"/>
    <n v="15255.5"/>
    <x v="3"/>
    <x v="3"/>
    <x v="810"/>
    <d v="2015-12-15T06:00:00"/>
  </r>
  <r>
    <n v="911"/>
    <s v="Carter, Cole and Curtis"/>
    <s v="Cloned responsive standardization"/>
    <n v="5800"/>
    <n v="11539"/>
    <x v="1"/>
    <n v="462"/>
    <s v="US"/>
    <s v="USD"/>
    <n v="1568005200"/>
    <n v="1450159200"/>
    <b v="1"/>
    <b v="0"/>
    <s v="technology/web"/>
    <n v="5739"/>
    <n v="6000.5"/>
    <x v="2"/>
    <x v="2"/>
    <x v="811"/>
    <d v="2015-12-15T06:00:00"/>
  </r>
  <r>
    <n v="912"/>
    <s v="Sanchez-Parsons"/>
    <s v="Reduced bifurcated pricing structure"/>
    <n v="1800"/>
    <n v="14310"/>
    <x v="1"/>
    <n v="179"/>
    <s v="US"/>
    <s v="USD"/>
    <n v="1346821200"/>
    <n v="1450159200"/>
    <b v="1"/>
    <b v="0"/>
    <s v="film &amp; video/drama"/>
    <n v="12510"/>
    <n v="7244.5"/>
    <x v="4"/>
    <x v="6"/>
    <x v="812"/>
    <d v="2015-12-15T06:00:00"/>
  </r>
  <r>
    <n v="913"/>
    <s v="Rivera-Pearson"/>
    <s v="Re-engineered asymmetric challenge"/>
    <n v="70200"/>
    <n v="35536"/>
    <x v="0"/>
    <n v="523"/>
    <s v="AU"/>
    <s v="AUD"/>
    <n v="1557637200"/>
    <n v="1450159200"/>
    <b v="0"/>
    <b v="0"/>
    <s v="film &amp; video/drama"/>
    <n v="0"/>
    <n v="18029.5"/>
    <x v="4"/>
    <x v="6"/>
    <x v="813"/>
    <d v="2015-12-15T06:00:00"/>
  </r>
  <r>
    <n v="914"/>
    <s v="Ramirez, Padilla and Barrera"/>
    <s v="Diverse client-driven conglomeration"/>
    <n v="6400"/>
    <n v="3676"/>
    <x v="0"/>
    <n v="141"/>
    <s v="GB"/>
    <s v="GBP"/>
    <n v="1375592400"/>
    <n v="1450159200"/>
    <b v="0"/>
    <b v="0"/>
    <s v="theater/plays"/>
    <n v="0"/>
    <n v="1908.5"/>
    <x v="3"/>
    <x v="3"/>
    <x v="814"/>
    <d v="2015-12-15T06:00:00"/>
  </r>
  <r>
    <n v="915"/>
    <s v="Riggs Group"/>
    <s v="Configurable upward-trending solution"/>
    <n v="125900"/>
    <n v="195936"/>
    <x v="1"/>
    <n v="1866"/>
    <s v="GB"/>
    <s v="GBP"/>
    <n v="1503982800"/>
    <n v="1450159200"/>
    <b v="0"/>
    <b v="0"/>
    <s v="film &amp; video/television"/>
    <n v="70036"/>
    <n v="98901"/>
    <x v="4"/>
    <x v="19"/>
    <x v="80"/>
    <d v="2015-12-15T06:00:00"/>
  </r>
  <r>
    <n v="916"/>
    <s v="Clements Ltd"/>
    <s v="Persistent bandwidth-monitored framework"/>
    <n v="3700"/>
    <n v="1343"/>
    <x v="0"/>
    <n v="52"/>
    <s v="US"/>
    <s v="USD"/>
    <n v="1418882400"/>
    <n v="1450159200"/>
    <b v="0"/>
    <b v="0"/>
    <s v="photography/photography books"/>
    <n v="0"/>
    <n v="697.5"/>
    <x v="7"/>
    <x v="14"/>
    <x v="815"/>
    <d v="2015-12-15T06:00:00"/>
  </r>
  <r>
    <n v="917"/>
    <s v="Cooper Inc"/>
    <s v="Polarized discrete product"/>
    <n v="3600"/>
    <n v="2097"/>
    <x v="2"/>
    <n v="27"/>
    <s v="GB"/>
    <s v="GBP"/>
    <n v="1309237200"/>
    <n v="1450159200"/>
    <b v="0"/>
    <b v="1"/>
    <s v="film &amp; video/shorts"/>
    <n v="0"/>
    <n v="1062"/>
    <x v="4"/>
    <x v="12"/>
    <x v="816"/>
    <d v="2015-12-15T06:00:00"/>
  </r>
  <r>
    <n v="918"/>
    <s v="Jones-Gonzalez"/>
    <s v="Seamless dynamic website"/>
    <n v="3800"/>
    <n v="9021"/>
    <x v="1"/>
    <n v="156"/>
    <s v="CH"/>
    <s v="CHF"/>
    <n v="1343365200"/>
    <n v="1450159200"/>
    <b v="0"/>
    <b v="0"/>
    <s v="publishing/radio &amp; podcasts"/>
    <n v="5221"/>
    <n v="4588.5"/>
    <x v="5"/>
    <x v="15"/>
    <x v="474"/>
    <d v="2015-12-15T06:00:00"/>
  </r>
  <r>
    <n v="919"/>
    <s v="Fox Ltd"/>
    <s v="Extended multimedia firmware"/>
    <n v="35600"/>
    <n v="20915"/>
    <x v="0"/>
    <n v="225"/>
    <s v="AU"/>
    <s v="AUD"/>
    <n v="1507957200"/>
    <n v="1450159200"/>
    <b v="0"/>
    <b v="1"/>
    <s v="theater/plays"/>
    <n v="0"/>
    <n v="10570"/>
    <x v="3"/>
    <x v="3"/>
    <x v="817"/>
    <d v="2015-12-15T06:00:00"/>
  </r>
  <r>
    <n v="920"/>
    <s v="Green, Murphy and Webb"/>
    <s v="Versatile directional project"/>
    <n v="5300"/>
    <n v="9676"/>
    <x v="1"/>
    <n v="255"/>
    <s v="US"/>
    <s v="USD"/>
    <n v="1549519200"/>
    <n v="1450159200"/>
    <b v="1"/>
    <b v="0"/>
    <s v="film &amp; video/animation"/>
    <n v="4376"/>
    <n v="4965.5"/>
    <x v="4"/>
    <x v="10"/>
    <x v="818"/>
    <d v="2015-12-15T06:00:00"/>
  </r>
  <r>
    <n v="921"/>
    <s v="Stevenson PLC"/>
    <s v="Profound directional knowledge user"/>
    <n v="160400"/>
    <n v="1210"/>
    <x v="0"/>
    <n v="38"/>
    <s v="US"/>
    <s v="USD"/>
    <n v="1329026400"/>
    <n v="1450159200"/>
    <b v="0"/>
    <b v="0"/>
    <s v="technology/web"/>
    <n v="0"/>
    <n v="624"/>
    <x v="2"/>
    <x v="2"/>
    <x v="819"/>
    <d v="2015-12-15T06:00:00"/>
  </r>
  <r>
    <n v="922"/>
    <s v="Soto-Anthony"/>
    <s v="Ameliorated logistical capability"/>
    <n v="51400"/>
    <n v="90440"/>
    <x v="1"/>
    <n v="2261"/>
    <s v="US"/>
    <s v="USD"/>
    <n v="1544335200"/>
    <n v="1450159200"/>
    <b v="0"/>
    <b v="1"/>
    <s v="music/world music"/>
    <n v="39040"/>
    <n v="46350.5"/>
    <x v="1"/>
    <x v="21"/>
    <x v="609"/>
    <d v="2015-12-15T06:00:00"/>
  </r>
  <r>
    <n v="923"/>
    <s v="Wise and Sons"/>
    <s v="Sharable discrete definition"/>
    <n v="1700"/>
    <n v="4044"/>
    <x v="1"/>
    <n v="40"/>
    <s v="US"/>
    <s v="USD"/>
    <n v="1279083600"/>
    <n v="1450159200"/>
    <b v="0"/>
    <b v="0"/>
    <s v="theater/plays"/>
    <n v="2344"/>
    <n v="2042"/>
    <x v="3"/>
    <x v="3"/>
    <x v="547"/>
    <d v="2015-12-15T06:00:00"/>
  </r>
  <r>
    <n v="924"/>
    <s v="Butler-Barr"/>
    <s v="User-friendly next generation core"/>
    <n v="39400"/>
    <n v="192292"/>
    <x v="1"/>
    <n v="2289"/>
    <s v="IT"/>
    <s v="EUR"/>
    <n v="1572498000"/>
    <n v="1450159200"/>
    <b v="0"/>
    <b v="0"/>
    <s v="theater/plays"/>
    <n v="152892"/>
    <n v="97290.5"/>
    <x v="3"/>
    <x v="3"/>
    <x v="820"/>
    <d v="2015-12-15T06:00:00"/>
  </r>
  <r>
    <n v="925"/>
    <s v="Wilson, Jefferson and Anderson"/>
    <s v="Profit-focused empowering system engine"/>
    <n v="3000"/>
    <n v="6722"/>
    <x v="1"/>
    <n v="65"/>
    <s v="US"/>
    <s v="USD"/>
    <n v="1506056400"/>
    <n v="1450159200"/>
    <b v="0"/>
    <b v="0"/>
    <s v="theater/plays"/>
    <n v="3722"/>
    <n v="3393.5"/>
    <x v="3"/>
    <x v="3"/>
    <x v="821"/>
    <d v="2015-12-15T06:00:00"/>
  </r>
  <r>
    <n v="926"/>
    <s v="Brown-Oliver"/>
    <s v="Synchronized cohesive encoding"/>
    <n v="8700"/>
    <n v="1577"/>
    <x v="0"/>
    <n v="15"/>
    <s v="US"/>
    <s v="USD"/>
    <n v="1463029200"/>
    <n v="1450159200"/>
    <b v="0"/>
    <b v="0"/>
    <s v="food/food trucks"/>
    <n v="0"/>
    <n v="796"/>
    <x v="0"/>
    <x v="0"/>
    <x v="151"/>
    <d v="2015-12-15T06:00:00"/>
  </r>
  <r>
    <n v="927"/>
    <s v="Davis-Gardner"/>
    <s v="Synergistic dynamic utilization"/>
    <n v="7200"/>
    <n v="3301"/>
    <x v="0"/>
    <n v="37"/>
    <s v="US"/>
    <s v="USD"/>
    <n v="1342069200"/>
    <n v="1450159200"/>
    <b v="0"/>
    <b v="0"/>
    <s v="theater/plays"/>
    <n v="0"/>
    <n v="1669"/>
    <x v="3"/>
    <x v="3"/>
    <x v="822"/>
    <d v="2015-12-15T06:00:00"/>
  </r>
  <r>
    <n v="928"/>
    <s v="Dawson Group"/>
    <s v="Triple-buffered bi-directional model"/>
    <n v="167400"/>
    <n v="196386"/>
    <x v="1"/>
    <n v="3777"/>
    <s v="IT"/>
    <s v="EUR"/>
    <n v="1388296800"/>
    <n v="1450159200"/>
    <b v="0"/>
    <b v="0"/>
    <s v="technology/web"/>
    <n v="28986"/>
    <n v="100081.5"/>
    <x v="2"/>
    <x v="2"/>
    <x v="823"/>
    <d v="2015-12-15T06:00:00"/>
  </r>
  <r>
    <n v="929"/>
    <s v="Turner-Terrell"/>
    <s v="Polarized tertiary function"/>
    <n v="5500"/>
    <n v="11952"/>
    <x v="1"/>
    <n v="184"/>
    <s v="GB"/>
    <s v="GBP"/>
    <n v="1493787600"/>
    <n v="1450159200"/>
    <b v="0"/>
    <b v="0"/>
    <s v="theater/plays"/>
    <n v="6452"/>
    <n v="6068"/>
    <x v="3"/>
    <x v="3"/>
    <x v="824"/>
    <d v="2015-12-15T06:00:00"/>
  </r>
  <r>
    <n v="930"/>
    <s v="Hall, Buchanan and Benton"/>
    <s v="Configurable fault-tolerant structure"/>
    <n v="3500"/>
    <n v="3930"/>
    <x v="1"/>
    <n v="85"/>
    <s v="US"/>
    <s v="USD"/>
    <n v="1424844000"/>
    <n v="1450159200"/>
    <b v="0"/>
    <b v="1"/>
    <s v="theater/plays"/>
    <n v="430"/>
    <n v="2007.5"/>
    <x v="3"/>
    <x v="3"/>
    <x v="825"/>
    <d v="2015-12-15T06:00:00"/>
  </r>
  <r>
    <n v="931"/>
    <s v="Lowery, Hayden and Cruz"/>
    <s v="Digitized 24/7 budgetary management"/>
    <n v="7900"/>
    <n v="5729"/>
    <x v="0"/>
    <n v="112"/>
    <s v="US"/>
    <s v="USD"/>
    <n v="1403931600"/>
    <n v="1450159200"/>
    <b v="0"/>
    <b v="1"/>
    <s v="theater/plays"/>
    <n v="0"/>
    <n v="2920.5"/>
    <x v="3"/>
    <x v="3"/>
    <x v="826"/>
    <d v="2015-12-15T06:00:00"/>
  </r>
  <r>
    <n v="932"/>
    <s v="Mora, Miller and Harper"/>
    <s v="Stand-alone zero tolerance algorithm"/>
    <n v="2300"/>
    <n v="4883"/>
    <x v="1"/>
    <n v="144"/>
    <s v="US"/>
    <s v="USD"/>
    <n v="1394514000"/>
    <n v="1450159200"/>
    <b v="0"/>
    <b v="0"/>
    <s v="music/rock"/>
    <n v="2583"/>
    <n v="2513.5"/>
    <x v="1"/>
    <x v="1"/>
    <x v="827"/>
    <d v="2015-12-15T06:00:00"/>
  </r>
  <r>
    <n v="933"/>
    <s v="Espinoza Group"/>
    <s v="Implemented tangible support"/>
    <n v="73000"/>
    <n v="175015"/>
    <x v="1"/>
    <n v="1902"/>
    <s v="US"/>
    <s v="USD"/>
    <n v="1365397200"/>
    <n v="1450159200"/>
    <b v="0"/>
    <b v="0"/>
    <s v="theater/plays"/>
    <n v="102015"/>
    <n v="88458.5"/>
    <x v="3"/>
    <x v="3"/>
    <x v="828"/>
    <d v="2015-12-15T06:00:00"/>
  </r>
  <r>
    <n v="934"/>
    <s v="Davis, Crawford and Lopez"/>
    <s v="Reactive radical framework"/>
    <n v="6200"/>
    <n v="11280"/>
    <x v="1"/>
    <n v="105"/>
    <s v="US"/>
    <s v="USD"/>
    <n v="1456120800"/>
    <n v="1450159200"/>
    <b v="0"/>
    <b v="0"/>
    <s v="theater/plays"/>
    <n v="5080"/>
    <n v="5692.5"/>
    <x v="3"/>
    <x v="3"/>
    <x v="829"/>
    <d v="2015-12-15T06:00:00"/>
  </r>
  <r>
    <n v="935"/>
    <s v="Richards, Stevens and Fleming"/>
    <s v="Object-based full-range knowledge user"/>
    <n v="6100"/>
    <n v="10012"/>
    <x v="1"/>
    <n v="132"/>
    <s v="US"/>
    <s v="USD"/>
    <n v="1437714000"/>
    <n v="1450159200"/>
    <b v="0"/>
    <b v="0"/>
    <s v="theater/plays"/>
    <n v="3912"/>
    <n v="5072"/>
    <x v="3"/>
    <x v="3"/>
    <x v="830"/>
    <d v="2015-12-15T06:00:00"/>
  </r>
  <r>
    <n v="936"/>
    <s v="Brown Ltd"/>
    <s v="Enhanced composite contingency"/>
    <n v="103200"/>
    <n v="1690"/>
    <x v="0"/>
    <n v="21"/>
    <s v="US"/>
    <s v="USD"/>
    <n v="1563771600"/>
    <n v="1450159200"/>
    <b v="1"/>
    <b v="0"/>
    <s v="theater/plays"/>
    <n v="0"/>
    <n v="855.5"/>
    <x v="3"/>
    <x v="3"/>
    <x v="831"/>
    <d v="2015-12-15T06:00:00"/>
  </r>
  <r>
    <n v="937"/>
    <s v="Tapia, Sandoval and Hurley"/>
    <s v="Cloned fresh-thinking model"/>
    <n v="171000"/>
    <n v="84891"/>
    <x v="3"/>
    <n v="976"/>
    <s v="US"/>
    <s v="USD"/>
    <n v="1448517600"/>
    <n v="1450159200"/>
    <b v="0"/>
    <b v="0"/>
    <s v="film &amp; video/documentary"/>
    <n v="0"/>
    <n v="42933.5"/>
    <x v="4"/>
    <x v="4"/>
    <x v="832"/>
    <d v="2015-12-15T06:00:00"/>
  </r>
  <r>
    <n v="938"/>
    <s v="Allen Inc"/>
    <s v="Total dedicated benchmark"/>
    <n v="9200"/>
    <n v="10093"/>
    <x v="1"/>
    <n v="96"/>
    <s v="US"/>
    <s v="USD"/>
    <n v="1528779600"/>
    <n v="1450159200"/>
    <b v="0"/>
    <b v="1"/>
    <s v="publishing/fiction"/>
    <n v="893"/>
    <n v="5094.5"/>
    <x v="5"/>
    <x v="13"/>
    <x v="833"/>
    <d v="2015-12-15T06:00:00"/>
  </r>
  <r>
    <n v="939"/>
    <s v="Williams, Johnson and Campbell"/>
    <s v="Streamlined human-resource Graphic Interface"/>
    <n v="7800"/>
    <n v="3839"/>
    <x v="0"/>
    <n v="67"/>
    <s v="US"/>
    <s v="USD"/>
    <n v="1304744400"/>
    <n v="1450159200"/>
    <b v="0"/>
    <b v="1"/>
    <s v="games/video games"/>
    <n v="0"/>
    <n v="1953"/>
    <x v="6"/>
    <x v="11"/>
    <x v="834"/>
    <d v="2015-12-15T06:00:00"/>
  </r>
  <r>
    <n v="940"/>
    <s v="Wiggins Ltd"/>
    <s v="Upgradable analyzing core"/>
    <n v="9900"/>
    <n v="6161"/>
    <x v="2"/>
    <n v="66"/>
    <s v="CA"/>
    <s v="CAD"/>
    <n v="1354341600"/>
    <n v="1450159200"/>
    <b v="0"/>
    <b v="0"/>
    <s v="technology/web"/>
    <n v="0"/>
    <n v="3113.5"/>
    <x v="2"/>
    <x v="2"/>
    <x v="835"/>
    <d v="2015-12-15T06:00:00"/>
  </r>
  <r>
    <n v="941"/>
    <s v="Luna-Horne"/>
    <s v="Profound exuding pricing structure"/>
    <n v="43000"/>
    <n v="5615"/>
    <x v="0"/>
    <n v="78"/>
    <s v="US"/>
    <s v="USD"/>
    <n v="1294552800"/>
    <n v="1450159200"/>
    <b v="1"/>
    <b v="0"/>
    <s v="theater/plays"/>
    <n v="0"/>
    <n v="2846.5"/>
    <x v="3"/>
    <x v="3"/>
    <x v="836"/>
    <d v="2015-12-15T06:00:00"/>
  </r>
  <r>
    <n v="942"/>
    <s v="Allen Inc"/>
    <s v="Horizontal optimizing model"/>
    <n v="9600"/>
    <n v="6205"/>
    <x v="0"/>
    <n v="67"/>
    <s v="AU"/>
    <s v="AUD"/>
    <n v="1295935200"/>
    <n v="1450159200"/>
    <b v="0"/>
    <b v="0"/>
    <s v="theater/plays"/>
    <n v="0"/>
    <n v="3136"/>
    <x v="3"/>
    <x v="3"/>
    <x v="837"/>
    <d v="2015-12-15T06:00:00"/>
  </r>
  <r>
    <n v="943"/>
    <s v="Peterson, Gonzalez and Spencer"/>
    <s v="Synchronized fault-tolerant algorithm"/>
    <n v="7500"/>
    <n v="11969"/>
    <x v="1"/>
    <n v="114"/>
    <s v="US"/>
    <s v="USD"/>
    <n v="1411534800"/>
    <n v="1450159200"/>
    <b v="0"/>
    <b v="0"/>
    <s v="food/food trucks"/>
    <n v="4469"/>
    <n v="6041.5"/>
    <x v="0"/>
    <x v="0"/>
    <x v="219"/>
    <d v="2015-12-15T06:00:00"/>
  </r>
  <r>
    <n v="944"/>
    <s v="Walter Inc"/>
    <s v="Streamlined 5thgeneration intranet"/>
    <n v="10000"/>
    <n v="8142"/>
    <x v="0"/>
    <n v="263"/>
    <s v="AU"/>
    <s v="AUD"/>
    <n v="1486706400"/>
    <n v="1450159200"/>
    <b v="0"/>
    <b v="0"/>
    <s v="photography/photography books"/>
    <n v="0"/>
    <n v="4202.5"/>
    <x v="7"/>
    <x v="14"/>
    <x v="365"/>
    <d v="2015-12-15T06:00:00"/>
  </r>
  <r>
    <n v="945"/>
    <s v="Sanders, Farley and Huffman"/>
    <s v="Cross-group clear-thinking task-force"/>
    <n v="172000"/>
    <n v="55805"/>
    <x v="0"/>
    <n v="1691"/>
    <s v="US"/>
    <s v="USD"/>
    <n v="1333602000"/>
    <n v="1450159200"/>
    <b v="1"/>
    <b v="0"/>
    <s v="photography/photography books"/>
    <n v="0"/>
    <n v="28748"/>
    <x v="7"/>
    <x v="14"/>
    <x v="838"/>
    <d v="2015-12-15T06:00:00"/>
  </r>
  <r>
    <n v="946"/>
    <s v="Hall, Holmes and Walker"/>
    <s v="Public-key bandwidth-monitored intranet"/>
    <n v="153700"/>
    <n v="15238"/>
    <x v="0"/>
    <n v="181"/>
    <s v="US"/>
    <s v="USD"/>
    <n v="1308200400"/>
    <n v="1450159200"/>
    <b v="0"/>
    <b v="0"/>
    <s v="theater/plays"/>
    <n v="0"/>
    <n v="7709.5"/>
    <x v="3"/>
    <x v="3"/>
    <x v="839"/>
    <d v="2015-12-15T06:00:00"/>
  </r>
  <r>
    <n v="947"/>
    <s v="Smith-Powell"/>
    <s v="Upgradable clear-thinking hardware"/>
    <n v="3600"/>
    <n v="961"/>
    <x v="0"/>
    <n v="13"/>
    <s v="US"/>
    <s v="USD"/>
    <n v="1411707600"/>
    <n v="1450159200"/>
    <b v="0"/>
    <b v="0"/>
    <s v="theater/plays"/>
    <n v="0"/>
    <n v="487"/>
    <x v="3"/>
    <x v="3"/>
    <x v="840"/>
    <d v="2015-12-15T06:00:00"/>
  </r>
  <r>
    <n v="948"/>
    <s v="Smith-Hill"/>
    <s v="Integrated holistic paradigm"/>
    <n v="9400"/>
    <n v="5918"/>
    <x v="3"/>
    <n v="160"/>
    <s v="US"/>
    <s v="USD"/>
    <n v="1418364000"/>
    <n v="1450159200"/>
    <b v="1"/>
    <b v="1"/>
    <s v="film &amp; video/documentary"/>
    <n v="0"/>
    <n v="3039"/>
    <x v="4"/>
    <x v="4"/>
    <x v="841"/>
    <d v="2015-12-15T06:00:00"/>
  </r>
  <r>
    <n v="949"/>
    <s v="Wright LLC"/>
    <s v="Seamless clear-thinking conglomeration"/>
    <n v="5900"/>
    <n v="9520"/>
    <x v="1"/>
    <n v="203"/>
    <s v="US"/>
    <s v="USD"/>
    <n v="1429333200"/>
    <n v="1450159200"/>
    <b v="0"/>
    <b v="0"/>
    <s v="technology/web"/>
    <n v="3620"/>
    <n v="4861.5"/>
    <x v="2"/>
    <x v="2"/>
    <x v="842"/>
    <d v="2015-12-15T06:00:00"/>
  </r>
  <r>
    <n v="950"/>
    <s v="Williams, Orozco and Gomez"/>
    <s v="Persistent content-based methodology"/>
    <n v="100"/>
    <n v="5"/>
    <x v="0"/>
    <n v="1"/>
    <s v="US"/>
    <s v="USD"/>
    <n v="1555390800"/>
    <n v="1450159200"/>
    <b v="0"/>
    <b v="1"/>
    <s v="theater/plays"/>
    <n v="0"/>
    <n v="3"/>
    <x v="3"/>
    <x v="3"/>
    <x v="843"/>
    <d v="2015-12-15T06:00:00"/>
  </r>
  <r>
    <n v="951"/>
    <s v="Peterson Ltd"/>
    <s v="Re-engineered 24hour matrix"/>
    <n v="14500"/>
    <n v="159056"/>
    <x v="1"/>
    <n v="1559"/>
    <s v="US"/>
    <s v="USD"/>
    <n v="1482732000"/>
    <n v="1450159200"/>
    <b v="0"/>
    <b v="1"/>
    <s v="music/rock"/>
    <n v="144556"/>
    <n v="80307.5"/>
    <x v="1"/>
    <x v="1"/>
    <x v="844"/>
    <d v="2015-12-15T06:00:00"/>
  </r>
  <r>
    <n v="952"/>
    <s v="Cummings-Hayes"/>
    <s v="Virtual multi-tasking core"/>
    <n v="145500"/>
    <n v="101987"/>
    <x v="3"/>
    <n v="2266"/>
    <s v="US"/>
    <s v="USD"/>
    <n v="1470718800"/>
    <n v="1450159200"/>
    <b v="0"/>
    <b v="0"/>
    <s v="film &amp; video/documentary"/>
    <n v="0"/>
    <n v="52126.5"/>
    <x v="4"/>
    <x v="4"/>
    <x v="845"/>
    <d v="2015-12-15T06:00:00"/>
  </r>
  <r>
    <n v="953"/>
    <s v="Boyle Ltd"/>
    <s v="Streamlined fault-tolerant conglomeration"/>
    <n v="3300"/>
    <n v="1980"/>
    <x v="0"/>
    <n v="21"/>
    <s v="US"/>
    <s v="USD"/>
    <n v="1450591200"/>
    <n v="1450159200"/>
    <b v="0"/>
    <b v="1"/>
    <s v="film &amp; video/science fiction"/>
    <n v="0"/>
    <n v="1000.5"/>
    <x v="4"/>
    <x v="22"/>
    <x v="846"/>
    <d v="2015-12-15T06:00:00"/>
  </r>
  <r>
    <n v="954"/>
    <s v="Henderson, Parker and Diaz"/>
    <s v="Enterprise-wide client-driven policy"/>
    <n v="42600"/>
    <n v="156384"/>
    <x v="1"/>
    <n v="1548"/>
    <s v="AU"/>
    <s v="AUD"/>
    <n v="1348290000"/>
    <n v="1450159200"/>
    <b v="0"/>
    <b v="0"/>
    <s v="technology/web"/>
    <n v="113784"/>
    <n v="78966"/>
    <x v="2"/>
    <x v="2"/>
    <x v="110"/>
    <d v="2015-12-15T06:00:00"/>
  </r>
  <r>
    <n v="955"/>
    <s v="Moss-Obrien"/>
    <s v="Function-based next generation emulation"/>
    <n v="700"/>
    <n v="7763"/>
    <x v="1"/>
    <n v="80"/>
    <s v="US"/>
    <s v="USD"/>
    <n v="1353823200"/>
    <n v="1450159200"/>
    <b v="0"/>
    <b v="0"/>
    <s v="theater/plays"/>
    <n v="7063"/>
    <n v="3921.5"/>
    <x v="3"/>
    <x v="3"/>
    <x v="847"/>
    <d v="2015-12-15T06:00:00"/>
  </r>
  <r>
    <n v="956"/>
    <s v="Wood Inc"/>
    <s v="Re-engineered composite focus group"/>
    <n v="187600"/>
    <n v="35698"/>
    <x v="0"/>
    <n v="830"/>
    <s v="US"/>
    <s v="USD"/>
    <n v="1450764000"/>
    <n v="1450159200"/>
    <b v="0"/>
    <b v="0"/>
    <s v="film &amp; video/science fiction"/>
    <n v="0"/>
    <n v="18264"/>
    <x v="4"/>
    <x v="22"/>
    <x v="848"/>
    <d v="2015-12-15T06:00:00"/>
  </r>
  <r>
    <n v="957"/>
    <s v="Riley, Cohen and Goodman"/>
    <s v="Profound mission-critical function"/>
    <n v="9800"/>
    <n v="12434"/>
    <x v="1"/>
    <n v="131"/>
    <s v="US"/>
    <s v="USD"/>
    <n v="1329372000"/>
    <n v="1450159200"/>
    <b v="0"/>
    <b v="0"/>
    <s v="theater/plays"/>
    <n v="2634"/>
    <n v="6282.5"/>
    <x v="3"/>
    <x v="3"/>
    <x v="849"/>
    <d v="2015-12-15T06:00:00"/>
  </r>
  <r>
    <n v="958"/>
    <s v="Green, Robinson and Ho"/>
    <s v="De-engineered zero-defect open system"/>
    <n v="1100"/>
    <n v="8081"/>
    <x v="1"/>
    <n v="112"/>
    <s v="US"/>
    <s v="USD"/>
    <n v="1277096400"/>
    <n v="1450159200"/>
    <b v="0"/>
    <b v="0"/>
    <s v="film &amp; video/animation"/>
    <n v="6981"/>
    <n v="4096.5"/>
    <x v="4"/>
    <x v="10"/>
    <x v="780"/>
    <d v="2015-12-15T06:00:00"/>
  </r>
  <r>
    <n v="959"/>
    <s v="Black-Graham"/>
    <s v="Operative hybrid utilization"/>
    <n v="145000"/>
    <n v="6631"/>
    <x v="0"/>
    <n v="130"/>
    <s v="US"/>
    <s v="USD"/>
    <n v="1277701200"/>
    <n v="1450159200"/>
    <b v="0"/>
    <b v="0"/>
    <s v="publishing/translations"/>
    <n v="0"/>
    <n v="3380.5"/>
    <x v="5"/>
    <x v="18"/>
    <x v="140"/>
    <d v="2015-12-15T06:00:00"/>
  </r>
  <r>
    <n v="960"/>
    <s v="Robbins Group"/>
    <s v="Function-based interactive matrix"/>
    <n v="5500"/>
    <n v="4678"/>
    <x v="0"/>
    <n v="55"/>
    <s v="US"/>
    <s v="USD"/>
    <n v="1454911200"/>
    <n v="1450159200"/>
    <b v="0"/>
    <b v="0"/>
    <s v="technology/web"/>
    <n v="0"/>
    <n v="2366.5"/>
    <x v="2"/>
    <x v="2"/>
    <x v="850"/>
    <d v="2015-12-15T06:00:00"/>
  </r>
  <r>
    <n v="961"/>
    <s v="Mason, Case and May"/>
    <s v="Optimized content-based collaboration"/>
    <n v="5700"/>
    <n v="6800"/>
    <x v="1"/>
    <n v="155"/>
    <s v="US"/>
    <s v="USD"/>
    <n v="1297922400"/>
    <n v="1450159200"/>
    <b v="0"/>
    <b v="0"/>
    <s v="publishing/translations"/>
    <n v="1100"/>
    <n v="3477.5"/>
    <x v="5"/>
    <x v="18"/>
    <x v="851"/>
    <d v="2015-12-15T06:00:00"/>
  </r>
  <r>
    <n v="962"/>
    <s v="Harris, Russell and Mitchell"/>
    <s v="User-centric cohesive policy"/>
    <n v="3600"/>
    <n v="10657"/>
    <x v="1"/>
    <n v="266"/>
    <s v="US"/>
    <s v="USD"/>
    <n v="1384408800"/>
    <n v="1450159200"/>
    <b v="0"/>
    <b v="0"/>
    <s v="food/food trucks"/>
    <n v="7057"/>
    <n v="5461.5"/>
    <x v="0"/>
    <x v="0"/>
    <x v="852"/>
    <d v="2015-12-15T06:00:00"/>
  </r>
  <r>
    <n v="963"/>
    <s v="Rodriguez-Robinson"/>
    <s v="Ergonomic methodical hub"/>
    <n v="5900"/>
    <n v="4997"/>
    <x v="0"/>
    <n v="114"/>
    <s v="IT"/>
    <s v="EUR"/>
    <n v="1299304800"/>
    <n v="1450159200"/>
    <b v="0"/>
    <b v="1"/>
    <s v="photography/photography books"/>
    <n v="0"/>
    <n v="2555.5"/>
    <x v="7"/>
    <x v="14"/>
    <x v="853"/>
    <d v="2015-12-15T06:00:00"/>
  </r>
  <r>
    <n v="964"/>
    <s v="Peck, Higgins and Smith"/>
    <s v="Devolved disintermediate encryption"/>
    <n v="3700"/>
    <n v="13164"/>
    <x v="1"/>
    <n v="155"/>
    <s v="US"/>
    <s v="USD"/>
    <n v="1431320400"/>
    <n v="1450159200"/>
    <b v="0"/>
    <b v="0"/>
    <s v="theater/plays"/>
    <n v="9464"/>
    <n v="6659.5"/>
    <x v="3"/>
    <x v="3"/>
    <x v="854"/>
    <d v="2015-12-15T06:00:00"/>
  </r>
  <r>
    <n v="965"/>
    <s v="Nunez-King"/>
    <s v="Phased clear-thinking policy"/>
    <n v="2200"/>
    <n v="8501"/>
    <x v="1"/>
    <n v="207"/>
    <s v="GB"/>
    <s v="GBP"/>
    <n v="1264399200"/>
    <n v="1450159200"/>
    <b v="0"/>
    <b v="0"/>
    <s v="music/rock"/>
    <n v="6301"/>
    <n v="4354"/>
    <x v="1"/>
    <x v="1"/>
    <x v="67"/>
    <d v="2015-12-15T06:00:00"/>
  </r>
  <r>
    <n v="966"/>
    <s v="Davis and Sons"/>
    <s v="Seamless solution-oriented capacity"/>
    <n v="1700"/>
    <n v="13468"/>
    <x v="1"/>
    <n v="245"/>
    <s v="US"/>
    <s v="USD"/>
    <n v="1497502800"/>
    <n v="1450159200"/>
    <b v="0"/>
    <b v="0"/>
    <s v="theater/plays"/>
    <n v="11768"/>
    <n v="6856.5"/>
    <x v="3"/>
    <x v="3"/>
    <x v="855"/>
    <d v="2015-12-15T06:00:00"/>
  </r>
  <r>
    <n v="967"/>
    <s v="Howard-Douglas"/>
    <s v="Organized human-resource attitude"/>
    <n v="88400"/>
    <n v="121138"/>
    <x v="1"/>
    <n v="1573"/>
    <s v="US"/>
    <s v="USD"/>
    <n v="1333688400"/>
    <n v="1450159200"/>
    <b v="0"/>
    <b v="0"/>
    <s v="music/world music"/>
    <n v="32738"/>
    <n v="61355.5"/>
    <x v="1"/>
    <x v="21"/>
    <x v="107"/>
    <d v="2015-12-15T06:00:00"/>
  </r>
  <r>
    <n v="968"/>
    <s v="Gonzalez-White"/>
    <s v="Open-architected disintermediate budgetary management"/>
    <n v="2400"/>
    <n v="8117"/>
    <x v="1"/>
    <n v="114"/>
    <s v="US"/>
    <s v="USD"/>
    <n v="1293861600"/>
    <n v="1450159200"/>
    <b v="0"/>
    <b v="0"/>
    <s v="food/food trucks"/>
    <n v="5717"/>
    <n v="4115.5"/>
    <x v="0"/>
    <x v="0"/>
    <x v="344"/>
    <d v="2015-12-15T06:00:00"/>
  </r>
  <r>
    <n v="969"/>
    <s v="Lopez-King"/>
    <s v="Multi-lateral radical solution"/>
    <n v="7900"/>
    <n v="8550"/>
    <x v="1"/>
    <n v="93"/>
    <s v="US"/>
    <s v="USD"/>
    <n v="1576994400"/>
    <n v="1450159200"/>
    <b v="0"/>
    <b v="0"/>
    <s v="theater/plays"/>
    <n v="650"/>
    <n v="4321.5"/>
    <x v="3"/>
    <x v="3"/>
    <x v="856"/>
    <d v="2015-12-15T06:00:00"/>
  </r>
  <r>
    <n v="970"/>
    <s v="Glover-Nelson"/>
    <s v="Inverse context-sensitive info-mediaries"/>
    <n v="94900"/>
    <n v="57659"/>
    <x v="0"/>
    <n v="594"/>
    <s v="US"/>
    <s v="USD"/>
    <n v="1304917200"/>
    <n v="1450159200"/>
    <b v="0"/>
    <b v="0"/>
    <s v="theater/plays"/>
    <n v="0"/>
    <n v="29126.5"/>
    <x v="3"/>
    <x v="3"/>
    <x v="857"/>
    <d v="2015-12-15T06:00:00"/>
  </r>
  <r>
    <n v="971"/>
    <s v="Garner and Sons"/>
    <s v="Versatile neutral workforce"/>
    <n v="5100"/>
    <n v="1414"/>
    <x v="0"/>
    <n v="24"/>
    <s v="US"/>
    <s v="USD"/>
    <n v="1381208400"/>
    <n v="1450159200"/>
    <b v="0"/>
    <b v="0"/>
    <s v="film &amp; video/television"/>
    <n v="0"/>
    <n v="719"/>
    <x v="4"/>
    <x v="19"/>
    <x v="858"/>
    <d v="2015-12-15T06:00:00"/>
  </r>
  <r>
    <n v="972"/>
    <s v="Sellers, Roach and Garrison"/>
    <s v="Multi-tiered systematic knowledge user"/>
    <n v="42700"/>
    <n v="97524"/>
    <x v="1"/>
    <n v="1681"/>
    <s v="US"/>
    <s v="USD"/>
    <n v="1401685200"/>
    <n v="1450159200"/>
    <b v="0"/>
    <b v="1"/>
    <s v="technology/web"/>
    <n v="54824"/>
    <n v="49602.5"/>
    <x v="2"/>
    <x v="2"/>
    <x v="859"/>
    <d v="2015-12-15T06:00:00"/>
  </r>
  <r>
    <n v="973"/>
    <s v="Herrera, Bennett and Silva"/>
    <s v="Programmable multi-state algorithm"/>
    <n v="121100"/>
    <n v="26176"/>
    <x v="0"/>
    <n v="252"/>
    <s v="US"/>
    <s v="USD"/>
    <n v="1291960800"/>
    <n v="1450159200"/>
    <b v="0"/>
    <b v="1"/>
    <s v="theater/plays"/>
    <n v="0"/>
    <n v="13214"/>
    <x v="3"/>
    <x v="3"/>
    <x v="860"/>
    <d v="2015-12-15T06:00:00"/>
  </r>
  <r>
    <n v="974"/>
    <s v="Thomas, Clay and Mendoza"/>
    <s v="Multi-channeled reciprocal interface"/>
    <n v="800"/>
    <n v="2991"/>
    <x v="1"/>
    <n v="32"/>
    <s v="US"/>
    <s v="USD"/>
    <n v="1368853200"/>
    <n v="1450159200"/>
    <b v="0"/>
    <b v="0"/>
    <s v="music/indie rock"/>
    <n v="2191"/>
    <n v="1511.5"/>
    <x v="1"/>
    <x v="7"/>
    <x v="170"/>
    <d v="2015-12-15T06:00:00"/>
  </r>
  <r>
    <n v="975"/>
    <s v="Ayala Group"/>
    <s v="Right-sized maximized migration"/>
    <n v="5400"/>
    <n v="8366"/>
    <x v="1"/>
    <n v="135"/>
    <s v="US"/>
    <s v="USD"/>
    <n v="1448776800"/>
    <n v="1450159200"/>
    <b v="0"/>
    <b v="1"/>
    <s v="theater/plays"/>
    <n v="2966"/>
    <n v="4250.5"/>
    <x v="3"/>
    <x v="3"/>
    <x v="861"/>
    <d v="2015-12-15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450159200"/>
    <b v="0"/>
    <b v="1"/>
    <s v="theater/plays"/>
    <n v="8886"/>
    <n v="6513"/>
    <x v="3"/>
    <x v="3"/>
    <x v="862"/>
    <d v="2015-12-15T06:00:00"/>
  </r>
  <r>
    <n v="977"/>
    <s v="Johnson Group"/>
    <s v="Vision-oriented interactive solution"/>
    <n v="7000"/>
    <n v="5177"/>
    <x v="0"/>
    <n v="67"/>
    <s v="US"/>
    <s v="USD"/>
    <n v="1517983200"/>
    <n v="1450159200"/>
    <b v="0"/>
    <b v="0"/>
    <s v="food/food trucks"/>
    <n v="0"/>
    <n v="2622"/>
    <x v="0"/>
    <x v="0"/>
    <x v="863"/>
    <d v="2015-12-15T06:00:00"/>
  </r>
  <r>
    <n v="978"/>
    <s v="Bailey, Nguyen and Martinez"/>
    <s v="Fundamental user-facing productivity"/>
    <n v="1000"/>
    <n v="8641"/>
    <x v="1"/>
    <n v="92"/>
    <s v="US"/>
    <s v="USD"/>
    <n v="1478930400"/>
    <n v="1450159200"/>
    <b v="0"/>
    <b v="0"/>
    <s v="games/video games"/>
    <n v="7641"/>
    <n v="4366.5"/>
    <x v="6"/>
    <x v="11"/>
    <x v="864"/>
    <d v="2015-12-15T06:00:00"/>
  </r>
  <r>
    <n v="979"/>
    <s v="Williams, Martin and Meyer"/>
    <s v="Innovative well-modulated capability"/>
    <n v="60200"/>
    <n v="86244"/>
    <x v="1"/>
    <n v="1015"/>
    <s v="GB"/>
    <s v="GBP"/>
    <n v="1426395600"/>
    <n v="1450159200"/>
    <b v="0"/>
    <b v="0"/>
    <s v="theater/plays"/>
    <n v="26044"/>
    <n v="43629.5"/>
    <x v="3"/>
    <x v="3"/>
    <x v="527"/>
    <d v="2015-12-15T06:00:00"/>
  </r>
  <r>
    <n v="980"/>
    <s v="Huff-Johnson"/>
    <s v="Universal fault-tolerant orchestration"/>
    <n v="195200"/>
    <n v="78630"/>
    <x v="0"/>
    <n v="742"/>
    <s v="US"/>
    <s v="USD"/>
    <n v="1446181200"/>
    <n v="1450159200"/>
    <b v="1"/>
    <b v="0"/>
    <s v="publishing/nonfiction"/>
    <n v="0"/>
    <n v="39686"/>
    <x v="5"/>
    <x v="9"/>
    <x v="865"/>
    <d v="2015-12-15T06:00:00"/>
  </r>
  <r>
    <n v="981"/>
    <s v="Diaz-Little"/>
    <s v="Grass-roots executive synergy"/>
    <n v="6700"/>
    <n v="11941"/>
    <x v="1"/>
    <n v="323"/>
    <s v="US"/>
    <s v="USD"/>
    <n v="1514181600"/>
    <n v="1450159200"/>
    <b v="0"/>
    <b v="0"/>
    <s v="technology/web"/>
    <n v="5241"/>
    <n v="6132"/>
    <x v="2"/>
    <x v="2"/>
    <x v="866"/>
    <d v="2015-12-15T06:00:00"/>
  </r>
  <r>
    <n v="982"/>
    <s v="Freeman-French"/>
    <s v="Multi-layered optimal application"/>
    <n v="7200"/>
    <n v="6115"/>
    <x v="0"/>
    <n v="75"/>
    <s v="US"/>
    <s v="USD"/>
    <n v="1311051600"/>
    <n v="1450159200"/>
    <b v="0"/>
    <b v="1"/>
    <s v="film &amp; video/documentary"/>
    <n v="0"/>
    <n v="3095"/>
    <x v="4"/>
    <x v="4"/>
    <x v="867"/>
    <d v="2015-12-15T06:00:00"/>
  </r>
  <r>
    <n v="983"/>
    <s v="Beck-Weber"/>
    <s v="Business-focused full-range core"/>
    <n v="129100"/>
    <n v="188404"/>
    <x v="1"/>
    <n v="2326"/>
    <s v="US"/>
    <s v="USD"/>
    <n v="1564894800"/>
    <n v="1450159200"/>
    <b v="0"/>
    <b v="0"/>
    <s v="film &amp; video/documentary"/>
    <n v="59304"/>
    <n v="95365"/>
    <x v="4"/>
    <x v="4"/>
    <x v="868"/>
    <d v="2015-12-15T06:00:00"/>
  </r>
  <r>
    <n v="984"/>
    <s v="Lewis-Jacobson"/>
    <s v="Exclusive system-worthy Graphic Interface"/>
    <n v="6500"/>
    <n v="9910"/>
    <x v="1"/>
    <n v="381"/>
    <s v="US"/>
    <s v="USD"/>
    <n v="1567918800"/>
    <n v="1450159200"/>
    <b v="0"/>
    <b v="0"/>
    <s v="theater/plays"/>
    <n v="3410"/>
    <n v="5145.5"/>
    <x v="3"/>
    <x v="3"/>
    <x v="105"/>
    <d v="2015-12-15T06:00:00"/>
  </r>
  <r>
    <n v="985"/>
    <s v="Logan-Curtis"/>
    <s v="Enhanced optimal ability"/>
    <n v="170600"/>
    <n v="114523"/>
    <x v="0"/>
    <n v="4405"/>
    <s v="US"/>
    <s v="USD"/>
    <n v="1386309600"/>
    <n v="1450159200"/>
    <b v="0"/>
    <b v="1"/>
    <s v="music/rock"/>
    <n v="0"/>
    <n v="59464"/>
    <x v="1"/>
    <x v="1"/>
    <x v="481"/>
    <d v="2015-12-15T06:00:00"/>
  </r>
  <r>
    <n v="986"/>
    <s v="Chan, Washington and Callahan"/>
    <s v="Optional zero administration neural-net"/>
    <n v="7800"/>
    <n v="3144"/>
    <x v="0"/>
    <n v="92"/>
    <s v="US"/>
    <s v="USD"/>
    <n v="1301979600"/>
    <n v="1450159200"/>
    <b v="0"/>
    <b v="0"/>
    <s v="music/rock"/>
    <n v="0"/>
    <n v="1618"/>
    <x v="1"/>
    <x v="1"/>
    <x v="253"/>
    <d v="2015-12-15T06:00:00"/>
  </r>
  <r>
    <n v="987"/>
    <s v="Wilson Group"/>
    <s v="Ameliorated foreground focus group"/>
    <n v="6200"/>
    <n v="13441"/>
    <x v="1"/>
    <n v="480"/>
    <s v="US"/>
    <s v="USD"/>
    <n v="1493269200"/>
    <n v="1450159200"/>
    <b v="0"/>
    <b v="0"/>
    <s v="film &amp; video/documentary"/>
    <n v="7241"/>
    <n v="6960.5"/>
    <x v="4"/>
    <x v="4"/>
    <x v="869"/>
    <d v="2015-12-15T06:00:00"/>
  </r>
  <r>
    <n v="988"/>
    <s v="Gardner, Ryan and Gutierrez"/>
    <s v="Triple-buffered multi-tasking matrices"/>
    <n v="9400"/>
    <n v="4899"/>
    <x v="0"/>
    <n v="64"/>
    <s v="US"/>
    <s v="USD"/>
    <n v="1478930400"/>
    <n v="1450159200"/>
    <b v="0"/>
    <b v="0"/>
    <s v="publishing/radio &amp; podcasts"/>
    <n v="0"/>
    <n v="2481.5"/>
    <x v="5"/>
    <x v="15"/>
    <x v="864"/>
    <d v="2015-12-15T06:00:00"/>
  </r>
  <r>
    <n v="989"/>
    <s v="Hernandez Inc"/>
    <s v="Versatile dedicated migration"/>
    <n v="2400"/>
    <n v="11990"/>
    <x v="1"/>
    <n v="226"/>
    <s v="US"/>
    <s v="USD"/>
    <n v="1555390800"/>
    <n v="1450159200"/>
    <b v="0"/>
    <b v="0"/>
    <s v="publishing/translations"/>
    <n v="9590"/>
    <n v="6108"/>
    <x v="5"/>
    <x v="18"/>
    <x v="843"/>
    <d v="2015-12-15T06:00:00"/>
  </r>
  <r>
    <n v="990"/>
    <s v="Ortiz-Roberts"/>
    <s v="Devolved foreground customer loyalty"/>
    <n v="7800"/>
    <n v="6839"/>
    <x v="0"/>
    <n v="64"/>
    <s v="US"/>
    <s v="USD"/>
    <n v="1456984800"/>
    <n v="1450159200"/>
    <b v="0"/>
    <b v="1"/>
    <s v="film &amp; video/drama"/>
    <n v="0"/>
    <n v="3451.5"/>
    <x v="4"/>
    <x v="6"/>
    <x v="289"/>
    <d v="2015-12-15T06:00:00"/>
  </r>
  <r>
    <n v="991"/>
    <s v="Ramirez LLC"/>
    <s v="Reduced reciprocal focus group"/>
    <n v="9800"/>
    <n v="11091"/>
    <x v="1"/>
    <n v="241"/>
    <s v="US"/>
    <s v="USD"/>
    <n v="1411621200"/>
    <n v="1450159200"/>
    <b v="0"/>
    <b v="1"/>
    <s v="music/rock"/>
    <n v="1291"/>
    <n v="5666"/>
    <x v="1"/>
    <x v="1"/>
    <x v="870"/>
    <d v="2015-12-15T06:00:00"/>
  </r>
  <r>
    <n v="992"/>
    <s v="Morrow Inc"/>
    <s v="Networked global migration"/>
    <n v="3100"/>
    <n v="13223"/>
    <x v="1"/>
    <n v="132"/>
    <s v="US"/>
    <s v="USD"/>
    <n v="1525669200"/>
    <n v="1450159200"/>
    <b v="0"/>
    <b v="1"/>
    <s v="film &amp; video/drama"/>
    <n v="10123"/>
    <n v="6677.5"/>
    <x v="4"/>
    <x v="6"/>
    <x v="871"/>
    <d v="2015-12-15T06:00:00"/>
  </r>
  <r>
    <n v="993"/>
    <s v="Erickson-Rogers"/>
    <s v="De-engineered even-keeled definition"/>
    <n v="9800"/>
    <n v="7608"/>
    <x v="3"/>
    <n v="75"/>
    <s v="IT"/>
    <s v="EUR"/>
    <n v="1450936800"/>
    <n v="1450159200"/>
    <b v="0"/>
    <b v="1"/>
    <s v="photography/photography books"/>
    <n v="0"/>
    <n v="3841.5"/>
    <x v="7"/>
    <x v="14"/>
    <x v="872"/>
    <d v="2015-12-15T06:00:00"/>
  </r>
  <r>
    <n v="994"/>
    <s v="Leach, Rich and Price"/>
    <s v="Implemented bi-directional flexibility"/>
    <n v="141100"/>
    <n v="74073"/>
    <x v="0"/>
    <n v="842"/>
    <s v="US"/>
    <s v="USD"/>
    <n v="1413522000"/>
    <n v="1450159200"/>
    <b v="0"/>
    <b v="1"/>
    <s v="publishing/translations"/>
    <n v="0"/>
    <n v="37457.5"/>
    <x v="5"/>
    <x v="18"/>
    <x v="873"/>
    <d v="2015-12-15T06:00:00"/>
  </r>
  <r>
    <n v="995"/>
    <s v="Manning-Hamilton"/>
    <s v="Vision-oriented scalable definition"/>
    <n v="97300"/>
    <n v="153216"/>
    <x v="1"/>
    <n v="2043"/>
    <s v="US"/>
    <s v="USD"/>
    <n v="1541307600"/>
    <n v="1450159200"/>
    <b v="0"/>
    <b v="1"/>
    <s v="food/food trucks"/>
    <n v="55916"/>
    <n v="77629.5"/>
    <x v="0"/>
    <x v="0"/>
    <x v="874"/>
    <d v="2015-12-15T06:00:00"/>
  </r>
  <r>
    <n v="996"/>
    <s v="Butler LLC"/>
    <s v="Future-proofed upward-trending migration"/>
    <n v="6600"/>
    <n v="4814"/>
    <x v="0"/>
    <n v="112"/>
    <s v="US"/>
    <s v="USD"/>
    <n v="1357106400"/>
    <n v="1450159200"/>
    <b v="0"/>
    <b v="0"/>
    <s v="theater/plays"/>
    <n v="0"/>
    <n v="2463"/>
    <x v="3"/>
    <x v="3"/>
    <x v="875"/>
    <d v="2015-12-15T06:00:00"/>
  </r>
  <r>
    <n v="997"/>
    <s v="Ball LLC"/>
    <s v="Right-sized full-range throughput"/>
    <n v="7600"/>
    <n v="4603"/>
    <x v="3"/>
    <n v="139"/>
    <s v="IT"/>
    <s v="EUR"/>
    <n v="1390197600"/>
    <n v="1450159200"/>
    <b v="0"/>
    <b v="0"/>
    <s v="theater/plays"/>
    <n v="0"/>
    <n v="2371"/>
    <x v="3"/>
    <x v="3"/>
    <x v="876"/>
    <d v="2015-12-15T06:00:00"/>
  </r>
  <r>
    <n v="998"/>
    <s v="Taylor, Santiago and Flores"/>
    <s v="Polarized composite customer loyalty"/>
    <n v="66600"/>
    <n v="37823"/>
    <x v="0"/>
    <n v="374"/>
    <s v="US"/>
    <s v="USD"/>
    <n v="1265868000"/>
    <n v="1450159200"/>
    <b v="0"/>
    <b v="1"/>
    <s v="music/indie rock"/>
    <n v="0"/>
    <n v="19098.5"/>
    <x v="1"/>
    <x v="7"/>
    <x v="877"/>
    <d v="2015-12-15T06:00:00"/>
  </r>
  <r>
    <n v="999"/>
    <s v="Hernandez, Norton and Kelley"/>
    <s v="Expanded eco-centric policy"/>
    <n v="111100"/>
    <n v="62819"/>
    <x v="3"/>
    <n v="1122"/>
    <s v="US"/>
    <s v="USD"/>
    <n v="1467176400"/>
    <n v="1450159200"/>
    <b v="0"/>
    <b v="0"/>
    <s v="food/food trucks"/>
    <n v="0"/>
    <n v="31970.5"/>
    <x v="0"/>
    <x v="0"/>
    <x v="878"/>
    <d v="2015-12-15T06:00:00"/>
  </r>
  <r>
    <m/>
    <m/>
    <m/>
    <m/>
    <m/>
    <x v="4"/>
    <m/>
    <m/>
    <m/>
    <m/>
    <n v="1450159200"/>
    <m/>
    <m/>
    <m/>
    <m/>
    <m/>
    <x v="9"/>
    <x v="24"/>
    <x v="879"/>
    <d v="2015-12-15T06:00:00"/>
  </r>
  <r>
    <m/>
    <m/>
    <m/>
    <m/>
    <m/>
    <x v="4"/>
    <m/>
    <m/>
    <m/>
    <m/>
    <m/>
    <m/>
    <m/>
    <m/>
    <m/>
    <m/>
    <x v="9"/>
    <x v="24"/>
    <x v="88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A27B5-9093-804E-8000-F3EEFB1C7BF4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565">
        <item x="0"/>
        <item x="399"/>
        <item x="99"/>
        <item x="380"/>
        <item x="275"/>
        <item x="323"/>
        <item x="61"/>
        <item x="279"/>
        <item x="103"/>
        <item x="472"/>
        <item x="435"/>
        <item x="502"/>
        <item x="237"/>
        <item x="21"/>
        <item x="447"/>
        <item x="528"/>
        <item x="45"/>
        <item x="487"/>
        <item x="85"/>
        <item x="29"/>
        <item x="483"/>
        <item x="548"/>
        <item x="174"/>
        <item x="140"/>
        <item x="291"/>
        <item x="443"/>
        <item x="426"/>
        <item x="322"/>
        <item x="345"/>
        <item x="48"/>
        <item x="533"/>
        <item x="77"/>
        <item x="356"/>
        <item x="313"/>
        <item x="89"/>
        <item x="272"/>
        <item x="94"/>
        <item x="336"/>
        <item x="541"/>
        <item x="163"/>
        <item x="450"/>
        <item x="165"/>
        <item x="560"/>
        <item x="410"/>
        <item x="316"/>
        <item x="84"/>
        <item x="240"/>
        <item x="203"/>
        <item x="289"/>
        <item x="219"/>
        <item x="55"/>
        <item x="180"/>
        <item x="116"/>
        <item x="442"/>
        <item x="260"/>
        <item x="433"/>
        <item x="130"/>
        <item x="248"/>
        <item x="359"/>
        <item x="91"/>
        <item x="204"/>
        <item x="95"/>
        <item x="388"/>
        <item x="342"/>
        <item x="393"/>
        <item x="225"/>
        <item x="349"/>
        <item x="485"/>
        <item x="382"/>
        <item x="512"/>
        <item x="228"/>
        <item x="500"/>
        <item x="312"/>
        <item x="550"/>
        <item x="280"/>
        <item x="139"/>
        <item x="123"/>
        <item x="479"/>
        <item x="371"/>
        <item x="195"/>
        <item x="145"/>
        <item x="523"/>
        <item x="445"/>
        <item x="508"/>
        <item x="241"/>
        <item x="138"/>
        <item x="344"/>
        <item x="38"/>
        <item x="470"/>
        <item x="98"/>
        <item x="529"/>
        <item x="293"/>
        <item x="92"/>
        <item x="156"/>
        <item x="539"/>
        <item x="304"/>
        <item x="362"/>
        <item x="425"/>
        <item x="374"/>
        <item x="453"/>
        <item x="188"/>
        <item x="265"/>
        <item x="403"/>
        <item x="338"/>
        <item x="168"/>
        <item x="87"/>
        <item x="236"/>
        <item x="227"/>
        <item x="551"/>
        <item x="420"/>
        <item x="492"/>
        <item x="339"/>
        <item x="444"/>
        <item x="70"/>
        <item x="68"/>
        <item x="486"/>
        <item x="101"/>
        <item x="437"/>
        <item x="488"/>
        <item x="292"/>
        <item x="383"/>
        <item x="209"/>
        <item x="511"/>
        <item x="82"/>
        <item x="144"/>
        <item x="22"/>
        <item x="122"/>
        <item x="147"/>
        <item x="495"/>
        <item x="36"/>
        <item x="557"/>
        <item x="46"/>
        <item x="37"/>
        <item x="294"/>
        <item x="514"/>
        <item x="35"/>
        <item x="33"/>
        <item x="290"/>
        <item x="535"/>
        <item x="76"/>
        <item x="160"/>
        <item x="159"/>
        <item x="105"/>
        <item x="400"/>
        <item x="525"/>
        <item x="464"/>
        <item x="473"/>
        <item x="154"/>
        <item x="270"/>
        <item x="504"/>
        <item x="532"/>
        <item x="467"/>
        <item x="468"/>
        <item x="489"/>
        <item x="207"/>
        <item x="476"/>
        <item x="264"/>
        <item x="392"/>
        <item x="327"/>
        <item x="360"/>
        <item x="124"/>
        <item x="428"/>
        <item x="395"/>
        <item x="390"/>
        <item x="422"/>
        <item x="121"/>
        <item x="521"/>
        <item x="448"/>
        <item x="498"/>
        <item x="220"/>
        <item x="452"/>
        <item x="534"/>
        <item x="190"/>
        <item x="381"/>
        <item x="296"/>
        <item x="501"/>
        <item x="245"/>
        <item x="19"/>
        <item x="267"/>
        <item x="253"/>
        <item x="506"/>
        <item x="417"/>
        <item x="109"/>
        <item x="405"/>
        <item x="300"/>
        <item x="49"/>
        <item x="308"/>
        <item x="416"/>
        <item x="303"/>
        <item x="100"/>
        <item x="56"/>
        <item x="513"/>
        <item x="242"/>
        <item x="531"/>
        <item x="34"/>
        <item x="58"/>
        <item x="183"/>
        <item x="520"/>
        <item x="555"/>
        <item x="367"/>
        <item x="153"/>
        <item x="83"/>
        <item x="252"/>
        <item x="166"/>
        <item x="102"/>
        <item x="295"/>
        <item x="16"/>
        <item x="175"/>
        <item x="169"/>
        <item x="141"/>
        <item x="285"/>
        <item x="3"/>
        <item x="282"/>
        <item x="329"/>
        <item x="30"/>
        <item x="172"/>
        <item x="547"/>
        <item x="348"/>
        <item x="517"/>
        <item x="78"/>
        <item x="404"/>
        <item x="436"/>
        <item x="60"/>
        <item x="51"/>
        <item x="493"/>
        <item x="375"/>
        <item x="328"/>
        <item x="311"/>
        <item x="230"/>
        <item x="347"/>
        <item x="446"/>
        <item x="258"/>
        <item x="24"/>
        <item x="6"/>
        <item x="171"/>
        <item x="484"/>
        <item x="26"/>
        <item x="376"/>
        <item x="439"/>
        <item x="429"/>
        <item x="544"/>
        <item x="365"/>
        <item x="415"/>
        <item x="25"/>
        <item x="278"/>
        <item x="503"/>
        <item x="13"/>
        <item x="178"/>
        <item x="297"/>
        <item x="527"/>
        <item x="32"/>
        <item x="480"/>
        <item x="477"/>
        <item x="187"/>
        <item x="90"/>
        <item x="185"/>
        <item x="249"/>
        <item x="128"/>
        <item x="266"/>
        <item x="268"/>
        <item x="334"/>
        <item x="66"/>
        <item x="170"/>
        <item x="88"/>
        <item x="269"/>
        <item x="354"/>
        <item x="516"/>
        <item x="14"/>
        <item x="377"/>
        <item x="151"/>
        <item x="427"/>
        <item x="176"/>
        <item x="471"/>
        <item x="474"/>
        <item x="114"/>
        <item x="81"/>
        <item x="456"/>
        <item x="540"/>
        <item x="23"/>
        <item x="542"/>
        <item x="538"/>
        <item x="366"/>
        <item x="341"/>
        <item x="350"/>
        <item x="558"/>
        <item x="310"/>
        <item x="430"/>
        <item x="17"/>
        <item x="64"/>
        <item x="418"/>
        <item x="71"/>
        <item x="96"/>
        <item x="179"/>
        <item x="449"/>
        <item x="478"/>
        <item x="553"/>
        <item x="137"/>
        <item x="57"/>
        <item x="142"/>
        <item x="309"/>
        <item x="255"/>
        <item x="507"/>
        <item x="47"/>
        <item x="161"/>
        <item x="221"/>
        <item x="73"/>
        <item x="146"/>
        <item x="205"/>
        <item x="133"/>
        <item x="318"/>
        <item x="315"/>
        <item x="106"/>
        <item x="398"/>
        <item x="65"/>
        <item x="41"/>
        <item x="402"/>
        <item x="397"/>
        <item x="157"/>
        <item x="243"/>
        <item x="5"/>
        <item x="254"/>
        <item x="235"/>
        <item x="465"/>
        <item x="421"/>
        <item x="302"/>
        <item x="43"/>
        <item x="212"/>
        <item x="218"/>
        <item x="552"/>
        <item x="28"/>
        <item x="434"/>
        <item x="158"/>
        <item x="50"/>
        <item x="74"/>
        <item x="353"/>
        <item x="213"/>
        <item x="408"/>
        <item x="7"/>
        <item x="214"/>
        <item x="182"/>
        <item x="458"/>
        <item x="440"/>
        <item x="543"/>
        <item x="86"/>
        <item x="355"/>
        <item x="510"/>
        <item x="379"/>
        <item x="559"/>
        <item x="274"/>
        <item x="299"/>
        <item x="463"/>
        <item x="208"/>
        <item x="284"/>
        <item x="69"/>
        <item x="561"/>
        <item x="211"/>
        <item x="149"/>
        <item x="54"/>
        <item x="4"/>
        <item x="391"/>
        <item x="462"/>
        <item x="490"/>
        <item x="11"/>
        <item x="231"/>
        <item x="457"/>
        <item x="460"/>
        <item x="184"/>
        <item x="271"/>
        <item x="63"/>
        <item x="262"/>
        <item x="283"/>
        <item x="181"/>
        <item x="305"/>
        <item x="193"/>
        <item x="200"/>
        <item x="545"/>
        <item x="454"/>
        <item x="12"/>
        <item x="148"/>
        <item x="75"/>
        <item x="441"/>
        <item x="238"/>
        <item x="173"/>
        <item x="119"/>
        <item x="424"/>
        <item x="413"/>
        <item x="72"/>
        <item x="412"/>
        <item x="247"/>
        <item x="40"/>
        <item x="378"/>
        <item x="518"/>
        <item x="177"/>
        <item x="232"/>
        <item x="126"/>
        <item x="411"/>
        <item x="373"/>
        <item x="1"/>
        <item x="216"/>
        <item x="363"/>
        <item x="438"/>
        <item x="210"/>
        <item x="394"/>
        <item x="53"/>
        <item x="301"/>
        <item x="346"/>
        <item x="9"/>
        <item x="155"/>
        <item x="10"/>
        <item x="326"/>
        <item x="223"/>
        <item x="361"/>
        <item x="224"/>
        <item x="358"/>
        <item x="104"/>
        <item x="431"/>
        <item x="335"/>
        <item x="286"/>
        <item x="201"/>
        <item x="194"/>
        <item x="52"/>
        <item x="288"/>
        <item x="257"/>
        <item x="505"/>
        <item x="370"/>
        <item x="198"/>
        <item x="461"/>
        <item x="244"/>
        <item x="482"/>
        <item x="263"/>
        <item x="197"/>
        <item x="246"/>
        <item x="554"/>
        <item x="239"/>
        <item x="401"/>
        <item x="135"/>
        <item x="320"/>
        <item x="192"/>
        <item x="526"/>
        <item x="389"/>
        <item x="44"/>
        <item x="229"/>
        <item x="59"/>
        <item x="234"/>
        <item x="546"/>
        <item x="191"/>
        <item x="256"/>
        <item x="2"/>
        <item x="93"/>
        <item x="496"/>
        <item x="79"/>
        <item x="386"/>
        <item x="522"/>
        <item x="261"/>
        <item x="117"/>
        <item x="39"/>
        <item x="134"/>
        <item x="325"/>
        <item x="340"/>
        <item x="42"/>
        <item x="276"/>
        <item x="432"/>
        <item x="419"/>
        <item x="120"/>
        <item x="8"/>
        <item x="67"/>
        <item x="80"/>
        <item x="307"/>
        <item x="549"/>
        <item x="199"/>
        <item x="372"/>
        <item x="562"/>
        <item x="352"/>
        <item x="196"/>
        <item x="556"/>
        <item x="369"/>
        <item x="108"/>
        <item x="319"/>
        <item x="337"/>
        <item x="414"/>
        <item x="20"/>
        <item x="251"/>
        <item x="321"/>
        <item x="215"/>
        <item x="330"/>
        <item x="127"/>
        <item x="333"/>
        <item x="407"/>
        <item x="384"/>
        <item x="475"/>
        <item x="298"/>
        <item x="491"/>
        <item x="519"/>
        <item x="250"/>
        <item x="451"/>
        <item x="332"/>
        <item x="206"/>
        <item x="107"/>
        <item x="331"/>
        <item x="27"/>
        <item x="115"/>
        <item x="189"/>
        <item x="136"/>
        <item x="226"/>
        <item x="62"/>
        <item x="164"/>
        <item x="222"/>
        <item x="125"/>
        <item x="515"/>
        <item x="259"/>
        <item x="277"/>
        <item x="406"/>
        <item x="466"/>
        <item x="143"/>
        <item x="273"/>
        <item x="409"/>
        <item x="481"/>
        <item x="31"/>
        <item x="129"/>
        <item x="317"/>
        <item x="497"/>
        <item x="530"/>
        <item x="167"/>
        <item x="202"/>
        <item x="15"/>
        <item x="233"/>
        <item x="324"/>
        <item x="152"/>
        <item x="118"/>
        <item x="132"/>
        <item x="499"/>
        <item x="306"/>
        <item x="537"/>
        <item x="111"/>
        <item x="281"/>
        <item x="112"/>
        <item x="162"/>
        <item x="110"/>
        <item x="494"/>
        <item x="186"/>
        <item x="357"/>
        <item x="368"/>
        <item x="351"/>
        <item x="469"/>
        <item x="509"/>
        <item x="97"/>
        <item x="387"/>
        <item x="459"/>
        <item x="343"/>
        <item x="423"/>
        <item x="455"/>
        <item x="314"/>
        <item x="18"/>
        <item x="131"/>
        <item x="217"/>
        <item x="364"/>
        <item x="396"/>
        <item x="536"/>
        <item x="385"/>
        <item x="287"/>
        <item x="524"/>
        <item x="150"/>
        <item x="113"/>
        <item x="563"/>
        <item t="default"/>
      </items>
    </pivotField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9EF41-F717-2B48-8EA8-D491BD3D73AE}" name="PivotTable1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6F5D8-50FE-8845-80B3-8DFDD45179EB}" name="PivotTable1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h="1" sd="0" x="0"/>
        <item h="1" sd="0" x="1"/>
        <item h="1" sd="0" x="2"/>
        <item h="1" sd="0" x="3"/>
        <item h="1" sd="0" x="4"/>
        <item h="1" sd="0" x="5"/>
        <item t="default"/>
      </items>
    </pivotField>
    <pivotField axis="axisPage" multipleItemSelectionAllowed="1" showAll="0">
      <items count="5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h="1" sd="0" x="5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17F0-D9AE-5043-BD72-3D4B8BE70158}">
  <dimension ref="A1:F30"/>
  <sheetViews>
    <sheetView workbookViewId="0">
      <selection activeCell="B9" sqref="B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34" width="4.1640625" bestFit="1" customWidth="1"/>
    <col min="35" max="352" width="5.1640625" bestFit="1" customWidth="1"/>
    <col min="353" max="522" width="6.1640625" bestFit="1" customWidth="1"/>
    <col min="523" max="564" width="7.1640625" bestFit="1" customWidth="1"/>
    <col min="565" max="565" width="7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2230-F525-B64A-83F7-1D2998F48E43}">
  <dimension ref="A2:F15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8" t="s">
        <v>6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9" t="s">
        <v>2064</v>
      </c>
      <c r="E9">
        <v>4</v>
      </c>
      <c r="F9">
        <v>4</v>
      </c>
    </row>
    <row r="10" spans="1:6" x14ac:dyDescent="0.2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025D-2D8B-144F-B3F9-4E805B0E6B39}">
  <dimension ref="A1:F18"/>
  <sheetViews>
    <sheetView workbookViewId="0">
      <selection activeCell="O20" sqref="O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2031</v>
      </c>
      <c r="B1" t="s">
        <v>2070</v>
      </c>
    </row>
    <row r="2" spans="1:6" x14ac:dyDescent="0.2">
      <c r="A2" s="8" t="s">
        <v>2085</v>
      </c>
      <c r="B2" t="s">
        <v>2086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opLeftCell="C1" zoomScale="74" zoomScaleNormal="74" workbookViewId="0">
      <pane xSplit="8" ySplit="12" topLeftCell="M975" activePane="bottomRight" state="frozen"/>
      <selection activeCell="C1" sqref="C1"/>
      <selection pane="topRight" activeCell="K1" sqref="K1"/>
      <selection pane="bottomLeft" activeCell="C13" sqref="C13"/>
      <selection pane="bottomRight" activeCell="W4" sqref="W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5" style="5" bestFit="1" customWidth="1"/>
    <col min="7" max="7" width="13" bestFit="1" customWidth="1"/>
    <col min="10" max="11" width="11.1640625" bestFit="1" customWidth="1"/>
    <col min="14" max="14" width="28" bestFit="1" customWidth="1"/>
    <col min="15" max="15" width="16.83203125" style="5" customWidth="1"/>
    <col min="16" max="16" width="16.6640625" style="5" customWidth="1"/>
    <col min="17" max="17" width="18" customWidth="1"/>
    <col min="18" max="18" width="13.5" customWidth="1"/>
    <col min="19" max="19" width="15.1640625" customWidth="1"/>
  </cols>
  <sheetData>
    <row r="1" spans="1:20" s="1" customFormat="1" ht="35" customHeight="1" x14ac:dyDescent="0.2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4" t="s">
        <v>2030</v>
      </c>
      <c r="Q1" s="6" t="s">
        <v>2031</v>
      </c>
      <c r="R1" s="1" t="s">
        <v>2032</v>
      </c>
      <c r="S1" s="11" t="s">
        <v>2071</v>
      </c>
      <c r="T1" s="2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MAX(E2-D2,0)</f>
        <v>0</v>
      </c>
      <c r="P2" s="5">
        <f>AVERAGE(E2,G2)</f>
        <v>0</v>
      </c>
      <c r="Q2" s="7" t="s">
        <v>2033</v>
      </c>
      <c r="R2" t="s">
        <v>2034</v>
      </c>
      <c r="S2" s="10">
        <f>(J2/86400)+DATE(1970,1,1)</f>
        <v>42336.25</v>
      </c>
      <c r="T2" s="10">
        <f>(K2/86400)+DATE(1970,1,1)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1450159200</v>
      </c>
      <c r="L3" t="b">
        <v>0</v>
      </c>
      <c r="M3" t="b">
        <v>1</v>
      </c>
      <c r="N3" t="s">
        <v>23</v>
      </c>
      <c r="O3" s="5">
        <f t="shared" ref="O3:O66" si="0">MAX(E3-D3,0)</f>
        <v>13160</v>
      </c>
      <c r="P3" s="5">
        <f t="shared" ref="P3:P66" si="1">AVERAGE(E3,G3)</f>
        <v>7359</v>
      </c>
      <c r="Q3" s="7" t="s">
        <v>2035</v>
      </c>
      <c r="R3" t="s">
        <v>2036</v>
      </c>
      <c r="S3" s="10">
        <f t="shared" ref="S3:S66" si="2">(J3/86400)+DATE(1970,1,1)</f>
        <v>41870.208333333336</v>
      </c>
      <c r="T3" s="10">
        <f t="shared" ref="T3:T66" si="3">(K3/86400)+DATE(1970,1,1)</f>
        <v>42353.25</v>
      </c>
    </row>
    <row r="4" spans="1:20" ht="34" x14ac:dyDescent="0.2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1450159200</v>
      </c>
      <c r="L4" t="b">
        <v>0</v>
      </c>
      <c r="M4" t="b">
        <v>0</v>
      </c>
      <c r="N4" t="s">
        <v>28</v>
      </c>
      <c r="O4" s="5">
        <f t="shared" si="0"/>
        <v>34123</v>
      </c>
      <c r="P4" s="5">
        <f t="shared" si="1"/>
        <v>71974</v>
      </c>
      <c r="Q4" s="7" t="s">
        <v>2037</v>
      </c>
      <c r="R4" t="s">
        <v>2038</v>
      </c>
      <c r="S4" s="10">
        <f t="shared" si="2"/>
        <v>41595.25</v>
      </c>
      <c r="T4" s="10">
        <f t="shared" si="3"/>
        <v>42353.25</v>
      </c>
    </row>
    <row r="5" spans="1:20" ht="34" x14ac:dyDescent="0.2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1450159200</v>
      </c>
      <c r="L5" t="b">
        <v>0</v>
      </c>
      <c r="M5" t="b">
        <v>0</v>
      </c>
      <c r="N5" t="s">
        <v>23</v>
      </c>
      <c r="O5" s="5">
        <f t="shared" si="0"/>
        <v>0</v>
      </c>
      <c r="P5" s="5">
        <f t="shared" si="1"/>
        <v>1250.5</v>
      </c>
      <c r="Q5" s="7" t="s">
        <v>2035</v>
      </c>
      <c r="R5" t="s">
        <v>2036</v>
      </c>
      <c r="S5" s="10">
        <f t="shared" si="2"/>
        <v>43688.208333333328</v>
      </c>
      <c r="T5" s="10">
        <f t="shared" si="3"/>
        <v>42353.25</v>
      </c>
    </row>
    <row r="6" spans="1:20" ht="17" x14ac:dyDescent="0.2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1450159200</v>
      </c>
      <c r="L6" t="b">
        <v>0</v>
      </c>
      <c r="M6" t="b">
        <v>0</v>
      </c>
      <c r="N6" t="s">
        <v>33</v>
      </c>
      <c r="O6" s="5">
        <f t="shared" si="0"/>
        <v>0</v>
      </c>
      <c r="P6" s="5">
        <f t="shared" si="1"/>
        <v>2659</v>
      </c>
      <c r="Q6" s="7" t="s">
        <v>2039</v>
      </c>
      <c r="R6" t="s">
        <v>2040</v>
      </c>
      <c r="S6" s="10">
        <f t="shared" si="2"/>
        <v>43485.25</v>
      </c>
      <c r="T6" s="10">
        <f t="shared" si="3"/>
        <v>42353.25</v>
      </c>
    </row>
    <row r="7" spans="1:20" ht="17" x14ac:dyDescent="0.2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1450159200</v>
      </c>
      <c r="L7" t="b">
        <v>0</v>
      </c>
      <c r="M7" t="b">
        <v>0</v>
      </c>
      <c r="N7" t="s">
        <v>33</v>
      </c>
      <c r="O7" s="5">
        <f t="shared" si="0"/>
        <v>5595</v>
      </c>
      <c r="P7" s="5">
        <f t="shared" si="1"/>
        <v>6684.5</v>
      </c>
      <c r="Q7" s="7" t="s">
        <v>2039</v>
      </c>
      <c r="R7" t="s">
        <v>2040</v>
      </c>
      <c r="S7" s="10">
        <f t="shared" si="2"/>
        <v>41149.208333333336</v>
      </c>
      <c r="T7" s="10">
        <f t="shared" si="3"/>
        <v>42353.25</v>
      </c>
    </row>
    <row r="8" spans="1:20" ht="17" x14ac:dyDescent="0.2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1450159200</v>
      </c>
      <c r="L8" t="b">
        <v>0</v>
      </c>
      <c r="M8" t="b">
        <v>0</v>
      </c>
      <c r="N8" t="s">
        <v>42</v>
      </c>
      <c r="O8" s="5">
        <f t="shared" si="0"/>
        <v>0</v>
      </c>
      <c r="P8" s="5">
        <f t="shared" si="1"/>
        <v>554</v>
      </c>
      <c r="Q8" s="7" t="s">
        <v>2041</v>
      </c>
      <c r="R8" t="s">
        <v>2042</v>
      </c>
      <c r="S8" s="10">
        <f t="shared" si="2"/>
        <v>42991.208333333328</v>
      </c>
      <c r="T8" s="10">
        <f t="shared" si="3"/>
        <v>42353.25</v>
      </c>
    </row>
    <row r="9" spans="1:20" ht="17" x14ac:dyDescent="0.2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1450159200</v>
      </c>
      <c r="L9" t="b">
        <v>0</v>
      </c>
      <c r="M9" t="b">
        <v>0</v>
      </c>
      <c r="N9" t="s">
        <v>33</v>
      </c>
      <c r="O9" s="5">
        <f t="shared" si="0"/>
        <v>10241</v>
      </c>
      <c r="P9" s="5">
        <f t="shared" si="1"/>
        <v>7484</v>
      </c>
      <c r="Q9" s="7" t="s">
        <v>2039</v>
      </c>
      <c r="R9" t="s">
        <v>2040</v>
      </c>
      <c r="S9" s="10">
        <f t="shared" si="2"/>
        <v>42229.208333333328</v>
      </c>
      <c r="T9" s="10">
        <f t="shared" si="3"/>
        <v>42353.25</v>
      </c>
    </row>
    <row r="10" spans="1:20" ht="17" x14ac:dyDescent="0.2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1450159200</v>
      </c>
      <c r="L10" t="b">
        <v>0</v>
      </c>
      <c r="M10" t="b">
        <v>0</v>
      </c>
      <c r="N10" t="s">
        <v>33</v>
      </c>
      <c r="O10" s="5">
        <f t="shared" si="0"/>
        <v>0</v>
      </c>
      <c r="P10" s="5">
        <f t="shared" si="1"/>
        <v>11327</v>
      </c>
      <c r="Q10" s="7" t="s">
        <v>2039</v>
      </c>
      <c r="R10" t="s">
        <v>2040</v>
      </c>
      <c r="S10" s="10">
        <f t="shared" si="2"/>
        <v>40399.208333333336</v>
      </c>
      <c r="T10" s="10">
        <f t="shared" si="3"/>
        <v>42353.25</v>
      </c>
    </row>
    <row r="11" spans="1:20" ht="17" x14ac:dyDescent="0.2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1450159200</v>
      </c>
      <c r="L11" t="b">
        <v>0</v>
      </c>
      <c r="M11" t="b">
        <v>0</v>
      </c>
      <c r="N11" t="s">
        <v>50</v>
      </c>
      <c r="O11" s="5">
        <f t="shared" si="0"/>
        <v>0</v>
      </c>
      <c r="P11" s="5">
        <f t="shared" si="1"/>
        <v>1626</v>
      </c>
      <c r="Q11" s="7" t="s">
        <v>2035</v>
      </c>
      <c r="R11" t="s">
        <v>2043</v>
      </c>
      <c r="S11" s="10">
        <f t="shared" si="2"/>
        <v>41536.208333333336</v>
      </c>
      <c r="T11" s="10">
        <f t="shared" si="3"/>
        <v>42353.25</v>
      </c>
    </row>
    <row r="12" spans="1:20" ht="17" x14ac:dyDescent="0.2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1450159200</v>
      </c>
      <c r="L12" t="b">
        <v>0</v>
      </c>
      <c r="M12" t="b">
        <v>0</v>
      </c>
      <c r="N12" t="s">
        <v>53</v>
      </c>
      <c r="O12" s="5">
        <f t="shared" si="0"/>
        <v>8638</v>
      </c>
      <c r="P12" s="5">
        <f t="shared" si="1"/>
        <v>7029</v>
      </c>
      <c r="Q12" s="7" t="s">
        <v>2041</v>
      </c>
      <c r="R12" t="s">
        <v>2044</v>
      </c>
      <c r="S12" s="10">
        <f t="shared" si="2"/>
        <v>40404.208333333336</v>
      </c>
      <c r="T12" s="10">
        <f t="shared" si="3"/>
        <v>42353.25</v>
      </c>
    </row>
    <row r="13" spans="1:20" ht="34" x14ac:dyDescent="0.2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1450159200</v>
      </c>
      <c r="L13" t="b">
        <v>0</v>
      </c>
      <c r="M13" t="b">
        <v>1</v>
      </c>
      <c r="N13" t="s">
        <v>33</v>
      </c>
      <c r="O13" s="5">
        <f t="shared" si="0"/>
        <v>0</v>
      </c>
      <c r="P13" s="5">
        <f t="shared" si="1"/>
        <v>1528.5</v>
      </c>
      <c r="Q13" s="7" t="s">
        <v>2039</v>
      </c>
      <c r="R13" t="s">
        <v>2040</v>
      </c>
      <c r="S13" s="10">
        <f t="shared" si="2"/>
        <v>40442.208333333336</v>
      </c>
      <c r="T13" s="10">
        <f t="shared" si="3"/>
        <v>42353.25</v>
      </c>
    </row>
    <row r="14" spans="1:20" ht="17" x14ac:dyDescent="0.2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1450159200</v>
      </c>
      <c r="L14" t="b">
        <v>0</v>
      </c>
      <c r="M14" t="b">
        <v>0</v>
      </c>
      <c r="N14" t="s">
        <v>53</v>
      </c>
      <c r="O14" s="5">
        <f t="shared" si="0"/>
        <v>0</v>
      </c>
      <c r="P14" s="5">
        <f t="shared" si="1"/>
        <v>2842</v>
      </c>
      <c r="Q14" s="7" t="s">
        <v>2041</v>
      </c>
      <c r="R14" t="s">
        <v>2044</v>
      </c>
      <c r="S14" s="10">
        <f t="shared" si="2"/>
        <v>43760.208333333328</v>
      </c>
      <c r="T14" s="10">
        <f t="shared" si="3"/>
        <v>42353.25</v>
      </c>
    </row>
    <row r="15" spans="1:20" ht="34" x14ac:dyDescent="0.2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1450159200</v>
      </c>
      <c r="L15" t="b">
        <v>0</v>
      </c>
      <c r="M15" t="b">
        <v>0</v>
      </c>
      <c r="N15" t="s">
        <v>60</v>
      </c>
      <c r="O15" s="5">
        <f t="shared" si="0"/>
        <v>6095</v>
      </c>
      <c r="P15" s="5">
        <f t="shared" si="1"/>
        <v>5196.5</v>
      </c>
      <c r="Q15" s="7" t="s">
        <v>2035</v>
      </c>
      <c r="R15" t="s">
        <v>2045</v>
      </c>
      <c r="S15" s="10">
        <f t="shared" si="2"/>
        <v>42532.208333333328</v>
      </c>
      <c r="T15" s="10">
        <f t="shared" si="3"/>
        <v>42353.25</v>
      </c>
    </row>
    <row r="16" spans="1:20" ht="17" x14ac:dyDescent="0.2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1450159200</v>
      </c>
      <c r="L16" t="b">
        <v>0</v>
      </c>
      <c r="M16" t="b">
        <v>0</v>
      </c>
      <c r="N16" t="s">
        <v>60</v>
      </c>
      <c r="O16" s="5">
        <f t="shared" si="0"/>
        <v>0</v>
      </c>
      <c r="P16" s="5">
        <f t="shared" si="1"/>
        <v>9514.5</v>
      </c>
      <c r="Q16" s="7" t="s">
        <v>2035</v>
      </c>
      <c r="R16" t="s">
        <v>2045</v>
      </c>
      <c r="S16" s="10">
        <f t="shared" si="2"/>
        <v>40974.25</v>
      </c>
      <c r="T16" s="10">
        <f t="shared" si="3"/>
        <v>42353.25</v>
      </c>
    </row>
    <row r="17" spans="1:20" ht="17" x14ac:dyDescent="0.2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1450159200</v>
      </c>
      <c r="L17" t="b">
        <v>0</v>
      </c>
      <c r="M17" t="b">
        <v>0</v>
      </c>
      <c r="N17" t="s">
        <v>65</v>
      </c>
      <c r="O17" s="5">
        <f t="shared" si="0"/>
        <v>0</v>
      </c>
      <c r="P17" s="5">
        <f t="shared" si="1"/>
        <v>19433</v>
      </c>
      <c r="Q17" s="7" t="s">
        <v>2037</v>
      </c>
      <c r="R17" t="s">
        <v>2046</v>
      </c>
      <c r="S17" s="10">
        <f t="shared" si="2"/>
        <v>43809.25</v>
      </c>
      <c r="T17" s="10">
        <f t="shared" si="3"/>
        <v>42353.25</v>
      </c>
    </row>
    <row r="18" spans="1:20" ht="17" x14ac:dyDescent="0.2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1450159200</v>
      </c>
      <c r="L18" t="b">
        <v>0</v>
      </c>
      <c r="M18" t="b">
        <v>0</v>
      </c>
      <c r="N18" t="s">
        <v>68</v>
      </c>
      <c r="O18" s="5">
        <f t="shared" si="0"/>
        <v>9341</v>
      </c>
      <c r="P18" s="5">
        <f t="shared" si="1"/>
        <v>5570.5</v>
      </c>
      <c r="Q18" s="7" t="s">
        <v>2047</v>
      </c>
      <c r="R18" t="s">
        <v>2048</v>
      </c>
      <c r="S18" s="10">
        <f t="shared" si="2"/>
        <v>41661.25</v>
      </c>
      <c r="T18" s="10">
        <f t="shared" si="3"/>
        <v>42353.25</v>
      </c>
    </row>
    <row r="19" spans="1:20" ht="17" x14ac:dyDescent="0.2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1450159200</v>
      </c>
      <c r="L19" t="b">
        <v>0</v>
      </c>
      <c r="M19" t="b">
        <v>0</v>
      </c>
      <c r="N19" t="s">
        <v>71</v>
      </c>
      <c r="O19" s="5">
        <f t="shared" si="0"/>
        <v>50245</v>
      </c>
      <c r="P19" s="5">
        <f t="shared" si="1"/>
        <v>68047</v>
      </c>
      <c r="Q19" s="7" t="s">
        <v>2041</v>
      </c>
      <c r="R19" t="s">
        <v>2049</v>
      </c>
      <c r="S19" s="10">
        <f t="shared" si="2"/>
        <v>40555.25</v>
      </c>
      <c r="T19" s="10">
        <f t="shared" si="3"/>
        <v>42353.25</v>
      </c>
    </row>
    <row r="20" spans="1:20" ht="17" x14ac:dyDescent="0.2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1450159200</v>
      </c>
      <c r="L20" t="b">
        <v>0</v>
      </c>
      <c r="M20" t="b">
        <v>0</v>
      </c>
      <c r="N20" t="s">
        <v>33</v>
      </c>
      <c r="O20" s="5">
        <f t="shared" si="0"/>
        <v>0</v>
      </c>
      <c r="P20" s="5">
        <f t="shared" si="1"/>
        <v>3112</v>
      </c>
      <c r="Q20" s="7" t="s">
        <v>2039</v>
      </c>
      <c r="R20" t="s">
        <v>2040</v>
      </c>
      <c r="S20" s="10">
        <f t="shared" si="2"/>
        <v>43351.208333333328</v>
      </c>
      <c r="T20" s="10">
        <f t="shared" si="3"/>
        <v>42353.25</v>
      </c>
    </row>
    <row r="21" spans="1:20" ht="17" x14ac:dyDescent="0.2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1450159200</v>
      </c>
      <c r="L21" t="b">
        <v>0</v>
      </c>
      <c r="M21" t="b">
        <v>1</v>
      </c>
      <c r="N21" t="s">
        <v>33</v>
      </c>
      <c r="O21" s="5">
        <f t="shared" si="0"/>
        <v>0</v>
      </c>
      <c r="P21" s="5">
        <f t="shared" si="1"/>
        <v>15502.5</v>
      </c>
      <c r="Q21" s="7" t="s">
        <v>2039</v>
      </c>
      <c r="R21" t="s">
        <v>2040</v>
      </c>
      <c r="S21" s="10">
        <f t="shared" si="2"/>
        <v>43528.25</v>
      </c>
      <c r="T21" s="10">
        <f t="shared" si="3"/>
        <v>42353.25</v>
      </c>
    </row>
    <row r="22" spans="1:20" ht="17" x14ac:dyDescent="0.2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1450159200</v>
      </c>
      <c r="L22" t="b">
        <v>0</v>
      </c>
      <c r="M22" t="b">
        <v>0</v>
      </c>
      <c r="N22" t="s">
        <v>53</v>
      </c>
      <c r="O22" s="5">
        <f t="shared" si="0"/>
        <v>16136</v>
      </c>
      <c r="P22" s="5">
        <f t="shared" si="1"/>
        <v>74666</v>
      </c>
      <c r="Q22" s="7" t="s">
        <v>2041</v>
      </c>
      <c r="R22" t="s">
        <v>2044</v>
      </c>
      <c r="S22" s="10">
        <f t="shared" si="2"/>
        <v>41848.208333333336</v>
      </c>
      <c r="T22" s="10">
        <f t="shared" si="3"/>
        <v>42353.25</v>
      </c>
    </row>
    <row r="23" spans="1:20" ht="17" x14ac:dyDescent="0.2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1450159200</v>
      </c>
      <c r="L23" t="b">
        <v>0</v>
      </c>
      <c r="M23" t="b">
        <v>0</v>
      </c>
      <c r="N23" t="s">
        <v>33</v>
      </c>
      <c r="O23" s="5">
        <f t="shared" si="0"/>
        <v>0</v>
      </c>
      <c r="P23" s="5">
        <f t="shared" si="1"/>
        <v>19545.5</v>
      </c>
      <c r="Q23" s="7" t="s">
        <v>2039</v>
      </c>
      <c r="R23" t="s">
        <v>2040</v>
      </c>
      <c r="S23" s="10">
        <f t="shared" si="2"/>
        <v>40770.208333333336</v>
      </c>
      <c r="T23" s="10">
        <f t="shared" si="3"/>
        <v>42353.25</v>
      </c>
    </row>
    <row r="24" spans="1:20" ht="17" x14ac:dyDescent="0.2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1450159200</v>
      </c>
      <c r="L24" t="b">
        <v>0</v>
      </c>
      <c r="M24" t="b">
        <v>0</v>
      </c>
      <c r="N24" t="s">
        <v>33</v>
      </c>
      <c r="O24" s="5">
        <f t="shared" si="0"/>
        <v>16590</v>
      </c>
      <c r="P24" s="5">
        <f t="shared" si="1"/>
        <v>38290</v>
      </c>
      <c r="Q24" s="7" t="s">
        <v>2039</v>
      </c>
      <c r="R24" t="s">
        <v>2040</v>
      </c>
      <c r="S24" s="10">
        <f t="shared" si="2"/>
        <v>43193.208333333328</v>
      </c>
      <c r="T24" s="10">
        <f t="shared" si="3"/>
        <v>42353.25</v>
      </c>
    </row>
    <row r="25" spans="1:20" ht="17" x14ac:dyDescent="0.2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1450159200</v>
      </c>
      <c r="L25" t="b">
        <v>0</v>
      </c>
      <c r="M25" t="b">
        <v>0</v>
      </c>
      <c r="N25" t="s">
        <v>42</v>
      </c>
      <c r="O25" s="5">
        <f t="shared" si="0"/>
        <v>10442</v>
      </c>
      <c r="P25" s="5">
        <f t="shared" si="1"/>
        <v>7542</v>
      </c>
      <c r="Q25" s="7" t="s">
        <v>2041</v>
      </c>
      <c r="R25" t="s">
        <v>2042</v>
      </c>
      <c r="S25" s="10">
        <f t="shared" si="2"/>
        <v>43510.25</v>
      </c>
      <c r="T25" s="10">
        <f t="shared" si="3"/>
        <v>42353.25</v>
      </c>
    </row>
    <row r="26" spans="1:20" ht="17" x14ac:dyDescent="0.2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1450159200</v>
      </c>
      <c r="L26" t="b">
        <v>0</v>
      </c>
      <c r="M26" t="b">
        <v>0</v>
      </c>
      <c r="N26" t="s">
        <v>65</v>
      </c>
      <c r="O26" s="5">
        <f t="shared" si="0"/>
        <v>11857</v>
      </c>
      <c r="P26" s="5">
        <f t="shared" si="1"/>
        <v>53465</v>
      </c>
      <c r="Q26" s="7" t="s">
        <v>2037</v>
      </c>
      <c r="R26" t="s">
        <v>2046</v>
      </c>
      <c r="S26" s="10">
        <f t="shared" si="2"/>
        <v>41811.208333333336</v>
      </c>
      <c r="T26" s="10">
        <f t="shared" si="3"/>
        <v>42353.25</v>
      </c>
    </row>
    <row r="27" spans="1:20" ht="17" x14ac:dyDescent="0.2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1450159200</v>
      </c>
      <c r="L27" t="b">
        <v>0</v>
      </c>
      <c r="M27" t="b">
        <v>1</v>
      </c>
      <c r="N27" t="s">
        <v>89</v>
      </c>
      <c r="O27" s="5">
        <f t="shared" si="0"/>
        <v>6404</v>
      </c>
      <c r="P27" s="5">
        <f t="shared" si="1"/>
        <v>6033.5</v>
      </c>
      <c r="Q27" s="7" t="s">
        <v>2050</v>
      </c>
      <c r="R27" t="s">
        <v>2051</v>
      </c>
      <c r="S27" s="10">
        <f t="shared" si="2"/>
        <v>40681.208333333336</v>
      </c>
      <c r="T27" s="10">
        <f t="shared" si="3"/>
        <v>42353.25</v>
      </c>
    </row>
    <row r="28" spans="1:20" ht="17" x14ac:dyDescent="0.2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1450159200</v>
      </c>
      <c r="L28" t="b">
        <v>0</v>
      </c>
      <c r="M28" t="b">
        <v>0</v>
      </c>
      <c r="N28" t="s">
        <v>33</v>
      </c>
      <c r="O28" s="5">
        <f t="shared" si="0"/>
        <v>0</v>
      </c>
      <c r="P28" s="5">
        <f t="shared" si="1"/>
        <v>26647</v>
      </c>
      <c r="Q28" s="7" t="s">
        <v>2039</v>
      </c>
      <c r="R28" t="s">
        <v>2040</v>
      </c>
      <c r="S28" s="10">
        <f t="shared" si="2"/>
        <v>43312.208333333328</v>
      </c>
      <c r="T28" s="10">
        <f t="shared" si="3"/>
        <v>42353.25</v>
      </c>
    </row>
    <row r="29" spans="1:20" ht="17" x14ac:dyDescent="0.2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1450159200</v>
      </c>
      <c r="L29" t="b">
        <v>0</v>
      </c>
      <c r="M29" t="b">
        <v>0</v>
      </c>
      <c r="N29" t="s">
        <v>23</v>
      </c>
      <c r="O29" s="5">
        <f t="shared" si="0"/>
        <v>0</v>
      </c>
      <c r="P29" s="5">
        <f t="shared" si="1"/>
        <v>807</v>
      </c>
      <c r="Q29" s="7" t="s">
        <v>2035</v>
      </c>
      <c r="R29" t="s">
        <v>2036</v>
      </c>
      <c r="S29" s="10">
        <f t="shared" si="2"/>
        <v>42280.208333333328</v>
      </c>
      <c r="T29" s="10">
        <f t="shared" si="3"/>
        <v>42353.25</v>
      </c>
    </row>
    <row r="30" spans="1:20" ht="17" x14ac:dyDescent="0.2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1450159200</v>
      </c>
      <c r="L30" t="b">
        <v>0</v>
      </c>
      <c r="M30" t="b">
        <v>1</v>
      </c>
      <c r="N30" t="s">
        <v>33</v>
      </c>
      <c r="O30" s="5">
        <f t="shared" si="0"/>
        <v>6835</v>
      </c>
      <c r="P30" s="5">
        <f t="shared" si="1"/>
        <v>69927.5</v>
      </c>
      <c r="Q30" s="7" t="s">
        <v>2039</v>
      </c>
      <c r="R30" t="s">
        <v>2040</v>
      </c>
      <c r="S30" s="10">
        <f t="shared" si="2"/>
        <v>40218.25</v>
      </c>
      <c r="T30" s="10">
        <f t="shared" si="3"/>
        <v>42353.25</v>
      </c>
    </row>
    <row r="31" spans="1:20" ht="17" x14ac:dyDescent="0.2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1450159200</v>
      </c>
      <c r="L31" t="b">
        <v>0</v>
      </c>
      <c r="M31" t="b">
        <v>0</v>
      </c>
      <c r="N31" t="s">
        <v>100</v>
      </c>
      <c r="O31" s="5">
        <f t="shared" si="0"/>
        <v>105065</v>
      </c>
      <c r="P31" s="5">
        <f t="shared" si="1"/>
        <v>76285.5</v>
      </c>
      <c r="Q31" s="7" t="s">
        <v>2041</v>
      </c>
      <c r="R31" t="s">
        <v>2052</v>
      </c>
      <c r="S31" s="10">
        <f t="shared" si="2"/>
        <v>43301.208333333328</v>
      </c>
      <c r="T31" s="10">
        <f t="shared" si="3"/>
        <v>42353.25</v>
      </c>
    </row>
    <row r="32" spans="1:20" ht="17" x14ac:dyDescent="0.2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1450159200</v>
      </c>
      <c r="L32" t="b">
        <v>0</v>
      </c>
      <c r="M32" t="b">
        <v>0</v>
      </c>
      <c r="N32" t="s">
        <v>71</v>
      </c>
      <c r="O32" s="5">
        <f t="shared" si="0"/>
        <v>5455</v>
      </c>
      <c r="P32" s="5">
        <f t="shared" si="1"/>
        <v>7292</v>
      </c>
      <c r="Q32" s="7" t="s">
        <v>2041</v>
      </c>
      <c r="R32" t="s">
        <v>2049</v>
      </c>
      <c r="S32" s="10">
        <f t="shared" si="2"/>
        <v>43609.208333333328</v>
      </c>
      <c r="T32" s="10">
        <f t="shared" si="3"/>
        <v>42353.25</v>
      </c>
    </row>
    <row r="33" spans="1:20" ht="17" x14ac:dyDescent="0.2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1450159200</v>
      </c>
      <c r="L33" t="b">
        <v>0</v>
      </c>
      <c r="M33" t="b">
        <v>0</v>
      </c>
      <c r="N33" t="s">
        <v>89</v>
      </c>
      <c r="O33" s="5">
        <f t="shared" si="0"/>
        <v>7350</v>
      </c>
      <c r="P33" s="5">
        <f t="shared" si="1"/>
        <v>5538</v>
      </c>
      <c r="Q33" s="7" t="s">
        <v>2050</v>
      </c>
      <c r="R33" t="s">
        <v>2051</v>
      </c>
      <c r="S33" s="10">
        <f t="shared" si="2"/>
        <v>42374.25</v>
      </c>
      <c r="T33" s="10">
        <f t="shared" si="3"/>
        <v>42353.25</v>
      </c>
    </row>
    <row r="34" spans="1:20" ht="17" x14ac:dyDescent="0.2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1450159200</v>
      </c>
      <c r="L34" t="b">
        <v>0</v>
      </c>
      <c r="M34" t="b">
        <v>0</v>
      </c>
      <c r="N34" t="s">
        <v>42</v>
      </c>
      <c r="O34" s="5">
        <f t="shared" si="0"/>
        <v>0</v>
      </c>
      <c r="P34" s="5">
        <f t="shared" si="1"/>
        <v>44991.5</v>
      </c>
      <c r="Q34" s="7" t="s">
        <v>2041</v>
      </c>
      <c r="R34" t="s">
        <v>2042</v>
      </c>
      <c r="S34" s="10">
        <f t="shared" si="2"/>
        <v>43110.25</v>
      </c>
      <c r="T34" s="10">
        <f t="shared" si="3"/>
        <v>42353.25</v>
      </c>
    </row>
    <row r="35" spans="1:20" ht="17" x14ac:dyDescent="0.2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1450159200</v>
      </c>
      <c r="L35" t="b">
        <v>0</v>
      </c>
      <c r="M35" t="b">
        <v>0</v>
      </c>
      <c r="N35" t="s">
        <v>33</v>
      </c>
      <c r="O35" s="5">
        <f t="shared" si="0"/>
        <v>139466</v>
      </c>
      <c r="P35" s="5">
        <f t="shared" si="1"/>
        <v>97542.5</v>
      </c>
      <c r="Q35" s="7" t="s">
        <v>2039</v>
      </c>
      <c r="R35" t="s">
        <v>2040</v>
      </c>
      <c r="S35" s="10">
        <f t="shared" si="2"/>
        <v>41917.208333333336</v>
      </c>
      <c r="T35" s="10">
        <f t="shared" si="3"/>
        <v>42353.25</v>
      </c>
    </row>
    <row r="36" spans="1:20" ht="34" x14ac:dyDescent="0.2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1450159200</v>
      </c>
      <c r="L36" t="b">
        <v>0</v>
      </c>
      <c r="M36" t="b">
        <v>0</v>
      </c>
      <c r="N36" t="s">
        <v>42</v>
      </c>
      <c r="O36" s="5">
        <f t="shared" si="0"/>
        <v>4725</v>
      </c>
      <c r="P36" s="5">
        <f t="shared" si="1"/>
        <v>7095</v>
      </c>
      <c r="Q36" s="7" t="s">
        <v>2041</v>
      </c>
      <c r="R36" t="s">
        <v>2042</v>
      </c>
      <c r="S36" s="10">
        <f t="shared" si="2"/>
        <v>42817.208333333328</v>
      </c>
      <c r="T36" s="10">
        <f t="shared" si="3"/>
        <v>42353.25</v>
      </c>
    </row>
    <row r="37" spans="1:20" ht="17" x14ac:dyDescent="0.2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1450159200</v>
      </c>
      <c r="L37" t="b">
        <v>0</v>
      </c>
      <c r="M37" t="b">
        <v>1</v>
      </c>
      <c r="N37" t="s">
        <v>53</v>
      </c>
      <c r="O37" s="5">
        <f t="shared" si="0"/>
        <v>63128</v>
      </c>
      <c r="P37" s="5">
        <f t="shared" si="1"/>
        <v>95296.5</v>
      </c>
      <c r="Q37" s="7" t="s">
        <v>2041</v>
      </c>
      <c r="R37" t="s">
        <v>2044</v>
      </c>
      <c r="S37" s="10">
        <f t="shared" si="2"/>
        <v>43484.25</v>
      </c>
      <c r="T37" s="10">
        <f t="shared" si="3"/>
        <v>42353.25</v>
      </c>
    </row>
    <row r="38" spans="1:20" ht="17" x14ac:dyDescent="0.2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1450159200</v>
      </c>
      <c r="L38" t="b">
        <v>0</v>
      </c>
      <c r="M38" t="b">
        <v>0</v>
      </c>
      <c r="N38" t="s">
        <v>33</v>
      </c>
      <c r="O38" s="5">
        <f t="shared" si="0"/>
        <v>401</v>
      </c>
      <c r="P38" s="5">
        <f t="shared" si="1"/>
        <v>558.5</v>
      </c>
      <c r="Q38" s="7" t="s">
        <v>2039</v>
      </c>
      <c r="R38" t="s">
        <v>2040</v>
      </c>
      <c r="S38" s="10">
        <f t="shared" si="2"/>
        <v>40600.25</v>
      </c>
      <c r="T38" s="10">
        <f t="shared" si="3"/>
        <v>42353.25</v>
      </c>
    </row>
    <row r="39" spans="1:20" ht="34" x14ac:dyDescent="0.2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1450159200</v>
      </c>
      <c r="L39" t="b">
        <v>0</v>
      </c>
      <c r="M39" t="b">
        <v>1</v>
      </c>
      <c r="N39" t="s">
        <v>119</v>
      </c>
      <c r="O39" s="5">
        <f t="shared" si="0"/>
        <v>3239</v>
      </c>
      <c r="P39" s="5">
        <f t="shared" si="1"/>
        <v>5723</v>
      </c>
      <c r="Q39" s="7" t="s">
        <v>2047</v>
      </c>
      <c r="R39" t="s">
        <v>2053</v>
      </c>
      <c r="S39" s="10">
        <f t="shared" si="2"/>
        <v>43744.208333333328</v>
      </c>
      <c r="T39" s="10">
        <f t="shared" si="3"/>
        <v>42353.25</v>
      </c>
    </row>
    <row r="40" spans="1:20" ht="17" x14ac:dyDescent="0.2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1450159200</v>
      </c>
      <c r="L40" t="b">
        <v>0</v>
      </c>
      <c r="M40" t="b">
        <v>0</v>
      </c>
      <c r="N40" t="s">
        <v>122</v>
      </c>
      <c r="O40" s="5">
        <f t="shared" si="0"/>
        <v>6985</v>
      </c>
      <c r="P40" s="5">
        <f t="shared" si="1"/>
        <v>5109.5</v>
      </c>
      <c r="Q40" s="7" t="s">
        <v>2054</v>
      </c>
      <c r="R40" t="s">
        <v>2055</v>
      </c>
      <c r="S40" s="10">
        <f t="shared" si="2"/>
        <v>40469.208333333336</v>
      </c>
      <c r="T40" s="10">
        <f t="shared" si="3"/>
        <v>42353.25</v>
      </c>
    </row>
    <row r="41" spans="1:20" ht="17" x14ac:dyDescent="0.2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1450159200</v>
      </c>
      <c r="L41" t="b">
        <v>0</v>
      </c>
      <c r="M41" t="b">
        <v>0</v>
      </c>
      <c r="N41" t="s">
        <v>33</v>
      </c>
      <c r="O41" s="5">
        <f t="shared" si="0"/>
        <v>0</v>
      </c>
      <c r="P41" s="5">
        <f t="shared" si="1"/>
        <v>2557.5</v>
      </c>
      <c r="Q41" s="7" t="s">
        <v>2039</v>
      </c>
      <c r="R41" t="s">
        <v>2040</v>
      </c>
      <c r="S41" s="10">
        <f t="shared" si="2"/>
        <v>41330.25</v>
      </c>
      <c r="T41" s="10">
        <f t="shared" si="3"/>
        <v>42353.25</v>
      </c>
    </row>
    <row r="42" spans="1:20" ht="17" x14ac:dyDescent="0.2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1450159200</v>
      </c>
      <c r="L42" t="b">
        <v>0</v>
      </c>
      <c r="M42" t="b">
        <v>1</v>
      </c>
      <c r="N42" t="s">
        <v>65</v>
      </c>
      <c r="O42" s="5">
        <f t="shared" si="0"/>
        <v>6078</v>
      </c>
      <c r="P42" s="5">
        <f t="shared" si="1"/>
        <v>7538</v>
      </c>
      <c r="Q42" s="7" t="s">
        <v>2037</v>
      </c>
      <c r="R42" t="s">
        <v>2046</v>
      </c>
      <c r="S42" s="10">
        <f t="shared" si="2"/>
        <v>40334.208333333336</v>
      </c>
      <c r="T42" s="10">
        <f t="shared" si="3"/>
        <v>42353.25</v>
      </c>
    </row>
    <row r="43" spans="1:20" ht="17" x14ac:dyDescent="0.2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1450159200</v>
      </c>
      <c r="L43" t="b">
        <v>0</v>
      </c>
      <c r="M43" t="b">
        <v>1</v>
      </c>
      <c r="N43" t="s">
        <v>23</v>
      </c>
      <c r="O43" s="5">
        <f t="shared" si="0"/>
        <v>6324</v>
      </c>
      <c r="P43" s="5">
        <f t="shared" si="1"/>
        <v>6017.5</v>
      </c>
      <c r="Q43" s="7" t="s">
        <v>2035</v>
      </c>
      <c r="R43" t="s">
        <v>2036</v>
      </c>
      <c r="S43" s="10">
        <f t="shared" si="2"/>
        <v>41156.208333333336</v>
      </c>
      <c r="T43" s="10">
        <f t="shared" si="3"/>
        <v>42353.25</v>
      </c>
    </row>
    <row r="44" spans="1:20" ht="17" x14ac:dyDescent="0.2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1450159200</v>
      </c>
      <c r="L44" t="b">
        <v>0</v>
      </c>
      <c r="M44" t="b">
        <v>0</v>
      </c>
      <c r="N44" t="s">
        <v>17</v>
      </c>
      <c r="O44" s="5">
        <f t="shared" si="0"/>
        <v>6191</v>
      </c>
      <c r="P44" s="5">
        <f t="shared" si="1"/>
        <v>4106.5</v>
      </c>
      <c r="Q44" s="7" t="s">
        <v>2033</v>
      </c>
      <c r="R44" t="s">
        <v>2034</v>
      </c>
      <c r="S44" s="10">
        <f t="shared" si="2"/>
        <v>40728.208333333336</v>
      </c>
      <c r="T44" s="10">
        <f t="shared" si="3"/>
        <v>42353.25</v>
      </c>
    </row>
    <row r="45" spans="1:20" ht="17" x14ac:dyDescent="0.2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1450159200</v>
      </c>
      <c r="L45" t="b">
        <v>0</v>
      </c>
      <c r="M45" t="b">
        <v>0</v>
      </c>
      <c r="N45" t="s">
        <v>133</v>
      </c>
      <c r="O45" s="5">
        <f t="shared" si="0"/>
        <v>77517</v>
      </c>
      <c r="P45" s="5">
        <f t="shared" si="1"/>
        <v>86964.5</v>
      </c>
      <c r="Q45" s="7" t="s">
        <v>2047</v>
      </c>
      <c r="R45" t="s">
        <v>2056</v>
      </c>
      <c r="S45" s="10">
        <f t="shared" si="2"/>
        <v>41844.208333333336</v>
      </c>
      <c r="T45" s="10">
        <f t="shared" si="3"/>
        <v>42353.25</v>
      </c>
    </row>
    <row r="46" spans="1:20" ht="17" x14ac:dyDescent="0.2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1450159200</v>
      </c>
      <c r="L46" t="b">
        <v>0</v>
      </c>
      <c r="M46" t="b">
        <v>0</v>
      </c>
      <c r="N46" t="s">
        <v>119</v>
      </c>
      <c r="O46" s="5">
        <f t="shared" si="0"/>
        <v>8941</v>
      </c>
      <c r="P46" s="5">
        <f t="shared" si="1"/>
        <v>5319.5</v>
      </c>
      <c r="Q46" s="7" t="s">
        <v>2047</v>
      </c>
      <c r="R46" t="s">
        <v>2053</v>
      </c>
      <c r="S46" s="10">
        <f t="shared" si="2"/>
        <v>43541.208333333328</v>
      </c>
      <c r="T46" s="10">
        <f t="shared" si="3"/>
        <v>42353.25</v>
      </c>
    </row>
    <row r="47" spans="1:20" ht="34" x14ac:dyDescent="0.2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1450159200</v>
      </c>
      <c r="L47" t="b">
        <v>0</v>
      </c>
      <c r="M47" t="b">
        <v>1</v>
      </c>
      <c r="N47" t="s">
        <v>33</v>
      </c>
      <c r="O47" s="5">
        <f t="shared" si="0"/>
        <v>0</v>
      </c>
      <c r="P47" s="5">
        <f t="shared" si="1"/>
        <v>2289</v>
      </c>
      <c r="Q47" s="7" t="s">
        <v>2039</v>
      </c>
      <c r="R47" t="s">
        <v>2040</v>
      </c>
      <c r="S47" s="10">
        <f t="shared" si="2"/>
        <v>42676.208333333328</v>
      </c>
      <c r="T47" s="10">
        <f t="shared" si="3"/>
        <v>42353.25</v>
      </c>
    </row>
    <row r="48" spans="1:20" ht="17" x14ac:dyDescent="0.2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1450159200</v>
      </c>
      <c r="L48" t="b">
        <v>0</v>
      </c>
      <c r="M48" t="b">
        <v>0</v>
      </c>
      <c r="N48" t="s">
        <v>23</v>
      </c>
      <c r="O48" s="5">
        <f t="shared" si="0"/>
        <v>547</v>
      </c>
      <c r="P48" s="5">
        <f t="shared" si="1"/>
        <v>2169.5</v>
      </c>
      <c r="Q48" s="7" t="s">
        <v>2035</v>
      </c>
      <c r="R48" t="s">
        <v>2036</v>
      </c>
      <c r="S48" s="10">
        <f t="shared" si="2"/>
        <v>40367.208333333336</v>
      </c>
      <c r="T48" s="10">
        <f t="shared" si="3"/>
        <v>42353.25</v>
      </c>
    </row>
    <row r="49" spans="1:20" ht="17" x14ac:dyDescent="0.2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1450159200</v>
      </c>
      <c r="L49" t="b">
        <v>0</v>
      </c>
      <c r="M49" t="b">
        <v>0</v>
      </c>
      <c r="N49" t="s">
        <v>33</v>
      </c>
      <c r="O49" s="5">
        <f t="shared" si="0"/>
        <v>5629</v>
      </c>
      <c r="P49" s="5">
        <f t="shared" si="1"/>
        <v>3639</v>
      </c>
      <c r="Q49" s="7" t="s">
        <v>2039</v>
      </c>
      <c r="R49" t="s">
        <v>2040</v>
      </c>
      <c r="S49" s="10">
        <f t="shared" si="2"/>
        <v>41727.208333333336</v>
      </c>
      <c r="T49" s="10">
        <f t="shared" si="3"/>
        <v>42353.25</v>
      </c>
    </row>
    <row r="50" spans="1:20" ht="17" x14ac:dyDescent="0.2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1450159200</v>
      </c>
      <c r="L50" t="b">
        <v>0</v>
      </c>
      <c r="M50" t="b">
        <v>0</v>
      </c>
      <c r="N50" t="s">
        <v>33</v>
      </c>
      <c r="O50" s="5">
        <f t="shared" si="0"/>
        <v>95562</v>
      </c>
      <c r="P50" s="5">
        <f t="shared" si="1"/>
        <v>65646.5</v>
      </c>
      <c r="Q50" s="7" t="s">
        <v>2039</v>
      </c>
      <c r="R50" t="s">
        <v>2040</v>
      </c>
      <c r="S50" s="10">
        <f t="shared" si="2"/>
        <v>42180.208333333328</v>
      </c>
      <c r="T50" s="10">
        <f t="shared" si="3"/>
        <v>42353.25</v>
      </c>
    </row>
    <row r="51" spans="1:20" ht="17" x14ac:dyDescent="0.2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1450159200</v>
      </c>
      <c r="L51" t="b">
        <v>0</v>
      </c>
      <c r="M51" t="b">
        <v>0</v>
      </c>
      <c r="N51" t="s">
        <v>23</v>
      </c>
      <c r="O51" s="5">
        <f t="shared" si="0"/>
        <v>6453</v>
      </c>
      <c r="P51" s="5">
        <f t="shared" si="1"/>
        <v>6978</v>
      </c>
      <c r="Q51" s="7" t="s">
        <v>2035</v>
      </c>
      <c r="R51" t="s">
        <v>2036</v>
      </c>
      <c r="S51" s="10">
        <f t="shared" si="2"/>
        <v>43758.208333333328</v>
      </c>
      <c r="T51" s="10">
        <f t="shared" si="3"/>
        <v>42353.25</v>
      </c>
    </row>
    <row r="52" spans="1:20" ht="34" x14ac:dyDescent="0.2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1450159200</v>
      </c>
      <c r="L52" t="b">
        <v>0</v>
      </c>
      <c r="M52" t="b">
        <v>0</v>
      </c>
      <c r="N52" t="s">
        <v>148</v>
      </c>
      <c r="O52" s="5">
        <f t="shared" si="0"/>
        <v>0</v>
      </c>
      <c r="P52" s="5">
        <f t="shared" si="1"/>
        <v>1.5</v>
      </c>
      <c r="Q52" s="7" t="s">
        <v>2035</v>
      </c>
      <c r="R52" t="s">
        <v>2057</v>
      </c>
      <c r="S52" s="10">
        <f t="shared" si="2"/>
        <v>41487.208333333336</v>
      </c>
      <c r="T52" s="10">
        <f t="shared" si="3"/>
        <v>42353.25</v>
      </c>
    </row>
    <row r="53" spans="1:20" ht="17" x14ac:dyDescent="0.2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1450159200</v>
      </c>
      <c r="L53" t="b">
        <v>0</v>
      </c>
      <c r="M53" t="b">
        <v>1</v>
      </c>
      <c r="N53" t="s">
        <v>65</v>
      </c>
      <c r="O53" s="5">
        <f t="shared" si="0"/>
        <v>0</v>
      </c>
      <c r="P53" s="5">
        <f t="shared" si="1"/>
        <v>73355</v>
      </c>
      <c r="Q53" s="7" t="s">
        <v>2037</v>
      </c>
      <c r="R53" t="s">
        <v>2046</v>
      </c>
      <c r="S53" s="10">
        <f t="shared" si="2"/>
        <v>40995.208333333336</v>
      </c>
      <c r="T53" s="10">
        <f t="shared" si="3"/>
        <v>42353.25</v>
      </c>
    </row>
    <row r="54" spans="1:20" ht="17" x14ac:dyDescent="0.2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1450159200</v>
      </c>
      <c r="L54" t="b">
        <v>0</v>
      </c>
      <c r="M54" t="b">
        <v>0</v>
      </c>
      <c r="N54" t="s">
        <v>33</v>
      </c>
      <c r="O54" s="5">
        <f t="shared" si="0"/>
        <v>0</v>
      </c>
      <c r="P54" s="5">
        <f t="shared" si="1"/>
        <v>1267</v>
      </c>
      <c r="Q54" s="7" t="s">
        <v>2039</v>
      </c>
      <c r="R54" t="s">
        <v>2040</v>
      </c>
      <c r="S54" s="10">
        <f t="shared" si="2"/>
        <v>40436.208333333336</v>
      </c>
      <c r="T54" s="10">
        <f t="shared" si="3"/>
        <v>42353.25</v>
      </c>
    </row>
    <row r="55" spans="1:20" ht="17" x14ac:dyDescent="0.2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1450159200</v>
      </c>
      <c r="L55" t="b">
        <v>0</v>
      </c>
      <c r="M55" t="b">
        <v>0</v>
      </c>
      <c r="N55" t="s">
        <v>53</v>
      </c>
      <c r="O55" s="5">
        <f t="shared" si="0"/>
        <v>3556</v>
      </c>
      <c r="P55" s="5">
        <f t="shared" si="1"/>
        <v>6282.5</v>
      </c>
      <c r="Q55" s="7" t="s">
        <v>2041</v>
      </c>
      <c r="R55" t="s">
        <v>2044</v>
      </c>
      <c r="S55" s="10">
        <f t="shared" si="2"/>
        <v>41779.208333333336</v>
      </c>
      <c r="T55" s="10">
        <f t="shared" si="3"/>
        <v>42353.25</v>
      </c>
    </row>
    <row r="56" spans="1:20" ht="34" x14ac:dyDescent="0.2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1450159200</v>
      </c>
      <c r="L56" t="b">
        <v>0</v>
      </c>
      <c r="M56" t="b">
        <v>0</v>
      </c>
      <c r="N56" t="s">
        <v>65</v>
      </c>
      <c r="O56" s="5">
        <f t="shared" si="0"/>
        <v>0</v>
      </c>
      <c r="P56" s="5">
        <f t="shared" si="1"/>
        <v>2756</v>
      </c>
      <c r="Q56" s="7" t="s">
        <v>2037</v>
      </c>
      <c r="R56" t="s">
        <v>2046</v>
      </c>
      <c r="S56" s="10">
        <f t="shared" si="2"/>
        <v>43170.25</v>
      </c>
      <c r="T56" s="10">
        <f t="shared" si="3"/>
        <v>42353.25</v>
      </c>
    </row>
    <row r="57" spans="1:20" ht="34" x14ac:dyDescent="0.2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1450159200</v>
      </c>
      <c r="L57" t="b">
        <v>0</v>
      </c>
      <c r="M57" t="b">
        <v>0</v>
      </c>
      <c r="N57" t="s">
        <v>159</v>
      </c>
      <c r="O57" s="5">
        <f t="shared" si="0"/>
        <v>5146</v>
      </c>
      <c r="P57" s="5">
        <f t="shared" si="1"/>
        <v>5938.5</v>
      </c>
      <c r="Q57" s="7" t="s">
        <v>2035</v>
      </c>
      <c r="R57" t="s">
        <v>2058</v>
      </c>
      <c r="S57" s="10">
        <f t="shared" si="2"/>
        <v>43311.208333333328</v>
      </c>
      <c r="T57" s="10">
        <f t="shared" si="3"/>
        <v>42353.25</v>
      </c>
    </row>
    <row r="58" spans="1:20" ht="34" x14ac:dyDescent="0.2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1450159200</v>
      </c>
      <c r="L58" t="b">
        <v>0</v>
      </c>
      <c r="M58" t="b">
        <v>0</v>
      </c>
      <c r="N58" t="s">
        <v>65</v>
      </c>
      <c r="O58" s="5">
        <f t="shared" si="0"/>
        <v>3493</v>
      </c>
      <c r="P58" s="5">
        <f t="shared" si="1"/>
        <v>5828.5</v>
      </c>
      <c r="Q58" s="7" t="s">
        <v>2037</v>
      </c>
      <c r="R58" t="s">
        <v>2046</v>
      </c>
      <c r="S58" s="10">
        <f t="shared" si="2"/>
        <v>42014.25</v>
      </c>
      <c r="T58" s="10">
        <f t="shared" si="3"/>
        <v>42353.25</v>
      </c>
    </row>
    <row r="59" spans="1:20" ht="17" x14ac:dyDescent="0.2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1450159200</v>
      </c>
      <c r="L59" t="b">
        <v>0</v>
      </c>
      <c r="M59" t="b">
        <v>0</v>
      </c>
      <c r="N59" t="s">
        <v>89</v>
      </c>
      <c r="O59" s="5">
        <f t="shared" si="0"/>
        <v>3343</v>
      </c>
      <c r="P59" s="5">
        <f t="shared" si="1"/>
        <v>3222</v>
      </c>
      <c r="Q59" s="7" t="s">
        <v>2050</v>
      </c>
      <c r="R59" t="s">
        <v>2051</v>
      </c>
      <c r="S59" s="10">
        <f t="shared" si="2"/>
        <v>42979.208333333328</v>
      </c>
      <c r="T59" s="10">
        <f t="shared" si="3"/>
        <v>42353.25</v>
      </c>
    </row>
    <row r="60" spans="1:20" ht="17" x14ac:dyDescent="0.2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1450159200</v>
      </c>
      <c r="L60" t="b">
        <v>0</v>
      </c>
      <c r="M60" t="b">
        <v>0</v>
      </c>
      <c r="N60" t="s">
        <v>33</v>
      </c>
      <c r="O60" s="5">
        <f t="shared" si="0"/>
        <v>3432</v>
      </c>
      <c r="P60" s="5">
        <f t="shared" si="1"/>
        <v>3171.5</v>
      </c>
      <c r="Q60" s="7" t="s">
        <v>2039</v>
      </c>
      <c r="R60" t="s">
        <v>2040</v>
      </c>
      <c r="S60" s="10">
        <f t="shared" si="2"/>
        <v>42268.208333333328</v>
      </c>
      <c r="T60" s="10">
        <f t="shared" si="3"/>
        <v>42353.25</v>
      </c>
    </row>
    <row r="61" spans="1:20" ht="17" x14ac:dyDescent="0.2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1450159200</v>
      </c>
      <c r="L61" t="b">
        <v>0</v>
      </c>
      <c r="M61" t="b">
        <v>1</v>
      </c>
      <c r="N61" t="s">
        <v>33</v>
      </c>
      <c r="O61" s="5">
        <f t="shared" si="0"/>
        <v>2451</v>
      </c>
      <c r="P61" s="5">
        <f t="shared" si="1"/>
        <v>1989.5</v>
      </c>
      <c r="Q61" s="7" t="s">
        <v>2039</v>
      </c>
      <c r="R61" t="s">
        <v>2040</v>
      </c>
      <c r="S61" s="10">
        <f t="shared" si="2"/>
        <v>42898.208333333328</v>
      </c>
      <c r="T61" s="10">
        <f t="shared" si="3"/>
        <v>42353.25</v>
      </c>
    </row>
    <row r="62" spans="1:20" ht="17" x14ac:dyDescent="0.2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1450159200</v>
      </c>
      <c r="L62" t="b">
        <v>0</v>
      </c>
      <c r="M62" t="b">
        <v>0</v>
      </c>
      <c r="N62" t="s">
        <v>33</v>
      </c>
      <c r="O62" s="5">
        <f t="shared" si="0"/>
        <v>41797</v>
      </c>
      <c r="P62" s="5">
        <f t="shared" si="1"/>
        <v>68798.5</v>
      </c>
      <c r="Q62" s="7" t="s">
        <v>2039</v>
      </c>
      <c r="R62" t="s">
        <v>2040</v>
      </c>
      <c r="S62" s="10">
        <f t="shared" si="2"/>
        <v>41107.208333333336</v>
      </c>
      <c r="T62" s="10">
        <f t="shared" si="3"/>
        <v>42353.25</v>
      </c>
    </row>
    <row r="63" spans="1:20" ht="34" x14ac:dyDescent="0.2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1450159200</v>
      </c>
      <c r="L63" t="b">
        <v>0</v>
      </c>
      <c r="M63" t="b">
        <v>0</v>
      </c>
      <c r="N63" t="s">
        <v>33</v>
      </c>
      <c r="O63" s="5">
        <f t="shared" si="0"/>
        <v>0</v>
      </c>
      <c r="P63" s="5">
        <f t="shared" si="1"/>
        <v>93501.5</v>
      </c>
      <c r="Q63" s="7" t="s">
        <v>2039</v>
      </c>
      <c r="R63" t="s">
        <v>2040</v>
      </c>
      <c r="S63" s="10">
        <f t="shared" si="2"/>
        <v>40595.25</v>
      </c>
      <c r="T63" s="10">
        <f t="shared" si="3"/>
        <v>42353.25</v>
      </c>
    </row>
    <row r="64" spans="1:20" ht="34" x14ac:dyDescent="0.2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1450159200</v>
      </c>
      <c r="L64" t="b">
        <v>0</v>
      </c>
      <c r="M64" t="b">
        <v>0</v>
      </c>
      <c r="N64" t="s">
        <v>28</v>
      </c>
      <c r="O64" s="5">
        <f t="shared" si="0"/>
        <v>12452</v>
      </c>
      <c r="P64" s="5">
        <f t="shared" si="1"/>
        <v>7350.5</v>
      </c>
      <c r="Q64" s="7" t="s">
        <v>2037</v>
      </c>
      <c r="R64" t="s">
        <v>2038</v>
      </c>
      <c r="S64" s="10">
        <f t="shared" si="2"/>
        <v>42160.208333333328</v>
      </c>
      <c r="T64" s="10">
        <f t="shared" si="3"/>
        <v>42353.25</v>
      </c>
    </row>
    <row r="65" spans="1:20" ht="17" x14ac:dyDescent="0.2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1450159200</v>
      </c>
      <c r="L65" t="b">
        <v>0</v>
      </c>
      <c r="M65" t="b">
        <v>0</v>
      </c>
      <c r="N65" t="s">
        <v>33</v>
      </c>
      <c r="O65" s="5">
        <f t="shared" si="0"/>
        <v>0</v>
      </c>
      <c r="P65" s="5">
        <f t="shared" si="1"/>
        <v>281</v>
      </c>
      <c r="Q65" s="7" t="s">
        <v>2039</v>
      </c>
      <c r="R65" t="s">
        <v>2040</v>
      </c>
      <c r="S65" s="10">
        <f t="shared" si="2"/>
        <v>42853.208333333328</v>
      </c>
      <c r="T65" s="10">
        <f t="shared" si="3"/>
        <v>42353.25</v>
      </c>
    </row>
    <row r="66" spans="1:20" ht="17" x14ac:dyDescent="0.2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1450159200</v>
      </c>
      <c r="L66" t="b">
        <v>0</v>
      </c>
      <c r="M66" t="b">
        <v>1</v>
      </c>
      <c r="N66" t="s">
        <v>28</v>
      </c>
      <c r="O66" s="5">
        <f t="shared" si="0"/>
        <v>0</v>
      </c>
      <c r="P66" s="5">
        <f t="shared" si="1"/>
        <v>1386</v>
      </c>
      <c r="Q66" s="7" t="s">
        <v>2037</v>
      </c>
      <c r="R66" t="s">
        <v>2038</v>
      </c>
      <c r="S66" s="10">
        <f t="shared" si="2"/>
        <v>43283.208333333328</v>
      </c>
      <c r="T66" s="10">
        <f t="shared" si="3"/>
        <v>42353.25</v>
      </c>
    </row>
    <row r="67" spans="1:20" ht="17" x14ac:dyDescent="0.2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1450159200</v>
      </c>
      <c r="L67" t="b">
        <v>0</v>
      </c>
      <c r="M67" t="b">
        <v>0</v>
      </c>
      <c r="N67" t="s">
        <v>33</v>
      </c>
      <c r="O67" s="5">
        <f t="shared" ref="O67:O130" si="4">MAX(E67-D67,0)</f>
        <v>8305</v>
      </c>
      <c r="P67" s="5">
        <f t="shared" ref="P67:P130" si="5">AVERAGE(E67,G67)</f>
        <v>7320.5</v>
      </c>
      <c r="Q67" s="7" t="s">
        <v>2039</v>
      </c>
      <c r="R67" t="s">
        <v>2040</v>
      </c>
      <c r="S67" s="10">
        <f t="shared" ref="S67:S130" si="6">(J67/86400)+DATE(1970,1,1)</f>
        <v>40570.25</v>
      </c>
      <c r="T67" s="10">
        <f t="shared" ref="T67:T130" si="7">(K67/86400)+DATE(1970,1,1)</f>
        <v>42353.25</v>
      </c>
    </row>
    <row r="68" spans="1:20" ht="17" x14ac:dyDescent="0.2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1450159200</v>
      </c>
      <c r="L68" t="b">
        <v>0</v>
      </c>
      <c r="M68" t="b">
        <v>1</v>
      </c>
      <c r="N68" t="s">
        <v>33</v>
      </c>
      <c r="O68" s="5">
        <f t="shared" si="4"/>
        <v>0</v>
      </c>
      <c r="P68" s="5">
        <f t="shared" si="5"/>
        <v>659.5</v>
      </c>
      <c r="Q68" s="7" t="s">
        <v>2039</v>
      </c>
      <c r="R68" t="s">
        <v>2040</v>
      </c>
      <c r="S68" s="10">
        <f t="shared" si="6"/>
        <v>42102.208333333328</v>
      </c>
      <c r="T68" s="10">
        <f t="shared" si="7"/>
        <v>42353.25</v>
      </c>
    </row>
    <row r="69" spans="1:20" ht="34" x14ac:dyDescent="0.2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1450159200</v>
      </c>
      <c r="L69" t="b">
        <v>0</v>
      </c>
      <c r="M69" t="b">
        <v>1</v>
      </c>
      <c r="N69" t="s">
        <v>65</v>
      </c>
      <c r="O69" s="5">
        <f t="shared" si="4"/>
        <v>45292</v>
      </c>
      <c r="P69" s="5">
        <f t="shared" si="5"/>
        <v>60978.5</v>
      </c>
      <c r="Q69" s="7" t="s">
        <v>2037</v>
      </c>
      <c r="R69" t="s">
        <v>2046</v>
      </c>
      <c r="S69" s="10">
        <f t="shared" si="6"/>
        <v>40203.25</v>
      </c>
      <c r="T69" s="10">
        <f t="shared" si="7"/>
        <v>42353.25</v>
      </c>
    </row>
    <row r="70" spans="1:20" ht="17" x14ac:dyDescent="0.2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1450159200</v>
      </c>
      <c r="L70" t="b">
        <v>0</v>
      </c>
      <c r="M70" t="b">
        <v>1</v>
      </c>
      <c r="N70" t="s">
        <v>33</v>
      </c>
      <c r="O70" s="5">
        <f t="shared" si="4"/>
        <v>8808</v>
      </c>
      <c r="P70" s="5">
        <f t="shared" si="5"/>
        <v>7377</v>
      </c>
      <c r="Q70" s="7" t="s">
        <v>2039</v>
      </c>
      <c r="R70" t="s">
        <v>2040</v>
      </c>
      <c r="S70" s="10">
        <f t="shared" si="6"/>
        <v>42943.208333333328</v>
      </c>
      <c r="T70" s="10">
        <f t="shared" si="7"/>
        <v>42353.25</v>
      </c>
    </row>
    <row r="71" spans="1:20" ht="17" x14ac:dyDescent="0.2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1450159200</v>
      </c>
      <c r="L71" t="b">
        <v>0</v>
      </c>
      <c r="M71" t="b">
        <v>0</v>
      </c>
      <c r="N71" t="s">
        <v>33</v>
      </c>
      <c r="O71" s="5">
        <f t="shared" si="4"/>
        <v>0</v>
      </c>
      <c r="P71" s="5">
        <f t="shared" si="5"/>
        <v>959</v>
      </c>
      <c r="Q71" s="7" t="s">
        <v>2039</v>
      </c>
      <c r="R71" t="s">
        <v>2040</v>
      </c>
      <c r="S71" s="10">
        <f t="shared" si="6"/>
        <v>40531.25</v>
      </c>
      <c r="T71" s="10">
        <f t="shared" si="7"/>
        <v>42353.25</v>
      </c>
    </row>
    <row r="72" spans="1:20" ht="17" x14ac:dyDescent="0.2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1450159200</v>
      </c>
      <c r="L72" t="b">
        <v>0</v>
      </c>
      <c r="M72" t="b">
        <v>1</v>
      </c>
      <c r="N72" t="s">
        <v>33</v>
      </c>
      <c r="O72" s="5">
        <f t="shared" si="4"/>
        <v>30389</v>
      </c>
      <c r="P72" s="5">
        <f t="shared" si="5"/>
        <v>80432</v>
      </c>
      <c r="Q72" s="7" t="s">
        <v>2039</v>
      </c>
      <c r="R72" t="s">
        <v>2040</v>
      </c>
      <c r="S72" s="10">
        <f t="shared" si="6"/>
        <v>40484.208333333336</v>
      </c>
      <c r="T72" s="10">
        <f t="shared" si="7"/>
        <v>42353.25</v>
      </c>
    </row>
    <row r="73" spans="1:20" ht="34" x14ac:dyDescent="0.2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1450159200</v>
      </c>
      <c r="L73" t="b">
        <v>0</v>
      </c>
      <c r="M73" t="b">
        <v>0</v>
      </c>
      <c r="N73" t="s">
        <v>33</v>
      </c>
      <c r="O73" s="5">
        <f t="shared" si="4"/>
        <v>484</v>
      </c>
      <c r="P73" s="5">
        <f t="shared" si="5"/>
        <v>3280</v>
      </c>
      <c r="Q73" s="7" t="s">
        <v>2039</v>
      </c>
      <c r="R73" t="s">
        <v>2040</v>
      </c>
      <c r="S73" s="10">
        <f t="shared" si="6"/>
        <v>43799.25</v>
      </c>
      <c r="T73" s="10">
        <f t="shared" si="7"/>
        <v>42353.25</v>
      </c>
    </row>
    <row r="74" spans="1:20" ht="17" x14ac:dyDescent="0.2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1450159200</v>
      </c>
      <c r="L74" t="b">
        <v>0</v>
      </c>
      <c r="M74" t="b">
        <v>0</v>
      </c>
      <c r="N74" t="s">
        <v>71</v>
      </c>
      <c r="O74" s="5">
        <f t="shared" si="4"/>
        <v>3422</v>
      </c>
      <c r="P74" s="5">
        <f t="shared" si="5"/>
        <v>2038</v>
      </c>
      <c r="Q74" s="7" t="s">
        <v>2041</v>
      </c>
      <c r="R74" t="s">
        <v>2049</v>
      </c>
      <c r="S74" s="10">
        <f t="shared" si="6"/>
        <v>42186.208333333328</v>
      </c>
      <c r="T74" s="10">
        <f t="shared" si="7"/>
        <v>42353.25</v>
      </c>
    </row>
    <row r="75" spans="1:20" ht="17" x14ac:dyDescent="0.2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1450159200</v>
      </c>
      <c r="L75" t="b">
        <v>0</v>
      </c>
      <c r="M75" t="b">
        <v>0</v>
      </c>
      <c r="N75" t="s">
        <v>159</v>
      </c>
      <c r="O75" s="5">
        <f t="shared" si="4"/>
        <v>7853</v>
      </c>
      <c r="P75" s="5">
        <f t="shared" si="5"/>
        <v>4670.5</v>
      </c>
      <c r="Q75" s="7" t="s">
        <v>2035</v>
      </c>
      <c r="R75" t="s">
        <v>2058</v>
      </c>
      <c r="S75" s="10">
        <f t="shared" si="6"/>
        <v>42701.25</v>
      </c>
      <c r="T75" s="10">
        <f t="shared" si="7"/>
        <v>42353.25</v>
      </c>
    </row>
    <row r="76" spans="1:20" ht="17" x14ac:dyDescent="0.2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1450159200</v>
      </c>
      <c r="L76" t="b">
        <v>0</v>
      </c>
      <c r="M76" t="b">
        <v>0</v>
      </c>
      <c r="N76" t="s">
        <v>148</v>
      </c>
      <c r="O76" s="5">
        <f t="shared" si="4"/>
        <v>876</v>
      </c>
      <c r="P76" s="5">
        <f t="shared" si="5"/>
        <v>2430.5</v>
      </c>
      <c r="Q76" s="7" t="s">
        <v>2035</v>
      </c>
      <c r="R76" t="s">
        <v>2057</v>
      </c>
      <c r="S76" s="10">
        <f t="shared" si="6"/>
        <v>42456.208333333328</v>
      </c>
      <c r="T76" s="10">
        <f t="shared" si="7"/>
        <v>42353.25</v>
      </c>
    </row>
    <row r="77" spans="1:20" ht="17" x14ac:dyDescent="0.2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1450159200</v>
      </c>
      <c r="L77" t="b">
        <v>0</v>
      </c>
      <c r="M77" t="b">
        <v>0</v>
      </c>
      <c r="N77" t="s">
        <v>122</v>
      </c>
      <c r="O77" s="5">
        <f t="shared" si="4"/>
        <v>4906</v>
      </c>
      <c r="P77" s="5">
        <f t="shared" si="5"/>
        <v>7388</v>
      </c>
      <c r="Q77" s="7" t="s">
        <v>2054</v>
      </c>
      <c r="R77" t="s">
        <v>2055</v>
      </c>
      <c r="S77" s="10">
        <f t="shared" si="6"/>
        <v>43296.208333333328</v>
      </c>
      <c r="T77" s="10">
        <f t="shared" si="7"/>
        <v>42353.25</v>
      </c>
    </row>
    <row r="78" spans="1:20" ht="17" x14ac:dyDescent="0.2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1450159200</v>
      </c>
      <c r="L78" t="b">
        <v>1</v>
      </c>
      <c r="M78" t="b">
        <v>1</v>
      </c>
      <c r="N78" t="s">
        <v>33</v>
      </c>
      <c r="O78" s="5">
        <f t="shared" si="4"/>
        <v>0</v>
      </c>
      <c r="P78" s="5">
        <f t="shared" si="5"/>
        <v>48838.5</v>
      </c>
      <c r="Q78" s="7" t="s">
        <v>2039</v>
      </c>
      <c r="R78" t="s">
        <v>2040</v>
      </c>
      <c r="S78" s="10">
        <f t="shared" si="6"/>
        <v>42027.25</v>
      </c>
      <c r="T78" s="10">
        <f t="shared" si="7"/>
        <v>42353.25</v>
      </c>
    </row>
    <row r="79" spans="1:20" ht="17" x14ac:dyDescent="0.2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1450159200</v>
      </c>
      <c r="L79" t="b">
        <v>0</v>
      </c>
      <c r="M79" t="b">
        <v>1</v>
      </c>
      <c r="N79" t="s">
        <v>71</v>
      </c>
      <c r="O79" s="5">
        <f t="shared" si="4"/>
        <v>0</v>
      </c>
      <c r="P79" s="5">
        <f t="shared" si="5"/>
        <v>2258</v>
      </c>
      <c r="Q79" s="7" t="s">
        <v>2041</v>
      </c>
      <c r="R79" t="s">
        <v>2049</v>
      </c>
      <c r="S79" s="10">
        <f t="shared" si="6"/>
        <v>40448.208333333336</v>
      </c>
      <c r="T79" s="10">
        <f t="shared" si="7"/>
        <v>42353.25</v>
      </c>
    </row>
    <row r="80" spans="1:20" ht="34" x14ac:dyDescent="0.2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1450159200</v>
      </c>
      <c r="L80" t="b">
        <v>0</v>
      </c>
      <c r="M80" t="b">
        <v>0</v>
      </c>
      <c r="N80" t="s">
        <v>206</v>
      </c>
      <c r="O80" s="5">
        <f t="shared" si="4"/>
        <v>9036</v>
      </c>
      <c r="P80" s="5">
        <f t="shared" si="5"/>
        <v>6933</v>
      </c>
      <c r="Q80" s="7" t="s">
        <v>2047</v>
      </c>
      <c r="R80" t="s">
        <v>2059</v>
      </c>
      <c r="S80" s="10">
        <f t="shared" si="6"/>
        <v>43206.208333333328</v>
      </c>
      <c r="T80" s="10">
        <f t="shared" si="7"/>
        <v>42353.25</v>
      </c>
    </row>
    <row r="81" spans="1:20" ht="17" x14ac:dyDescent="0.2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1450159200</v>
      </c>
      <c r="L81" t="b">
        <v>0</v>
      </c>
      <c r="M81" t="b">
        <v>0</v>
      </c>
      <c r="N81" t="s">
        <v>33</v>
      </c>
      <c r="O81" s="5">
        <f t="shared" si="4"/>
        <v>0</v>
      </c>
      <c r="P81" s="5">
        <f t="shared" si="5"/>
        <v>20533</v>
      </c>
      <c r="Q81" s="7" t="s">
        <v>2039</v>
      </c>
      <c r="R81" t="s">
        <v>2040</v>
      </c>
      <c r="S81" s="10">
        <f t="shared" si="6"/>
        <v>43267.208333333328</v>
      </c>
      <c r="T81" s="10">
        <f t="shared" si="7"/>
        <v>42353.25</v>
      </c>
    </row>
    <row r="82" spans="1:20" ht="17" x14ac:dyDescent="0.2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1450159200</v>
      </c>
      <c r="L82" t="b">
        <v>0</v>
      </c>
      <c r="M82" t="b">
        <v>0</v>
      </c>
      <c r="N82" t="s">
        <v>89</v>
      </c>
      <c r="O82" s="5">
        <f t="shared" si="4"/>
        <v>5912</v>
      </c>
      <c r="P82" s="5">
        <f t="shared" si="5"/>
        <v>3569.5</v>
      </c>
      <c r="Q82" s="7" t="s">
        <v>2050</v>
      </c>
      <c r="R82" t="s">
        <v>2051</v>
      </c>
      <c r="S82" s="10">
        <f t="shared" si="6"/>
        <v>42976.208333333328</v>
      </c>
      <c r="T82" s="10">
        <f t="shared" si="7"/>
        <v>42353.25</v>
      </c>
    </row>
    <row r="83" spans="1:20" ht="17" x14ac:dyDescent="0.2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1450159200</v>
      </c>
      <c r="L83" t="b">
        <v>0</v>
      </c>
      <c r="M83" t="b">
        <v>0</v>
      </c>
      <c r="N83" t="s">
        <v>23</v>
      </c>
      <c r="O83" s="5">
        <f t="shared" si="4"/>
        <v>21057</v>
      </c>
      <c r="P83" s="5">
        <f t="shared" si="5"/>
        <v>19134</v>
      </c>
      <c r="Q83" s="7" t="s">
        <v>2035</v>
      </c>
      <c r="R83" t="s">
        <v>2036</v>
      </c>
      <c r="S83" s="10">
        <f t="shared" si="6"/>
        <v>43062.25</v>
      </c>
      <c r="T83" s="10">
        <f t="shared" si="7"/>
        <v>42353.25</v>
      </c>
    </row>
    <row r="84" spans="1:20" ht="17" x14ac:dyDescent="0.2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1450159200</v>
      </c>
      <c r="L84" t="b">
        <v>0</v>
      </c>
      <c r="M84" t="b">
        <v>1</v>
      </c>
      <c r="N84" t="s">
        <v>89</v>
      </c>
      <c r="O84" s="5">
        <f t="shared" si="4"/>
        <v>13973</v>
      </c>
      <c r="P84" s="5">
        <f t="shared" si="5"/>
        <v>7576.5</v>
      </c>
      <c r="Q84" s="7" t="s">
        <v>2050</v>
      </c>
      <c r="R84" t="s">
        <v>2051</v>
      </c>
      <c r="S84" s="10">
        <f t="shared" si="6"/>
        <v>43482.25</v>
      </c>
      <c r="T84" s="10">
        <f t="shared" si="7"/>
        <v>42353.25</v>
      </c>
    </row>
    <row r="85" spans="1:20" ht="17" x14ac:dyDescent="0.2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1450159200</v>
      </c>
      <c r="L85" t="b">
        <v>0</v>
      </c>
      <c r="M85" t="b">
        <v>0</v>
      </c>
      <c r="N85" t="s">
        <v>50</v>
      </c>
      <c r="O85" s="5">
        <f t="shared" si="4"/>
        <v>0</v>
      </c>
      <c r="P85" s="5">
        <f t="shared" si="5"/>
        <v>20498</v>
      </c>
      <c r="Q85" s="7" t="s">
        <v>2035</v>
      </c>
      <c r="R85" t="s">
        <v>2043</v>
      </c>
      <c r="S85" s="10">
        <f t="shared" si="6"/>
        <v>42579.208333333328</v>
      </c>
      <c r="T85" s="10">
        <f t="shared" si="7"/>
        <v>42353.25</v>
      </c>
    </row>
    <row r="86" spans="1:20" ht="17" x14ac:dyDescent="0.2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1450159200</v>
      </c>
      <c r="L86" t="b">
        <v>0</v>
      </c>
      <c r="M86" t="b">
        <v>0</v>
      </c>
      <c r="N86" t="s">
        <v>65</v>
      </c>
      <c r="O86" s="5">
        <f t="shared" si="4"/>
        <v>10164</v>
      </c>
      <c r="P86" s="5">
        <f t="shared" si="5"/>
        <v>20969</v>
      </c>
      <c r="Q86" s="7" t="s">
        <v>2037</v>
      </c>
      <c r="R86" t="s">
        <v>2046</v>
      </c>
      <c r="S86" s="10">
        <f t="shared" si="6"/>
        <v>41118.208333333336</v>
      </c>
      <c r="T86" s="10">
        <f t="shared" si="7"/>
        <v>42353.25</v>
      </c>
    </row>
    <row r="87" spans="1:20" ht="17" x14ac:dyDescent="0.2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1450159200</v>
      </c>
      <c r="L87" t="b">
        <v>0</v>
      </c>
      <c r="M87" t="b">
        <v>0</v>
      </c>
      <c r="N87" t="s">
        <v>60</v>
      </c>
      <c r="O87" s="5">
        <f t="shared" si="4"/>
        <v>1530</v>
      </c>
      <c r="P87" s="5">
        <f t="shared" si="5"/>
        <v>3250.5</v>
      </c>
      <c r="Q87" s="7" t="s">
        <v>2035</v>
      </c>
      <c r="R87" t="s">
        <v>2045</v>
      </c>
      <c r="S87" s="10">
        <f t="shared" si="6"/>
        <v>40797.208333333336</v>
      </c>
      <c r="T87" s="10">
        <f t="shared" si="7"/>
        <v>42353.25</v>
      </c>
    </row>
    <row r="88" spans="1:20" ht="17" x14ac:dyDescent="0.2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1450159200</v>
      </c>
      <c r="L88" t="b">
        <v>1</v>
      </c>
      <c r="M88" t="b">
        <v>0</v>
      </c>
      <c r="N88" t="s">
        <v>33</v>
      </c>
      <c r="O88" s="5">
        <f t="shared" si="4"/>
        <v>5005</v>
      </c>
      <c r="P88" s="5">
        <f t="shared" si="5"/>
        <v>6304</v>
      </c>
      <c r="Q88" s="7" t="s">
        <v>2039</v>
      </c>
      <c r="R88" t="s">
        <v>2040</v>
      </c>
      <c r="S88" s="10">
        <f t="shared" si="6"/>
        <v>42128.208333333328</v>
      </c>
      <c r="T88" s="10">
        <f t="shared" si="7"/>
        <v>42353.25</v>
      </c>
    </row>
    <row r="89" spans="1:20" ht="34" x14ac:dyDescent="0.2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1450159200</v>
      </c>
      <c r="L89" t="b">
        <v>0</v>
      </c>
      <c r="M89" t="b">
        <v>1</v>
      </c>
      <c r="N89" t="s">
        <v>23</v>
      </c>
      <c r="O89" s="5">
        <f t="shared" si="4"/>
        <v>0</v>
      </c>
      <c r="P89" s="5">
        <f t="shared" si="5"/>
        <v>62261</v>
      </c>
      <c r="Q89" s="7" t="s">
        <v>2035</v>
      </c>
      <c r="R89" t="s">
        <v>2036</v>
      </c>
      <c r="S89" s="10">
        <f t="shared" si="6"/>
        <v>40610.25</v>
      </c>
      <c r="T89" s="10">
        <f t="shared" si="7"/>
        <v>42353.25</v>
      </c>
    </row>
    <row r="90" spans="1:20" ht="17" x14ac:dyDescent="0.2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1450159200</v>
      </c>
      <c r="L90" t="b">
        <v>0</v>
      </c>
      <c r="M90" t="b">
        <v>0</v>
      </c>
      <c r="N90" t="s">
        <v>206</v>
      </c>
      <c r="O90" s="5">
        <f t="shared" si="4"/>
        <v>7716</v>
      </c>
      <c r="P90" s="5">
        <f t="shared" si="5"/>
        <v>6314.5</v>
      </c>
      <c r="Q90" s="7" t="s">
        <v>2047</v>
      </c>
      <c r="R90" t="s">
        <v>2059</v>
      </c>
      <c r="S90" s="10">
        <f t="shared" si="6"/>
        <v>42110.208333333328</v>
      </c>
      <c r="T90" s="10">
        <f t="shared" si="7"/>
        <v>42353.25</v>
      </c>
    </row>
    <row r="91" spans="1:20" ht="17" x14ac:dyDescent="0.2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1450159200</v>
      </c>
      <c r="L91" t="b">
        <v>0</v>
      </c>
      <c r="M91" t="b">
        <v>0</v>
      </c>
      <c r="N91" t="s">
        <v>33</v>
      </c>
      <c r="O91" s="5">
        <f t="shared" si="4"/>
        <v>5188</v>
      </c>
      <c r="P91" s="5">
        <f t="shared" si="5"/>
        <v>4342</v>
      </c>
      <c r="Q91" s="7" t="s">
        <v>2039</v>
      </c>
      <c r="R91" t="s">
        <v>2040</v>
      </c>
      <c r="S91" s="10">
        <f t="shared" si="6"/>
        <v>40283.208333333336</v>
      </c>
      <c r="T91" s="10">
        <f t="shared" si="7"/>
        <v>42353.25</v>
      </c>
    </row>
    <row r="92" spans="1:20" ht="17" x14ac:dyDescent="0.2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1450159200</v>
      </c>
      <c r="L92" t="b">
        <v>0</v>
      </c>
      <c r="M92" t="b">
        <v>1</v>
      </c>
      <c r="N92" t="s">
        <v>33</v>
      </c>
      <c r="O92" s="5">
        <f t="shared" si="4"/>
        <v>0</v>
      </c>
      <c r="P92" s="5">
        <f t="shared" si="5"/>
        <v>3119</v>
      </c>
      <c r="Q92" s="7" t="s">
        <v>2039</v>
      </c>
      <c r="R92" t="s">
        <v>2040</v>
      </c>
      <c r="S92" s="10">
        <f t="shared" si="6"/>
        <v>42425.25</v>
      </c>
      <c r="T92" s="10">
        <f t="shared" si="7"/>
        <v>42353.25</v>
      </c>
    </row>
    <row r="93" spans="1:20" ht="17" x14ac:dyDescent="0.2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1450159200</v>
      </c>
      <c r="L93" t="b">
        <v>0</v>
      </c>
      <c r="M93" t="b">
        <v>0</v>
      </c>
      <c r="N93" t="s">
        <v>206</v>
      </c>
      <c r="O93" s="5">
        <f t="shared" si="4"/>
        <v>0</v>
      </c>
      <c r="P93" s="5">
        <f t="shared" si="5"/>
        <v>37683.5</v>
      </c>
      <c r="Q93" s="7" t="s">
        <v>2047</v>
      </c>
      <c r="R93" t="s">
        <v>2059</v>
      </c>
      <c r="S93" s="10">
        <f t="shared" si="6"/>
        <v>42588.208333333328</v>
      </c>
      <c r="T93" s="10">
        <f t="shared" si="7"/>
        <v>42353.25</v>
      </c>
    </row>
    <row r="94" spans="1:20" ht="34" x14ac:dyDescent="0.2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1450159200</v>
      </c>
      <c r="L94" t="b">
        <v>0</v>
      </c>
      <c r="M94" t="b">
        <v>1</v>
      </c>
      <c r="N94" t="s">
        <v>89</v>
      </c>
      <c r="O94" s="5">
        <f t="shared" si="4"/>
        <v>31775</v>
      </c>
      <c r="P94" s="5">
        <f t="shared" si="5"/>
        <v>26136.5</v>
      </c>
      <c r="Q94" s="7" t="s">
        <v>2050</v>
      </c>
      <c r="R94" t="s">
        <v>2051</v>
      </c>
      <c r="S94" s="10">
        <f t="shared" si="6"/>
        <v>40352.208333333336</v>
      </c>
      <c r="T94" s="10">
        <f t="shared" si="7"/>
        <v>42353.25</v>
      </c>
    </row>
    <row r="95" spans="1:20" ht="17" x14ac:dyDescent="0.2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1450159200</v>
      </c>
      <c r="L95" t="b">
        <v>0</v>
      </c>
      <c r="M95" t="b">
        <v>1</v>
      </c>
      <c r="N95" t="s">
        <v>33</v>
      </c>
      <c r="O95" s="5">
        <f t="shared" si="4"/>
        <v>0</v>
      </c>
      <c r="P95" s="5">
        <f t="shared" si="5"/>
        <v>33243.5</v>
      </c>
      <c r="Q95" s="7" t="s">
        <v>2039</v>
      </c>
      <c r="R95" t="s">
        <v>2040</v>
      </c>
      <c r="S95" s="10">
        <f t="shared" si="6"/>
        <v>41202.208333333336</v>
      </c>
      <c r="T95" s="10">
        <f t="shared" si="7"/>
        <v>42353.25</v>
      </c>
    </row>
    <row r="96" spans="1:20" ht="17" x14ac:dyDescent="0.2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1450159200</v>
      </c>
      <c r="L96" t="b">
        <v>0</v>
      </c>
      <c r="M96" t="b">
        <v>0</v>
      </c>
      <c r="N96" t="s">
        <v>28</v>
      </c>
      <c r="O96" s="5">
        <f t="shared" si="4"/>
        <v>5907</v>
      </c>
      <c r="P96" s="5">
        <f t="shared" si="5"/>
        <v>4493.5</v>
      </c>
      <c r="Q96" s="7" t="s">
        <v>2037</v>
      </c>
      <c r="R96" t="s">
        <v>2038</v>
      </c>
      <c r="S96" s="10">
        <f t="shared" si="6"/>
        <v>43562.208333333328</v>
      </c>
      <c r="T96" s="10">
        <f t="shared" si="7"/>
        <v>42353.25</v>
      </c>
    </row>
    <row r="97" spans="1:20" ht="34" x14ac:dyDescent="0.2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1450159200</v>
      </c>
      <c r="L97" t="b">
        <v>0</v>
      </c>
      <c r="M97" t="b">
        <v>0</v>
      </c>
      <c r="N97" t="s">
        <v>42</v>
      </c>
      <c r="O97" s="5">
        <f t="shared" si="4"/>
        <v>117</v>
      </c>
      <c r="P97" s="5">
        <f t="shared" si="5"/>
        <v>522</v>
      </c>
      <c r="Q97" s="7" t="s">
        <v>2041</v>
      </c>
      <c r="R97" t="s">
        <v>2042</v>
      </c>
      <c r="S97" s="10">
        <f t="shared" si="6"/>
        <v>43752.208333333328</v>
      </c>
      <c r="T97" s="10">
        <f t="shared" si="7"/>
        <v>42353.25</v>
      </c>
    </row>
    <row r="98" spans="1:20" ht="17" x14ac:dyDescent="0.2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1450159200</v>
      </c>
      <c r="L98" t="b">
        <v>0</v>
      </c>
      <c r="M98" t="b">
        <v>0</v>
      </c>
      <c r="N98" t="s">
        <v>33</v>
      </c>
      <c r="O98" s="5">
        <f t="shared" si="4"/>
        <v>81813</v>
      </c>
      <c r="P98" s="5">
        <f t="shared" si="5"/>
        <v>76922</v>
      </c>
      <c r="Q98" s="7" t="s">
        <v>2039</v>
      </c>
      <c r="R98" t="s">
        <v>2040</v>
      </c>
      <c r="S98" s="10">
        <f t="shared" si="6"/>
        <v>40612.25</v>
      </c>
      <c r="T98" s="10">
        <f t="shared" si="7"/>
        <v>42353.25</v>
      </c>
    </row>
    <row r="99" spans="1:20" ht="17" x14ac:dyDescent="0.2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1450159200</v>
      </c>
      <c r="L99" t="b">
        <v>0</v>
      </c>
      <c r="M99" t="b">
        <v>0</v>
      </c>
      <c r="N99" t="s">
        <v>17</v>
      </c>
      <c r="O99" s="5">
        <f t="shared" si="4"/>
        <v>10747</v>
      </c>
      <c r="P99" s="5">
        <f t="shared" si="5"/>
        <v>6080</v>
      </c>
      <c r="Q99" s="7" t="s">
        <v>2033</v>
      </c>
      <c r="R99" t="s">
        <v>2034</v>
      </c>
      <c r="S99" s="10">
        <f t="shared" si="6"/>
        <v>42180.208333333328</v>
      </c>
      <c r="T99" s="10">
        <f t="shared" si="7"/>
        <v>42353.25</v>
      </c>
    </row>
    <row r="100" spans="1:20" ht="17" x14ac:dyDescent="0.2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1450159200</v>
      </c>
      <c r="L100" t="b">
        <v>0</v>
      </c>
      <c r="M100" t="b">
        <v>0</v>
      </c>
      <c r="N100" t="s">
        <v>89</v>
      </c>
      <c r="O100" s="5">
        <f t="shared" si="4"/>
        <v>0</v>
      </c>
      <c r="P100" s="5">
        <f t="shared" si="5"/>
        <v>17085.5</v>
      </c>
      <c r="Q100" s="7" t="s">
        <v>2050</v>
      </c>
      <c r="R100" t="s">
        <v>2051</v>
      </c>
      <c r="S100" s="10">
        <f t="shared" si="6"/>
        <v>42212.208333333328</v>
      </c>
      <c r="T100" s="10">
        <f t="shared" si="7"/>
        <v>42353.25</v>
      </c>
    </row>
    <row r="101" spans="1:20" ht="34" x14ac:dyDescent="0.2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1450159200</v>
      </c>
      <c r="L101" t="b">
        <v>0</v>
      </c>
      <c r="M101" t="b">
        <v>0</v>
      </c>
      <c r="N101" t="s">
        <v>33</v>
      </c>
      <c r="O101" s="5">
        <f t="shared" si="4"/>
        <v>7351</v>
      </c>
      <c r="P101" s="5">
        <f t="shared" si="5"/>
        <v>7557.5</v>
      </c>
      <c r="Q101" s="7" t="s">
        <v>2039</v>
      </c>
      <c r="R101" t="s">
        <v>2040</v>
      </c>
      <c r="S101" s="10">
        <f t="shared" si="6"/>
        <v>41968.25</v>
      </c>
      <c r="T101" s="10">
        <f t="shared" si="7"/>
        <v>42353.25</v>
      </c>
    </row>
    <row r="102" spans="1:20" ht="17" x14ac:dyDescent="0.2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1450159200</v>
      </c>
      <c r="L102" t="b">
        <v>0</v>
      </c>
      <c r="M102" t="b">
        <v>0</v>
      </c>
      <c r="N102" t="s">
        <v>33</v>
      </c>
      <c r="O102" s="5">
        <f t="shared" si="4"/>
        <v>0</v>
      </c>
      <c r="P102" s="5">
        <f t="shared" si="5"/>
        <v>1</v>
      </c>
      <c r="Q102" s="7" t="s">
        <v>2039</v>
      </c>
      <c r="R102" t="s">
        <v>2040</v>
      </c>
      <c r="S102" s="10">
        <f t="shared" si="6"/>
        <v>40835.208333333336</v>
      </c>
      <c r="T102" s="10">
        <f t="shared" si="7"/>
        <v>42353.25</v>
      </c>
    </row>
    <row r="103" spans="1:20" ht="17" x14ac:dyDescent="0.2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1450159200</v>
      </c>
      <c r="L103" t="b">
        <v>0</v>
      </c>
      <c r="M103" t="b">
        <v>1</v>
      </c>
      <c r="N103" t="s">
        <v>50</v>
      </c>
      <c r="O103" s="5">
        <f t="shared" si="4"/>
        <v>8293</v>
      </c>
      <c r="P103" s="5">
        <f t="shared" si="5"/>
        <v>4678.5</v>
      </c>
      <c r="Q103" s="7" t="s">
        <v>2035</v>
      </c>
      <c r="R103" t="s">
        <v>2043</v>
      </c>
      <c r="S103" s="10">
        <f t="shared" si="6"/>
        <v>42056.25</v>
      </c>
      <c r="T103" s="10">
        <f t="shared" si="7"/>
        <v>42353.25</v>
      </c>
    </row>
    <row r="104" spans="1:20" ht="17" x14ac:dyDescent="0.2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1450159200</v>
      </c>
      <c r="L104" t="b">
        <v>0</v>
      </c>
      <c r="M104" t="b">
        <v>1</v>
      </c>
      <c r="N104" t="s">
        <v>65</v>
      </c>
      <c r="O104" s="5">
        <f t="shared" si="4"/>
        <v>6722</v>
      </c>
      <c r="P104" s="5">
        <f t="shared" si="5"/>
        <v>5379</v>
      </c>
      <c r="Q104" s="7" t="s">
        <v>2037</v>
      </c>
      <c r="R104" t="s">
        <v>2046</v>
      </c>
      <c r="S104" s="10">
        <f t="shared" si="6"/>
        <v>43234.208333333328</v>
      </c>
      <c r="T104" s="10">
        <f t="shared" si="7"/>
        <v>42353.25</v>
      </c>
    </row>
    <row r="105" spans="1:20" ht="17" x14ac:dyDescent="0.2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1450159200</v>
      </c>
      <c r="L105" t="b">
        <v>0</v>
      </c>
      <c r="M105" t="b">
        <v>0</v>
      </c>
      <c r="N105" t="s">
        <v>50</v>
      </c>
      <c r="O105" s="5">
        <f t="shared" si="4"/>
        <v>0</v>
      </c>
      <c r="P105" s="5">
        <f t="shared" si="5"/>
        <v>1249</v>
      </c>
      <c r="Q105" s="7" t="s">
        <v>2035</v>
      </c>
      <c r="R105" t="s">
        <v>2043</v>
      </c>
      <c r="S105" s="10">
        <f t="shared" si="6"/>
        <v>40475.208333333336</v>
      </c>
      <c r="T105" s="10">
        <f t="shared" si="7"/>
        <v>42353.25</v>
      </c>
    </row>
    <row r="106" spans="1:20" ht="17" x14ac:dyDescent="0.2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1450159200</v>
      </c>
      <c r="L106" t="b">
        <v>0</v>
      </c>
      <c r="M106" t="b">
        <v>0</v>
      </c>
      <c r="N106" t="s">
        <v>60</v>
      </c>
      <c r="O106" s="5">
        <f t="shared" si="4"/>
        <v>51423</v>
      </c>
      <c r="P106" s="5">
        <f t="shared" si="5"/>
        <v>86270</v>
      </c>
      <c r="Q106" s="7" t="s">
        <v>2035</v>
      </c>
      <c r="R106" t="s">
        <v>2045</v>
      </c>
      <c r="S106" s="10">
        <f t="shared" si="6"/>
        <v>42878.208333333328</v>
      </c>
      <c r="T106" s="10">
        <f t="shared" si="7"/>
        <v>42353.25</v>
      </c>
    </row>
    <row r="107" spans="1:20" ht="17" x14ac:dyDescent="0.2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1450159200</v>
      </c>
      <c r="L107" t="b">
        <v>0</v>
      </c>
      <c r="M107" t="b">
        <v>0</v>
      </c>
      <c r="N107" t="s">
        <v>28</v>
      </c>
      <c r="O107" s="5">
        <f t="shared" si="4"/>
        <v>3029</v>
      </c>
      <c r="P107" s="5">
        <f t="shared" si="5"/>
        <v>4962</v>
      </c>
      <c r="Q107" s="7" t="s">
        <v>2037</v>
      </c>
      <c r="R107" t="s">
        <v>2038</v>
      </c>
      <c r="S107" s="10">
        <f t="shared" si="6"/>
        <v>41366.208333333336</v>
      </c>
      <c r="T107" s="10">
        <f t="shared" si="7"/>
        <v>42353.25</v>
      </c>
    </row>
    <row r="108" spans="1:20" ht="17" x14ac:dyDescent="0.2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1450159200</v>
      </c>
      <c r="L108" t="b">
        <v>0</v>
      </c>
      <c r="M108" t="b">
        <v>0</v>
      </c>
      <c r="N108" t="s">
        <v>33</v>
      </c>
      <c r="O108" s="5">
        <f t="shared" si="4"/>
        <v>10106</v>
      </c>
      <c r="P108" s="5">
        <f t="shared" si="5"/>
        <v>7076.5</v>
      </c>
      <c r="Q108" s="7" t="s">
        <v>2039</v>
      </c>
      <c r="R108" t="s">
        <v>2040</v>
      </c>
      <c r="S108" s="10">
        <f t="shared" si="6"/>
        <v>43716.208333333328</v>
      </c>
      <c r="T108" s="10">
        <f t="shared" si="7"/>
        <v>42353.25</v>
      </c>
    </row>
    <row r="109" spans="1:20" ht="34" x14ac:dyDescent="0.2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1450159200</v>
      </c>
      <c r="L109" t="b">
        <v>0</v>
      </c>
      <c r="M109" t="b">
        <v>1</v>
      </c>
      <c r="N109" t="s">
        <v>33</v>
      </c>
      <c r="O109" s="5">
        <f t="shared" si="4"/>
        <v>3027</v>
      </c>
      <c r="P109" s="5">
        <f t="shared" si="5"/>
        <v>3306.5</v>
      </c>
      <c r="Q109" s="7" t="s">
        <v>2039</v>
      </c>
      <c r="R109" t="s">
        <v>2040</v>
      </c>
      <c r="S109" s="10">
        <f t="shared" si="6"/>
        <v>43213.208333333328</v>
      </c>
      <c r="T109" s="10">
        <f t="shared" si="7"/>
        <v>42353.25</v>
      </c>
    </row>
    <row r="110" spans="1:20" ht="34" x14ac:dyDescent="0.2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1450159200</v>
      </c>
      <c r="L110" t="b">
        <v>0</v>
      </c>
      <c r="M110" t="b">
        <v>0</v>
      </c>
      <c r="N110" t="s">
        <v>42</v>
      </c>
      <c r="O110" s="5">
        <f t="shared" si="4"/>
        <v>7429</v>
      </c>
      <c r="P110" s="5">
        <f t="shared" si="5"/>
        <v>4506</v>
      </c>
      <c r="Q110" s="7" t="s">
        <v>2041</v>
      </c>
      <c r="R110" t="s">
        <v>2042</v>
      </c>
      <c r="S110" s="10">
        <f t="shared" si="6"/>
        <v>41005.208333333336</v>
      </c>
      <c r="T110" s="10">
        <f t="shared" si="7"/>
        <v>42353.25</v>
      </c>
    </row>
    <row r="111" spans="1:20" ht="17" x14ac:dyDescent="0.2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1450159200</v>
      </c>
      <c r="L111" t="b">
        <v>0</v>
      </c>
      <c r="M111" t="b">
        <v>0</v>
      </c>
      <c r="N111" t="s">
        <v>269</v>
      </c>
      <c r="O111" s="5">
        <f t="shared" si="4"/>
        <v>0</v>
      </c>
      <c r="P111" s="5">
        <f t="shared" si="5"/>
        <v>1569.5</v>
      </c>
      <c r="Q111" s="7" t="s">
        <v>2041</v>
      </c>
      <c r="R111" t="s">
        <v>2060</v>
      </c>
      <c r="S111" s="10">
        <f t="shared" si="6"/>
        <v>41651.25</v>
      </c>
      <c r="T111" s="10">
        <f t="shared" si="7"/>
        <v>42353.25</v>
      </c>
    </row>
    <row r="112" spans="1:20" ht="34" x14ac:dyDescent="0.2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1450159200</v>
      </c>
      <c r="L112" t="b">
        <v>0</v>
      </c>
      <c r="M112" t="b">
        <v>0</v>
      </c>
      <c r="N112" t="s">
        <v>17</v>
      </c>
      <c r="O112" s="5">
        <f t="shared" si="4"/>
        <v>0</v>
      </c>
      <c r="P112" s="5">
        <f t="shared" si="5"/>
        <v>10801.5</v>
      </c>
      <c r="Q112" s="7" t="s">
        <v>2033</v>
      </c>
      <c r="R112" t="s">
        <v>2034</v>
      </c>
      <c r="S112" s="10">
        <f t="shared" si="6"/>
        <v>43354.208333333328</v>
      </c>
      <c r="T112" s="10">
        <f t="shared" si="7"/>
        <v>42353.25</v>
      </c>
    </row>
    <row r="113" spans="1:20" ht="17" x14ac:dyDescent="0.2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1450159200</v>
      </c>
      <c r="L113" t="b">
        <v>0</v>
      </c>
      <c r="M113" t="b">
        <v>0</v>
      </c>
      <c r="N113" t="s">
        <v>133</v>
      </c>
      <c r="O113" s="5">
        <f t="shared" si="4"/>
        <v>12253</v>
      </c>
      <c r="P113" s="5">
        <f t="shared" si="5"/>
        <v>37164.5</v>
      </c>
      <c r="Q113" s="7" t="s">
        <v>2047</v>
      </c>
      <c r="R113" t="s">
        <v>2056</v>
      </c>
      <c r="S113" s="10">
        <f t="shared" si="6"/>
        <v>41174.208333333336</v>
      </c>
      <c r="T113" s="10">
        <f t="shared" si="7"/>
        <v>42353.25</v>
      </c>
    </row>
    <row r="114" spans="1:20" ht="17" x14ac:dyDescent="0.2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1450159200</v>
      </c>
      <c r="L114" t="b">
        <v>0</v>
      </c>
      <c r="M114" t="b">
        <v>0</v>
      </c>
      <c r="N114" t="s">
        <v>28</v>
      </c>
      <c r="O114" s="5">
        <f t="shared" si="4"/>
        <v>7935</v>
      </c>
      <c r="P114" s="5">
        <f t="shared" si="5"/>
        <v>6498</v>
      </c>
      <c r="Q114" s="7" t="s">
        <v>2037</v>
      </c>
      <c r="R114" t="s">
        <v>2038</v>
      </c>
      <c r="S114" s="10">
        <f t="shared" si="6"/>
        <v>41875.208333333336</v>
      </c>
      <c r="T114" s="10">
        <f t="shared" si="7"/>
        <v>42353.25</v>
      </c>
    </row>
    <row r="115" spans="1:20" ht="17" x14ac:dyDescent="0.2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1450159200</v>
      </c>
      <c r="L115" t="b">
        <v>0</v>
      </c>
      <c r="M115" t="b">
        <v>0</v>
      </c>
      <c r="N115" t="s">
        <v>17</v>
      </c>
      <c r="O115" s="5">
        <f t="shared" si="4"/>
        <v>9137</v>
      </c>
      <c r="P115" s="5">
        <f t="shared" si="5"/>
        <v>6284</v>
      </c>
      <c r="Q115" s="7" t="s">
        <v>2033</v>
      </c>
      <c r="R115" t="s">
        <v>2034</v>
      </c>
      <c r="S115" s="10">
        <f t="shared" si="6"/>
        <v>42990.208333333328</v>
      </c>
      <c r="T115" s="10">
        <f t="shared" si="7"/>
        <v>42353.25</v>
      </c>
    </row>
    <row r="116" spans="1:20" ht="17" x14ac:dyDescent="0.2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1450159200</v>
      </c>
      <c r="L116" t="b">
        <v>0</v>
      </c>
      <c r="M116" t="b">
        <v>1</v>
      </c>
      <c r="N116" t="s">
        <v>65</v>
      </c>
      <c r="O116" s="5">
        <f t="shared" si="4"/>
        <v>11916</v>
      </c>
      <c r="P116" s="5">
        <f t="shared" si="5"/>
        <v>6971</v>
      </c>
      <c r="Q116" s="7" t="s">
        <v>2037</v>
      </c>
      <c r="R116" t="s">
        <v>2046</v>
      </c>
      <c r="S116" s="10">
        <f t="shared" si="6"/>
        <v>43564.208333333328</v>
      </c>
      <c r="T116" s="10">
        <f t="shared" si="7"/>
        <v>42353.25</v>
      </c>
    </row>
    <row r="117" spans="1:20" ht="17" x14ac:dyDescent="0.2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1450159200</v>
      </c>
      <c r="L117" t="b">
        <v>0</v>
      </c>
      <c r="M117" t="b">
        <v>0</v>
      </c>
      <c r="N117" t="s">
        <v>119</v>
      </c>
      <c r="O117" s="5">
        <f t="shared" si="4"/>
        <v>0</v>
      </c>
      <c r="P117" s="5">
        <f t="shared" si="5"/>
        <v>74343</v>
      </c>
      <c r="Q117" s="7" t="s">
        <v>2047</v>
      </c>
      <c r="R117" t="s">
        <v>2053</v>
      </c>
      <c r="S117" s="10">
        <f t="shared" si="6"/>
        <v>43056.25</v>
      </c>
      <c r="T117" s="10">
        <f t="shared" si="7"/>
        <v>42353.25</v>
      </c>
    </row>
    <row r="118" spans="1:20" ht="34" x14ac:dyDescent="0.2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1450159200</v>
      </c>
      <c r="L118" t="b">
        <v>0</v>
      </c>
      <c r="M118" t="b">
        <v>0</v>
      </c>
      <c r="N118" t="s">
        <v>33</v>
      </c>
      <c r="O118" s="5">
        <f t="shared" si="4"/>
        <v>0</v>
      </c>
      <c r="P118" s="5">
        <f t="shared" si="5"/>
        <v>3204.5</v>
      </c>
      <c r="Q118" s="7" t="s">
        <v>2039</v>
      </c>
      <c r="R118" t="s">
        <v>2040</v>
      </c>
      <c r="S118" s="10">
        <f t="shared" si="6"/>
        <v>42265.208333333328</v>
      </c>
      <c r="T118" s="10">
        <f t="shared" si="7"/>
        <v>42353.25</v>
      </c>
    </row>
    <row r="119" spans="1:20" ht="17" x14ac:dyDescent="0.2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1450159200</v>
      </c>
      <c r="L119" t="b">
        <v>0</v>
      </c>
      <c r="M119" t="b">
        <v>0</v>
      </c>
      <c r="N119" t="s">
        <v>269</v>
      </c>
      <c r="O119" s="5">
        <f t="shared" si="4"/>
        <v>3623</v>
      </c>
      <c r="P119" s="5">
        <f t="shared" si="5"/>
        <v>4399</v>
      </c>
      <c r="Q119" s="7" t="s">
        <v>2041</v>
      </c>
      <c r="R119" t="s">
        <v>2060</v>
      </c>
      <c r="S119" s="10">
        <f t="shared" si="6"/>
        <v>40808.208333333336</v>
      </c>
      <c r="T119" s="10">
        <f t="shared" si="7"/>
        <v>42353.25</v>
      </c>
    </row>
    <row r="120" spans="1:20" ht="17" x14ac:dyDescent="0.2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1450159200</v>
      </c>
      <c r="L120" t="b">
        <v>0</v>
      </c>
      <c r="M120" t="b">
        <v>0</v>
      </c>
      <c r="N120" t="s">
        <v>122</v>
      </c>
      <c r="O120" s="5">
        <f t="shared" si="4"/>
        <v>951</v>
      </c>
      <c r="P120" s="5">
        <f t="shared" si="5"/>
        <v>3209</v>
      </c>
      <c r="Q120" s="7" t="s">
        <v>2054</v>
      </c>
      <c r="R120" t="s">
        <v>2055</v>
      </c>
      <c r="S120" s="10">
        <f t="shared" si="6"/>
        <v>41665.25</v>
      </c>
      <c r="T120" s="10">
        <f t="shared" si="7"/>
        <v>42353.25</v>
      </c>
    </row>
    <row r="121" spans="1:20" ht="34" x14ac:dyDescent="0.2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1450159200</v>
      </c>
      <c r="L121" t="b">
        <v>0</v>
      </c>
      <c r="M121" t="b">
        <v>1</v>
      </c>
      <c r="N121" t="s">
        <v>42</v>
      </c>
      <c r="O121" s="5">
        <f t="shared" si="4"/>
        <v>5748</v>
      </c>
      <c r="P121" s="5">
        <f t="shared" si="5"/>
        <v>5451</v>
      </c>
      <c r="Q121" s="7" t="s">
        <v>2041</v>
      </c>
      <c r="R121" t="s">
        <v>2042</v>
      </c>
      <c r="S121" s="10">
        <f t="shared" si="6"/>
        <v>41806.208333333336</v>
      </c>
      <c r="T121" s="10">
        <f t="shared" si="7"/>
        <v>42353.25</v>
      </c>
    </row>
    <row r="122" spans="1:20" ht="17" x14ac:dyDescent="0.2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1450159200</v>
      </c>
      <c r="L122" t="b">
        <v>0</v>
      </c>
      <c r="M122" t="b">
        <v>1</v>
      </c>
      <c r="N122" t="s">
        <v>292</v>
      </c>
      <c r="O122" s="5">
        <f t="shared" si="4"/>
        <v>37172</v>
      </c>
      <c r="P122" s="5">
        <f t="shared" si="5"/>
        <v>57027</v>
      </c>
      <c r="Q122" s="7" t="s">
        <v>2050</v>
      </c>
      <c r="R122" t="s">
        <v>2061</v>
      </c>
      <c r="S122" s="10">
        <f t="shared" si="6"/>
        <v>42111.208333333328</v>
      </c>
      <c r="T122" s="10">
        <f t="shared" si="7"/>
        <v>42353.25</v>
      </c>
    </row>
    <row r="123" spans="1:20" ht="17" x14ac:dyDescent="0.2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1450159200</v>
      </c>
      <c r="L123" t="b">
        <v>0</v>
      </c>
      <c r="M123" t="b">
        <v>0</v>
      </c>
      <c r="N123" t="s">
        <v>89</v>
      </c>
      <c r="O123" s="5">
        <f t="shared" si="4"/>
        <v>54061</v>
      </c>
      <c r="P123" s="5">
        <f t="shared" si="5"/>
        <v>50132</v>
      </c>
      <c r="Q123" s="7" t="s">
        <v>2050</v>
      </c>
      <c r="R123" t="s">
        <v>2051</v>
      </c>
      <c r="S123" s="10">
        <f t="shared" si="6"/>
        <v>41917.208333333336</v>
      </c>
      <c r="T123" s="10">
        <f t="shared" si="7"/>
        <v>42353.25</v>
      </c>
    </row>
    <row r="124" spans="1:20" ht="17" x14ac:dyDescent="0.2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1450159200</v>
      </c>
      <c r="L124" t="b">
        <v>0</v>
      </c>
      <c r="M124" t="b">
        <v>0</v>
      </c>
      <c r="N124" t="s">
        <v>119</v>
      </c>
      <c r="O124" s="5">
        <f t="shared" si="4"/>
        <v>0</v>
      </c>
      <c r="P124" s="5">
        <f t="shared" si="5"/>
        <v>45721</v>
      </c>
      <c r="Q124" s="7" t="s">
        <v>2047</v>
      </c>
      <c r="R124" t="s">
        <v>2053</v>
      </c>
      <c r="S124" s="10">
        <f t="shared" si="6"/>
        <v>41970.25</v>
      </c>
      <c r="T124" s="10">
        <f t="shared" si="7"/>
        <v>42353.25</v>
      </c>
    </row>
    <row r="125" spans="1:20" ht="17" x14ac:dyDescent="0.2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1450159200</v>
      </c>
      <c r="L125" t="b">
        <v>1</v>
      </c>
      <c r="M125" t="b">
        <v>0</v>
      </c>
      <c r="N125" t="s">
        <v>33</v>
      </c>
      <c r="O125" s="5">
        <f t="shared" si="4"/>
        <v>0</v>
      </c>
      <c r="P125" s="5">
        <f t="shared" si="5"/>
        <v>16877</v>
      </c>
      <c r="Q125" s="7" t="s">
        <v>2039</v>
      </c>
      <c r="R125" t="s">
        <v>2040</v>
      </c>
      <c r="S125" s="10">
        <f t="shared" si="6"/>
        <v>42332.25</v>
      </c>
      <c r="T125" s="10">
        <f t="shared" si="7"/>
        <v>42353.25</v>
      </c>
    </row>
    <row r="126" spans="1:20" ht="17" x14ac:dyDescent="0.2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1450159200</v>
      </c>
      <c r="L126" t="b">
        <v>0</v>
      </c>
      <c r="M126" t="b">
        <v>0</v>
      </c>
      <c r="N126" t="s">
        <v>122</v>
      </c>
      <c r="O126" s="5">
        <f t="shared" si="4"/>
        <v>6962</v>
      </c>
      <c r="P126" s="5">
        <f t="shared" si="5"/>
        <v>4828</v>
      </c>
      <c r="Q126" s="7" t="s">
        <v>2054</v>
      </c>
      <c r="R126" t="s">
        <v>2055</v>
      </c>
      <c r="S126" s="10">
        <f t="shared" si="6"/>
        <v>43598.208333333328</v>
      </c>
      <c r="T126" s="10">
        <f t="shared" si="7"/>
        <v>42353.25</v>
      </c>
    </row>
    <row r="127" spans="1:20" ht="17" x14ac:dyDescent="0.2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1450159200</v>
      </c>
      <c r="L127" t="b">
        <v>0</v>
      </c>
      <c r="M127" t="b">
        <v>0</v>
      </c>
      <c r="N127" t="s">
        <v>33</v>
      </c>
      <c r="O127" s="5">
        <f t="shared" si="4"/>
        <v>3175</v>
      </c>
      <c r="P127" s="5">
        <f t="shared" si="5"/>
        <v>4327.5</v>
      </c>
      <c r="Q127" s="7" t="s">
        <v>2039</v>
      </c>
      <c r="R127" t="s">
        <v>2040</v>
      </c>
      <c r="S127" s="10">
        <f t="shared" si="6"/>
        <v>43362.208333333328</v>
      </c>
      <c r="T127" s="10">
        <f t="shared" si="7"/>
        <v>42353.25</v>
      </c>
    </row>
    <row r="128" spans="1:20" ht="17" x14ac:dyDescent="0.2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1450159200</v>
      </c>
      <c r="L128" t="b">
        <v>0</v>
      </c>
      <c r="M128" t="b">
        <v>1</v>
      </c>
      <c r="N128" t="s">
        <v>33</v>
      </c>
      <c r="O128" s="5">
        <f t="shared" si="4"/>
        <v>0</v>
      </c>
      <c r="P128" s="5">
        <f t="shared" si="5"/>
        <v>35195.5</v>
      </c>
      <c r="Q128" s="7" t="s">
        <v>2039</v>
      </c>
      <c r="R128" t="s">
        <v>2040</v>
      </c>
      <c r="S128" s="10">
        <f t="shared" si="6"/>
        <v>42596.208333333328</v>
      </c>
      <c r="T128" s="10">
        <f t="shared" si="7"/>
        <v>42353.25</v>
      </c>
    </row>
    <row r="129" spans="1:20" ht="17" x14ac:dyDescent="0.2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1450159200</v>
      </c>
      <c r="L129" t="b">
        <v>0</v>
      </c>
      <c r="M129" t="b">
        <v>0</v>
      </c>
      <c r="N129" t="s">
        <v>33</v>
      </c>
      <c r="O129" s="5">
        <f t="shared" si="4"/>
        <v>0</v>
      </c>
      <c r="P129" s="5">
        <f t="shared" si="5"/>
        <v>26869.5</v>
      </c>
      <c r="Q129" s="7" t="s">
        <v>2039</v>
      </c>
      <c r="R129" t="s">
        <v>2040</v>
      </c>
      <c r="S129" s="10">
        <f t="shared" si="6"/>
        <v>40310.208333333336</v>
      </c>
      <c r="T129" s="10">
        <f t="shared" si="7"/>
        <v>42353.25</v>
      </c>
    </row>
    <row r="130" spans="1:20" ht="17" x14ac:dyDescent="0.2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1450159200</v>
      </c>
      <c r="L130" t="b">
        <v>0</v>
      </c>
      <c r="M130" t="b">
        <v>0</v>
      </c>
      <c r="N130" t="s">
        <v>23</v>
      </c>
      <c r="O130" s="5">
        <f t="shared" si="4"/>
        <v>0</v>
      </c>
      <c r="P130" s="5">
        <f t="shared" si="5"/>
        <v>21564</v>
      </c>
      <c r="Q130" s="7" t="s">
        <v>2035</v>
      </c>
      <c r="R130" t="s">
        <v>2036</v>
      </c>
      <c r="S130" s="10">
        <f t="shared" si="6"/>
        <v>40417.208333333336</v>
      </c>
      <c r="T130" s="10">
        <f t="shared" si="7"/>
        <v>42353.25</v>
      </c>
    </row>
    <row r="131" spans="1:20" ht="17" x14ac:dyDescent="0.2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1450159200</v>
      </c>
      <c r="L131" t="b">
        <v>0</v>
      </c>
      <c r="M131" t="b">
        <v>0</v>
      </c>
      <c r="N131" t="s">
        <v>17</v>
      </c>
      <c r="O131" s="5">
        <f t="shared" ref="O131:O194" si="8">MAX(E131-D131,0)</f>
        <v>0</v>
      </c>
      <c r="P131" s="5">
        <f t="shared" ref="P131:P194" si="9">AVERAGE(E131,G131)</f>
        <v>2405.5</v>
      </c>
      <c r="Q131" s="7" t="s">
        <v>2033</v>
      </c>
      <c r="R131" t="s">
        <v>2034</v>
      </c>
      <c r="S131" s="10">
        <f t="shared" ref="S131:S194" si="10">(J131/86400)+DATE(1970,1,1)</f>
        <v>42038.25</v>
      </c>
      <c r="T131" s="10">
        <f t="shared" ref="T131:T194" si="11">(K131/86400)+DATE(1970,1,1)</f>
        <v>42353.25</v>
      </c>
    </row>
    <row r="132" spans="1:20" ht="17" x14ac:dyDescent="0.2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1450159200</v>
      </c>
      <c r="L132" t="b">
        <v>0</v>
      </c>
      <c r="M132" t="b">
        <v>0</v>
      </c>
      <c r="N132" t="s">
        <v>53</v>
      </c>
      <c r="O132" s="5">
        <f t="shared" si="8"/>
        <v>5325</v>
      </c>
      <c r="P132" s="5">
        <f t="shared" si="9"/>
        <v>7729</v>
      </c>
      <c r="Q132" s="7" t="s">
        <v>2041</v>
      </c>
      <c r="R132" t="s">
        <v>2044</v>
      </c>
      <c r="S132" s="10">
        <f t="shared" si="10"/>
        <v>40842.208333333336</v>
      </c>
      <c r="T132" s="10">
        <f t="shared" si="11"/>
        <v>42353.25</v>
      </c>
    </row>
    <row r="133" spans="1:20" ht="34" x14ac:dyDescent="0.2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1450159200</v>
      </c>
      <c r="L133" t="b">
        <v>0</v>
      </c>
      <c r="M133" t="b">
        <v>0</v>
      </c>
      <c r="N133" t="s">
        <v>28</v>
      </c>
      <c r="O133" s="5">
        <f t="shared" si="8"/>
        <v>1416</v>
      </c>
      <c r="P133" s="5">
        <f t="shared" si="9"/>
        <v>84279.5</v>
      </c>
      <c r="Q133" s="7" t="s">
        <v>2037</v>
      </c>
      <c r="R133" t="s">
        <v>2038</v>
      </c>
      <c r="S133" s="10">
        <f t="shared" si="10"/>
        <v>41607.25</v>
      </c>
      <c r="T133" s="10">
        <f t="shared" si="11"/>
        <v>42353.25</v>
      </c>
    </row>
    <row r="134" spans="1:20" ht="17" x14ac:dyDescent="0.2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1450159200</v>
      </c>
      <c r="L134" t="b">
        <v>0</v>
      </c>
      <c r="M134" t="b">
        <v>1</v>
      </c>
      <c r="N134" t="s">
        <v>33</v>
      </c>
      <c r="O134" s="5">
        <f t="shared" si="8"/>
        <v>534</v>
      </c>
      <c r="P134" s="5">
        <f t="shared" si="9"/>
        <v>1961.5</v>
      </c>
      <c r="Q134" s="7" t="s">
        <v>2039</v>
      </c>
      <c r="R134" t="s">
        <v>2040</v>
      </c>
      <c r="S134" s="10">
        <f t="shared" si="10"/>
        <v>43112.25</v>
      </c>
      <c r="T134" s="10">
        <f t="shared" si="11"/>
        <v>42353.25</v>
      </c>
    </row>
    <row r="135" spans="1:20" ht="17" x14ac:dyDescent="0.2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1450159200</v>
      </c>
      <c r="L135" t="b">
        <v>0</v>
      </c>
      <c r="M135" t="b">
        <v>0</v>
      </c>
      <c r="N135" t="s">
        <v>319</v>
      </c>
      <c r="O135" s="5">
        <f t="shared" si="8"/>
        <v>9485</v>
      </c>
      <c r="P135" s="5">
        <f t="shared" si="9"/>
        <v>7072</v>
      </c>
      <c r="Q135" s="7" t="s">
        <v>2035</v>
      </c>
      <c r="R135" t="s">
        <v>2062</v>
      </c>
      <c r="S135" s="10">
        <f t="shared" si="10"/>
        <v>40767.208333333336</v>
      </c>
      <c r="T135" s="10">
        <f t="shared" si="11"/>
        <v>42353.25</v>
      </c>
    </row>
    <row r="136" spans="1:20" ht="17" x14ac:dyDescent="0.2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1450159200</v>
      </c>
      <c r="L136" t="b">
        <v>0</v>
      </c>
      <c r="M136" t="b">
        <v>1</v>
      </c>
      <c r="N136" t="s">
        <v>42</v>
      </c>
      <c r="O136" s="5">
        <f t="shared" si="8"/>
        <v>0</v>
      </c>
      <c r="P136" s="5">
        <f t="shared" si="9"/>
        <v>45114</v>
      </c>
      <c r="Q136" s="7" t="s">
        <v>2041</v>
      </c>
      <c r="R136" t="s">
        <v>2042</v>
      </c>
      <c r="S136" s="10">
        <f t="shared" si="10"/>
        <v>40713.208333333336</v>
      </c>
      <c r="T136" s="10">
        <f t="shared" si="11"/>
        <v>42353.25</v>
      </c>
    </row>
    <row r="137" spans="1:20" ht="17" x14ac:dyDescent="0.2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1450159200</v>
      </c>
      <c r="L137" t="b">
        <v>0</v>
      </c>
      <c r="M137" t="b">
        <v>1</v>
      </c>
      <c r="N137" t="s">
        <v>33</v>
      </c>
      <c r="O137" s="5">
        <f t="shared" si="8"/>
        <v>0</v>
      </c>
      <c r="P137" s="5">
        <f t="shared" si="9"/>
        <v>2802.5</v>
      </c>
      <c r="Q137" s="7" t="s">
        <v>2039</v>
      </c>
      <c r="R137" t="s">
        <v>2040</v>
      </c>
      <c r="S137" s="10">
        <f t="shared" si="10"/>
        <v>41340.25</v>
      </c>
      <c r="T137" s="10">
        <f t="shared" si="11"/>
        <v>42353.25</v>
      </c>
    </row>
    <row r="138" spans="1:20" ht="17" x14ac:dyDescent="0.2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1450159200</v>
      </c>
      <c r="L138" t="b">
        <v>0</v>
      </c>
      <c r="M138" t="b">
        <v>1</v>
      </c>
      <c r="N138" t="s">
        <v>53</v>
      </c>
      <c r="O138" s="5">
        <f t="shared" si="8"/>
        <v>0</v>
      </c>
      <c r="P138" s="5">
        <f t="shared" si="9"/>
        <v>1389.5</v>
      </c>
      <c r="Q138" s="7" t="s">
        <v>2041</v>
      </c>
      <c r="R138" t="s">
        <v>2044</v>
      </c>
      <c r="S138" s="10">
        <f t="shared" si="10"/>
        <v>41797.208333333336</v>
      </c>
      <c r="T138" s="10">
        <f t="shared" si="11"/>
        <v>42353.25</v>
      </c>
    </row>
    <row r="139" spans="1:20" ht="17" x14ac:dyDescent="0.2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1450159200</v>
      </c>
      <c r="L139" t="b">
        <v>0</v>
      </c>
      <c r="M139" t="b">
        <v>0</v>
      </c>
      <c r="N139" t="s">
        <v>68</v>
      </c>
      <c r="O139" s="5">
        <f t="shared" si="8"/>
        <v>2912</v>
      </c>
      <c r="P139" s="5">
        <f t="shared" si="9"/>
        <v>2381</v>
      </c>
      <c r="Q139" s="7" t="s">
        <v>2047</v>
      </c>
      <c r="R139" t="s">
        <v>2048</v>
      </c>
      <c r="S139" s="10">
        <f t="shared" si="10"/>
        <v>40457.208333333336</v>
      </c>
      <c r="T139" s="10">
        <f t="shared" si="11"/>
        <v>42353.25</v>
      </c>
    </row>
    <row r="140" spans="1:20" ht="34" x14ac:dyDescent="0.2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1450159200</v>
      </c>
      <c r="L140" t="b">
        <v>0</v>
      </c>
      <c r="M140" t="b">
        <v>0</v>
      </c>
      <c r="N140" t="s">
        <v>292</v>
      </c>
      <c r="O140" s="5">
        <f t="shared" si="8"/>
        <v>0</v>
      </c>
      <c r="P140" s="5">
        <f t="shared" si="9"/>
        <v>4665.5</v>
      </c>
      <c r="Q140" s="7" t="s">
        <v>2050</v>
      </c>
      <c r="R140" t="s">
        <v>2061</v>
      </c>
      <c r="S140" s="10">
        <f t="shared" si="10"/>
        <v>41180.208333333336</v>
      </c>
      <c r="T140" s="10">
        <f t="shared" si="11"/>
        <v>42353.25</v>
      </c>
    </row>
    <row r="141" spans="1:20" ht="17" x14ac:dyDescent="0.2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1450159200</v>
      </c>
      <c r="L141" t="b">
        <v>0</v>
      </c>
      <c r="M141" t="b">
        <v>1</v>
      </c>
      <c r="N141" t="s">
        <v>65</v>
      </c>
      <c r="O141" s="5">
        <f t="shared" si="8"/>
        <v>0</v>
      </c>
      <c r="P141" s="5">
        <f t="shared" si="9"/>
        <v>9786</v>
      </c>
      <c r="Q141" s="7" t="s">
        <v>2037</v>
      </c>
      <c r="R141" t="s">
        <v>2046</v>
      </c>
      <c r="S141" s="10">
        <f t="shared" si="10"/>
        <v>42115.208333333328</v>
      </c>
      <c r="T141" s="10">
        <f t="shared" si="11"/>
        <v>42353.25</v>
      </c>
    </row>
    <row r="142" spans="1:20" ht="34" x14ac:dyDescent="0.2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1450159200</v>
      </c>
      <c r="L142" t="b">
        <v>0</v>
      </c>
      <c r="M142" t="b">
        <v>0</v>
      </c>
      <c r="N142" t="s">
        <v>42</v>
      </c>
      <c r="O142" s="5">
        <f t="shared" si="8"/>
        <v>6774</v>
      </c>
      <c r="P142" s="5">
        <f t="shared" si="9"/>
        <v>6230</v>
      </c>
      <c r="Q142" s="7" t="s">
        <v>2041</v>
      </c>
      <c r="R142" t="s">
        <v>2042</v>
      </c>
      <c r="S142" s="10">
        <f t="shared" si="10"/>
        <v>43156.25</v>
      </c>
      <c r="T142" s="10">
        <f t="shared" si="11"/>
        <v>42353.25</v>
      </c>
    </row>
    <row r="143" spans="1:20" ht="17" x14ac:dyDescent="0.2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1450159200</v>
      </c>
      <c r="L143" t="b">
        <v>0</v>
      </c>
      <c r="M143" t="b">
        <v>0</v>
      </c>
      <c r="N143" t="s">
        <v>28</v>
      </c>
      <c r="O143" s="5">
        <f t="shared" si="8"/>
        <v>1023</v>
      </c>
      <c r="P143" s="5">
        <f t="shared" si="9"/>
        <v>33197</v>
      </c>
      <c r="Q143" s="7" t="s">
        <v>2037</v>
      </c>
      <c r="R143" t="s">
        <v>2038</v>
      </c>
      <c r="S143" s="10">
        <f t="shared" si="10"/>
        <v>42167.208333333328</v>
      </c>
      <c r="T143" s="10">
        <f t="shared" si="11"/>
        <v>42353.25</v>
      </c>
    </row>
    <row r="144" spans="1:20" ht="34" x14ac:dyDescent="0.2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1450159200</v>
      </c>
      <c r="L144" t="b">
        <v>0</v>
      </c>
      <c r="M144" t="b">
        <v>0</v>
      </c>
      <c r="N144" t="s">
        <v>28</v>
      </c>
      <c r="O144" s="5">
        <f t="shared" si="8"/>
        <v>6502</v>
      </c>
      <c r="P144" s="5">
        <f t="shared" si="9"/>
        <v>5809.5</v>
      </c>
      <c r="Q144" s="7" t="s">
        <v>2037</v>
      </c>
      <c r="R144" t="s">
        <v>2038</v>
      </c>
      <c r="S144" s="10">
        <f t="shared" si="10"/>
        <v>41005.208333333336</v>
      </c>
      <c r="T144" s="10">
        <f t="shared" si="11"/>
        <v>42353.25</v>
      </c>
    </row>
    <row r="145" spans="1:20" ht="17" x14ac:dyDescent="0.2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1450159200</v>
      </c>
      <c r="L145" t="b">
        <v>0</v>
      </c>
      <c r="M145" t="b">
        <v>0</v>
      </c>
      <c r="N145" t="s">
        <v>60</v>
      </c>
      <c r="O145" s="5">
        <f t="shared" si="8"/>
        <v>1922</v>
      </c>
      <c r="P145" s="5">
        <f t="shared" si="9"/>
        <v>3696</v>
      </c>
      <c r="Q145" s="7" t="s">
        <v>2035</v>
      </c>
      <c r="R145" t="s">
        <v>2045</v>
      </c>
      <c r="S145" s="10">
        <f t="shared" si="10"/>
        <v>40357.208333333336</v>
      </c>
      <c r="T145" s="10">
        <f t="shared" si="11"/>
        <v>42353.25</v>
      </c>
    </row>
    <row r="146" spans="1:20" ht="17" x14ac:dyDescent="0.2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1450159200</v>
      </c>
      <c r="L146" t="b">
        <v>0</v>
      </c>
      <c r="M146" t="b">
        <v>0</v>
      </c>
      <c r="N146" t="s">
        <v>33</v>
      </c>
      <c r="O146" s="5">
        <f t="shared" si="8"/>
        <v>2619</v>
      </c>
      <c r="P146" s="5">
        <f t="shared" si="9"/>
        <v>5877</v>
      </c>
      <c r="Q146" s="7" t="s">
        <v>2039</v>
      </c>
      <c r="R146" t="s">
        <v>2040</v>
      </c>
      <c r="S146" s="10">
        <f t="shared" si="10"/>
        <v>43633.208333333328</v>
      </c>
      <c r="T146" s="10">
        <f t="shared" si="11"/>
        <v>42353.25</v>
      </c>
    </row>
    <row r="147" spans="1:20" ht="17" x14ac:dyDescent="0.2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1450159200</v>
      </c>
      <c r="L147" t="b">
        <v>0</v>
      </c>
      <c r="M147" t="b">
        <v>0</v>
      </c>
      <c r="N147" t="s">
        <v>65</v>
      </c>
      <c r="O147" s="5">
        <f t="shared" si="8"/>
        <v>34128</v>
      </c>
      <c r="P147" s="5">
        <f t="shared" si="9"/>
        <v>29948</v>
      </c>
      <c r="Q147" s="7" t="s">
        <v>2037</v>
      </c>
      <c r="R147" t="s">
        <v>2046</v>
      </c>
      <c r="S147" s="10">
        <f t="shared" si="10"/>
        <v>41889.208333333336</v>
      </c>
      <c r="T147" s="10">
        <f t="shared" si="11"/>
        <v>42353.25</v>
      </c>
    </row>
    <row r="148" spans="1:20" ht="34" x14ac:dyDescent="0.2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1450159200</v>
      </c>
      <c r="L148" t="b">
        <v>0</v>
      </c>
      <c r="M148" t="b">
        <v>0</v>
      </c>
      <c r="N148" t="s">
        <v>33</v>
      </c>
      <c r="O148" s="5">
        <f t="shared" si="8"/>
        <v>0</v>
      </c>
      <c r="P148" s="5">
        <f t="shared" si="9"/>
        <v>784.5</v>
      </c>
      <c r="Q148" s="7" t="s">
        <v>2039</v>
      </c>
      <c r="R148" t="s">
        <v>2040</v>
      </c>
      <c r="S148" s="10">
        <f t="shared" si="10"/>
        <v>40855.25</v>
      </c>
      <c r="T148" s="10">
        <f t="shared" si="11"/>
        <v>42353.25</v>
      </c>
    </row>
    <row r="149" spans="1:20" ht="34" x14ac:dyDescent="0.2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1450159200</v>
      </c>
      <c r="L149" t="b">
        <v>0</v>
      </c>
      <c r="M149" t="b">
        <v>1</v>
      </c>
      <c r="N149" t="s">
        <v>33</v>
      </c>
      <c r="O149" s="5">
        <f t="shared" si="8"/>
        <v>1037</v>
      </c>
      <c r="P149" s="5">
        <f t="shared" si="9"/>
        <v>4768</v>
      </c>
      <c r="Q149" s="7" t="s">
        <v>2039</v>
      </c>
      <c r="R149" t="s">
        <v>2040</v>
      </c>
      <c r="S149" s="10">
        <f t="shared" si="10"/>
        <v>42534.208333333328</v>
      </c>
      <c r="T149" s="10">
        <f t="shared" si="11"/>
        <v>42353.25</v>
      </c>
    </row>
    <row r="150" spans="1:20" ht="17" x14ac:dyDescent="0.2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1450159200</v>
      </c>
      <c r="L150" t="b">
        <v>0</v>
      </c>
      <c r="M150" t="b">
        <v>0</v>
      </c>
      <c r="N150" t="s">
        <v>65</v>
      </c>
      <c r="O150" s="5">
        <f t="shared" si="8"/>
        <v>1955</v>
      </c>
      <c r="P150" s="5">
        <f t="shared" si="9"/>
        <v>5681</v>
      </c>
      <c r="Q150" s="7" t="s">
        <v>2037</v>
      </c>
      <c r="R150" t="s">
        <v>2046</v>
      </c>
      <c r="S150" s="10">
        <f t="shared" si="10"/>
        <v>42941.208333333328</v>
      </c>
      <c r="T150" s="10">
        <f t="shared" si="11"/>
        <v>42353.25</v>
      </c>
    </row>
    <row r="151" spans="1:20" ht="17" x14ac:dyDescent="0.2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1450159200</v>
      </c>
      <c r="L151" t="b">
        <v>0</v>
      </c>
      <c r="M151" t="b">
        <v>0</v>
      </c>
      <c r="N151" t="s">
        <v>60</v>
      </c>
      <c r="O151" s="5">
        <f t="shared" si="8"/>
        <v>7432</v>
      </c>
      <c r="P151" s="5">
        <f t="shared" si="9"/>
        <v>6913.5</v>
      </c>
      <c r="Q151" s="7" t="s">
        <v>2035</v>
      </c>
      <c r="R151" t="s">
        <v>2045</v>
      </c>
      <c r="S151" s="10">
        <f t="shared" si="10"/>
        <v>41275.25</v>
      </c>
      <c r="T151" s="10">
        <f t="shared" si="11"/>
        <v>42353.25</v>
      </c>
    </row>
    <row r="152" spans="1:20" ht="17" x14ac:dyDescent="0.2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1450159200</v>
      </c>
      <c r="L152" t="b">
        <v>0</v>
      </c>
      <c r="M152" t="b">
        <v>0</v>
      </c>
      <c r="N152" t="s">
        <v>23</v>
      </c>
      <c r="O152" s="5">
        <f t="shared" si="8"/>
        <v>0</v>
      </c>
      <c r="P152" s="5">
        <f t="shared" si="9"/>
        <v>1</v>
      </c>
      <c r="Q152" s="7" t="s">
        <v>2035</v>
      </c>
      <c r="R152" t="s">
        <v>2036</v>
      </c>
      <c r="S152" s="10">
        <f t="shared" si="10"/>
        <v>43450.25</v>
      </c>
      <c r="T152" s="10">
        <f t="shared" si="11"/>
        <v>42353.25</v>
      </c>
    </row>
    <row r="153" spans="1:20" ht="17" x14ac:dyDescent="0.2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1450159200</v>
      </c>
      <c r="L153" t="b">
        <v>0</v>
      </c>
      <c r="M153" t="b">
        <v>0</v>
      </c>
      <c r="N153" t="s">
        <v>50</v>
      </c>
      <c r="O153" s="5">
        <f t="shared" si="8"/>
        <v>0</v>
      </c>
      <c r="P153" s="5">
        <f t="shared" si="9"/>
        <v>44752</v>
      </c>
      <c r="Q153" s="7" t="s">
        <v>2035</v>
      </c>
      <c r="R153" t="s">
        <v>2043</v>
      </c>
      <c r="S153" s="10">
        <f t="shared" si="10"/>
        <v>41799.208333333336</v>
      </c>
      <c r="T153" s="10">
        <f t="shared" si="11"/>
        <v>42353.25</v>
      </c>
    </row>
    <row r="154" spans="1:20" ht="17" x14ac:dyDescent="0.2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1450159200</v>
      </c>
      <c r="L154" t="b">
        <v>0</v>
      </c>
      <c r="M154" t="b">
        <v>0</v>
      </c>
      <c r="N154" t="s">
        <v>60</v>
      </c>
      <c r="O154" s="5">
        <f t="shared" si="8"/>
        <v>134073</v>
      </c>
      <c r="P154" s="5">
        <f t="shared" si="9"/>
        <v>89474.5</v>
      </c>
      <c r="Q154" s="7" t="s">
        <v>2035</v>
      </c>
      <c r="R154" t="s">
        <v>2045</v>
      </c>
      <c r="S154" s="10">
        <f t="shared" si="10"/>
        <v>42783.25</v>
      </c>
      <c r="T154" s="10">
        <f t="shared" si="11"/>
        <v>42353.25</v>
      </c>
    </row>
    <row r="155" spans="1:20" ht="17" x14ac:dyDescent="0.2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1450159200</v>
      </c>
      <c r="L155" t="b">
        <v>0</v>
      </c>
      <c r="M155" t="b">
        <v>0</v>
      </c>
      <c r="N155" t="s">
        <v>33</v>
      </c>
      <c r="O155" s="5">
        <f t="shared" si="8"/>
        <v>0</v>
      </c>
      <c r="P155" s="5">
        <f t="shared" si="9"/>
        <v>90896.5</v>
      </c>
      <c r="Q155" s="7" t="s">
        <v>2039</v>
      </c>
      <c r="R155" t="s">
        <v>2040</v>
      </c>
      <c r="S155" s="10">
        <f t="shared" si="10"/>
        <v>41201.208333333336</v>
      </c>
      <c r="T155" s="10">
        <f t="shared" si="11"/>
        <v>42353.25</v>
      </c>
    </row>
    <row r="156" spans="1:20" ht="17" x14ac:dyDescent="0.2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1450159200</v>
      </c>
      <c r="L156" t="b">
        <v>0</v>
      </c>
      <c r="M156" t="b">
        <v>1</v>
      </c>
      <c r="N156" t="s">
        <v>60</v>
      </c>
      <c r="O156" s="5">
        <f t="shared" si="8"/>
        <v>0</v>
      </c>
      <c r="P156" s="5">
        <f t="shared" si="9"/>
        <v>50854.5</v>
      </c>
      <c r="Q156" s="7" t="s">
        <v>2035</v>
      </c>
      <c r="R156" t="s">
        <v>2045</v>
      </c>
      <c r="S156" s="10">
        <f t="shared" si="10"/>
        <v>42502.208333333328</v>
      </c>
      <c r="T156" s="10">
        <f t="shared" si="11"/>
        <v>42353.25</v>
      </c>
    </row>
    <row r="157" spans="1:20" ht="17" x14ac:dyDescent="0.2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1450159200</v>
      </c>
      <c r="L157" t="b">
        <v>0</v>
      </c>
      <c r="M157" t="b">
        <v>0</v>
      </c>
      <c r="N157" t="s">
        <v>33</v>
      </c>
      <c r="O157" s="5">
        <f t="shared" si="8"/>
        <v>0</v>
      </c>
      <c r="P157" s="5">
        <f t="shared" si="9"/>
        <v>45950</v>
      </c>
      <c r="Q157" s="7" t="s">
        <v>2039</v>
      </c>
      <c r="R157" t="s">
        <v>2040</v>
      </c>
      <c r="S157" s="10">
        <f t="shared" si="10"/>
        <v>40262.208333333336</v>
      </c>
      <c r="T157" s="10">
        <f t="shared" si="11"/>
        <v>42353.25</v>
      </c>
    </row>
    <row r="158" spans="1:20" ht="17" x14ac:dyDescent="0.2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1450159200</v>
      </c>
      <c r="L158" t="b">
        <v>0</v>
      </c>
      <c r="M158" t="b">
        <v>0</v>
      </c>
      <c r="N158" t="s">
        <v>23</v>
      </c>
      <c r="O158" s="5">
        <f t="shared" si="8"/>
        <v>0</v>
      </c>
      <c r="P158" s="5">
        <f t="shared" si="9"/>
        <v>13646.5</v>
      </c>
      <c r="Q158" s="7" t="s">
        <v>2035</v>
      </c>
      <c r="R158" t="s">
        <v>2036</v>
      </c>
      <c r="S158" s="10">
        <f t="shared" si="10"/>
        <v>43743.208333333328</v>
      </c>
      <c r="T158" s="10">
        <f t="shared" si="11"/>
        <v>42353.25</v>
      </c>
    </row>
    <row r="159" spans="1:20" ht="17" x14ac:dyDescent="0.2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1450159200</v>
      </c>
      <c r="L159" t="b">
        <v>0</v>
      </c>
      <c r="M159" t="b">
        <v>0</v>
      </c>
      <c r="N159" t="s">
        <v>122</v>
      </c>
      <c r="O159" s="5">
        <f t="shared" si="8"/>
        <v>0</v>
      </c>
      <c r="P159" s="5">
        <f t="shared" si="9"/>
        <v>1121</v>
      </c>
      <c r="Q159" s="7" t="s">
        <v>2054</v>
      </c>
      <c r="R159" t="s">
        <v>2055</v>
      </c>
      <c r="S159" s="10">
        <f t="shared" si="10"/>
        <v>41638.25</v>
      </c>
      <c r="T159" s="10">
        <f t="shared" si="11"/>
        <v>42353.25</v>
      </c>
    </row>
    <row r="160" spans="1:20" ht="17" x14ac:dyDescent="0.2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1450159200</v>
      </c>
      <c r="L160" t="b">
        <v>0</v>
      </c>
      <c r="M160" t="b">
        <v>0</v>
      </c>
      <c r="N160" t="s">
        <v>23</v>
      </c>
      <c r="O160" s="5">
        <f t="shared" si="8"/>
        <v>2540</v>
      </c>
      <c r="P160" s="5">
        <f t="shared" si="9"/>
        <v>2340.5</v>
      </c>
      <c r="Q160" s="7" t="s">
        <v>2035</v>
      </c>
      <c r="R160" t="s">
        <v>2036</v>
      </c>
      <c r="S160" s="10">
        <f t="shared" si="10"/>
        <v>42346.25</v>
      </c>
      <c r="T160" s="10">
        <f t="shared" si="11"/>
        <v>42353.25</v>
      </c>
    </row>
    <row r="161" spans="1:20" ht="17" x14ac:dyDescent="0.2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1450159200</v>
      </c>
      <c r="L161" t="b">
        <v>0</v>
      </c>
      <c r="M161" t="b">
        <v>1</v>
      </c>
      <c r="N161" t="s">
        <v>33</v>
      </c>
      <c r="O161" s="5">
        <f t="shared" si="8"/>
        <v>22</v>
      </c>
      <c r="P161" s="5">
        <f t="shared" si="9"/>
        <v>96521.5</v>
      </c>
      <c r="Q161" s="7" t="s">
        <v>2039</v>
      </c>
      <c r="R161" t="s">
        <v>2040</v>
      </c>
      <c r="S161" s="10">
        <f t="shared" si="10"/>
        <v>43551.208333333328</v>
      </c>
      <c r="T161" s="10">
        <f t="shared" si="11"/>
        <v>42353.25</v>
      </c>
    </row>
    <row r="162" spans="1:20" ht="17" x14ac:dyDescent="0.2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1450159200</v>
      </c>
      <c r="L162" t="b">
        <v>0</v>
      </c>
      <c r="M162" t="b">
        <v>0</v>
      </c>
      <c r="N162" t="s">
        <v>65</v>
      </c>
      <c r="O162" s="5">
        <f t="shared" si="8"/>
        <v>4985</v>
      </c>
      <c r="P162" s="5">
        <f t="shared" si="9"/>
        <v>6574.5</v>
      </c>
      <c r="Q162" s="7" t="s">
        <v>2037</v>
      </c>
      <c r="R162" t="s">
        <v>2046</v>
      </c>
      <c r="S162" s="10">
        <f t="shared" si="10"/>
        <v>43582.208333333328</v>
      </c>
      <c r="T162" s="10">
        <f t="shared" si="11"/>
        <v>42353.25</v>
      </c>
    </row>
    <row r="163" spans="1:20" ht="34" x14ac:dyDescent="0.2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1450159200</v>
      </c>
      <c r="L163" t="b">
        <v>0</v>
      </c>
      <c r="M163" t="b">
        <v>1</v>
      </c>
      <c r="N163" t="s">
        <v>28</v>
      </c>
      <c r="O163" s="5">
        <f t="shared" si="8"/>
        <v>0</v>
      </c>
      <c r="P163" s="5">
        <f t="shared" si="9"/>
        <v>2187.5</v>
      </c>
      <c r="Q163" s="7" t="s">
        <v>2037</v>
      </c>
      <c r="R163" t="s">
        <v>2038</v>
      </c>
      <c r="S163" s="10">
        <f t="shared" si="10"/>
        <v>42270.208333333328</v>
      </c>
      <c r="T163" s="10">
        <f t="shared" si="11"/>
        <v>42353.25</v>
      </c>
    </row>
    <row r="164" spans="1:20" ht="34" x14ac:dyDescent="0.2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1450159200</v>
      </c>
      <c r="L164" t="b">
        <v>0</v>
      </c>
      <c r="M164" t="b">
        <v>0</v>
      </c>
      <c r="N164" t="s">
        <v>23</v>
      </c>
      <c r="O164" s="5">
        <f t="shared" si="8"/>
        <v>3034</v>
      </c>
      <c r="P164" s="5">
        <f t="shared" si="9"/>
        <v>4645.5</v>
      </c>
      <c r="Q164" s="7" t="s">
        <v>2035</v>
      </c>
      <c r="R164" t="s">
        <v>2036</v>
      </c>
      <c r="S164" s="10">
        <f t="shared" si="10"/>
        <v>43442.25</v>
      </c>
      <c r="T164" s="10">
        <f t="shared" si="11"/>
        <v>42353.25</v>
      </c>
    </row>
    <row r="165" spans="1:20" ht="17" x14ac:dyDescent="0.2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1450159200</v>
      </c>
      <c r="L165" t="b">
        <v>0</v>
      </c>
      <c r="M165" t="b">
        <v>1</v>
      </c>
      <c r="N165" t="s">
        <v>122</v>
      </c>
      <c r="O165" s="5">
        <f t="shared" si="8"/>
        <v>5364</v>
      </c>
      <c r="P165" s="5">
        <f t="shared" si="9"/>
        <v>4555</v>
      </c>
      <c r="Q165" s="7" t="s">
        <v>2054</v>
      </c>
      <c r="R165" t="s">
        <v>2055</v>
      </c>
      <c r="S165" s="10">
        <f t="shared" si="10"/>
        <v>43028.208333333328</v>
      </c>
      <c r="T165" s="10">
        <f t="shared" si="11"/>
        <v>42353.25</v>
      </c>
    </row>
    <row r="166" spans="1:20" ht="17" x14ac:dyDescent="0.2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1450159200</v>
      </c>
      <c r="L166" t="b">
        <v>0</v>
      </c>
      <c r="M166" t="b">
        <v>0</v>
      </c>
      <c r="N166" t="s">
        <v>33</v>
      </c>
      <c r="O166" s="5">
        <f t="shared" si="8"/>
        <v>255</v>
      </c>
      <c r="P166" s="5">
        <f t="shared" si="9"/>
        <v>76075.5</v>
      </c>
      <c r="Q166" s="7" t="s">
        <v>2039</v>
      </c>
      <c r="R166" t="s">
        <v>2040</v>
      </c>
      <c r="S166" s="10">
        <f t="shared" si="10"/>
        <v>43016.208333333328</v>
      </c>
      <c r="T166" s="10">
        <f t="shared" si="11"/>
        <v>42353.25</v>
      </c>
    </row>
    <row r="167" spans="1:20" ht="17" x14ac:dyDescent="0.2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1450159200</v>
      </c>
      <c r="L167" t="b">
        <v>0</v>
      </c>
      <c r="M167" t="b">
        <v>0</v>
      </c>
      <c r="N167" t="s">
        <v>28</v>
      </c>
      <c r="O167" s="5">
        <f t="shared" si="8"/>
        <v>19879</v>
      </c>
      <c r="P167" s="5">
        <f t="shared" si="9"/>
        <v>56392.5</v>
      </c>
      <c r="Q167" s="7" t="s">
        <v>2037</v>
      </c>
      <c r="R167" t="s">
        <v>2038</v>
      </c>
      <c r="S167" s="10">
        <f t="shared" si="10"/>
        <v>42948.208333333328</v>
      </c>
      <c r="T167" s="10">
        <f t="shared" si="11"/>
        <v>42353.25</v>
      </c>
    </row>
    <row r="168" spans="1:20" ht="17" x14ac:dyDescent="0.2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1450159200</v>
      </c>
      <c r="L168" t="b">
        <v>0</v>
      </c>
      <c r="M168" t="b">
        <v>0</v>
      </c>
      <c r="N168" t="s">
        <v>122</v>
      </c>
      <c r="O168" s="5">
        <f t="shared" si="8"/>
        <v>3639</v>
      </c>
      <c r="P168" s="5">
        <f t="shared" si="9"/>
        <v>6841.5</v>
      </c>
      <c r="Q168" s="7" t="s">
        <v>2054</v>
      </c>
      <c r="R168" t="s">
        <v>2055</v>
      </c>
      <c r="S168" s="10">
        <f t="shared" si="10"/>
        <v>40534.25</v>
      </c>
      <c r="T168" s="10">
        <f t="shared" si="11"/>
        <v>42353.25</v>
      </c>
    </row>
    <row r="169" spans="1:20" ht="17" x14ac:dyDescent="0.2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1450159200</v>
      </c>
      <c r="L169" t="b">
        <v>0</v>
      </c>
      <c r="M169" t="b">
        <v>0</v>
      </c>
      <c r="N169" t="s">
        <v>33</v>
      </c>
      <c r="O169" s="5">
        <f t="shared" si="8"/>
        <v>8204</v>
      </c>
      <c r="P169" s="5">
        <f t="shared" si="9"/>
        <v>5475</v>
      </c>
      <c r="Q169" s="7" t="s">
        <v>2039</v>
      </c>
      <c r="R169" t="s">
        <v>2040</v>
      </c>
      <c r="S169" s="10">
        <f t="shared" si="10"/>
        <v>41435.208333333336</v>
      </c>
      <c r="T169" s="10">
        <f t="shared" si="11"/>
        <v>42353.25</v>
      </c>
    </row>
    <row r="170" spans="1:20" ht="17" x14ac:dyDescent="0.2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1450159200</v>
      </c>
      <c r="L170" t="b">
        <v>0</v>
      </c>
      <c r="M170" t="b">
        <v>1</v>
      </c>
      <c r="N170" t="s">
        <v>60</v>
      </c>
      <c r="O170" s="5">
        <f t="shared" si="8"/>
        <v>0</v>
      </c>
      <c r="P170" s="5">
        <f t="shared" si="9"/>
        <v>20531</v>
      </c>
      <c r="Q170" s="7" t="s">
        <v>2035</v>
      </c>
      <c r="R170" t="s">
        <v>2045</v>
      </c>
      <c r="S170" s="10">
        <f t="shared" si="10"/>
        <v>43518.25</v>
      </c>
      <c r="T170" s="10">
        <f t="shared" si="11"/>
        <v>42353.25</v>
      </c>
    </row>
    <row r="171" spans="1:20" ht="17" x14ac:dyDescent="0.2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1450159200</v>
      </c>
      <c r="L171" t="b">
        <v>0</v>
      </c>
      <c r="M171" t="b">
        <v>1</v>
      </c>
      <c r="N171" t="s">
        <v>100</v>
      </c>
      <c r="O171" s="5">
        <f t="shared" si="8"/>
        <v>75511</v>
      </c>
      <c r="P171" s="5">
        <f t="shared" si="9"/>
        <v>50039</v>
      </c>
      <c r="Q171" s="7" t="s">
        <v>2041</v>
      </c>
      <c r="R171" t="s">
        <v>2052</v>
      </c>
      <c r="S171" s="10">
        <f t="shared" si="10"/>
        <v>41077.208333333336</v>
      </c>
      <c r="T171" s="10">
        <f t="shared" si="11"/>
        <v>42353.25</v>
      </c>
    </row>
    <row r="172" spans="1:20" ht="17" x14ac:dyDescent="0.2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1450159200</v>
      </c>
      <c r="L172" t="b">
        <v>0</v>
      </c>
      <c r="M172" t="b">
        <v>0</v>
      </c>
      <c r="N172" t="s">
        <v>60</v>
      </c>
      <c r="O172" s="5">
        <f t="shared" si="8"/>
        <v>0</v>
      </c>
      <c r="P172" s="5">
        <f t="shared" si="9"/>
        <v>2797.5</v>
      </c>
      <c r="Q172" s="7" t="s">
        <v>2035</v>
      </c>
      <c r="R172" t="s">
        <v>2045</v>
      </c>
      <c r="S172" s="10">
        <f t="shared" si="10"/>
        <v>42950.208333333328</v>
      </c>
      <c r="T172" s="10">
        <f t="shared" si="11"/>
        <v>42353.25</v>
      </c>
    </row>
    <row r="173" spans="1:20" ht="34" x14ac:dyDescent="0.2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1450159200</v>
      </c>
      <c r="L173" t="b">
        <v>0</v>
      </c>
      <c r="M173" t="b">
        <v>0</v>
      </c>
      <c r="N173" t="s">
        <v>206</v>
      </c>
      <c r="O173" s="5">
        <f t="shared" si="8"/>
        <v>0</v>
      </c>
      <c r="P173" s="5">
        <f t="shared" si="9"/>
        <v>263</v>
      </c>
      <c r="Q173" s="7" t="s">
        <v>2047</v>
      </c>
      <c r="R173" t="s">
        <v>2059</v>
      </c>
      <c r="S173" s="10">
        <f t="shared" si="10"/>
        <v>41718.208333333336</v>
      </c>
      <c r="T173" s="10">
        <f t="shared" si="11"/>
        <v>42353.25</v>
      </c>
    </row>
    <row r="174" spans="1:20" ht="17" x14ac:dyDescent="0.2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1450159200</v>
      </c>
      <c r="L174" t="b">
        <v>0</v>
      </c>
      <c r="M174" t="b">
        <v>1</v>
      </c>
      <c r="N174" t="s">
        <v>42</v>
      </c>
      <c r="O174" s="5">
        <f t="shared" si="8"/>
        <v>0</v>
      </c>
      <c r="P174" s="5">
        <f t="shared" si="9"/>
        <v>344.5</v>
      </c>
      <c r="Q174" s="7" t="s">
        <v>2041</v>
      </c>
      <c r="R174" t="s">
        <v>2042</v>
      </c>
      <c r="S174" s="10">
        <f t="shared" si="10"/>
        <v>41839.208333333336</v>
      </c>
      <c r="T174" s="10">
        <f t="shared" si="11"/>
        <v>42353.25</v>
      </c>
    </row>
    <row r="175" spans="1:20" ht="34" x14ac:dyDescent="0.2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1450159200</v>
      </c>
      <c r="L175" t="b">
        <v>0</v>
      </c>
      <c r="M175" t="b">
        <v>0</v>
      </c>
      <c r="N175" t="s">
        <v>33</v>
      </c>
      <c r="O175" s="5">
        <f t="shared" si="8"/>
        <v>60935</v>
      </c>
      <c r="P175" s="5">
        <f t="shared" si="9"/>
        <v>79598</v>
      </c>
      <c r="Q175" s="7" t="s">
        <v>2039</v>
      </c>
      <c r="R175" t="s">
        <v>2040</v>
      </c>
      <c r="S175" s="10">
        <f t="shared" si="10"/>
        <v>41412.208333333336</v>
      </c>
      <c r="T175" s="10">
        <f t="shared" si="11"/>
        <v>42353.25</v>
      </c>
    </row>
    <row r="176" spans="1:20" ht="17" x14ac:dyDescent="0.2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1450159200</v>
      </c>
      <c r="L176" t="b">
        <v>0</v>
      </c>
      <c r="M176" t="b">
        <v>1</v>
      </c>
      <c r="N176" t="s">
        <v>65</v>
      </c>
      <c r="O176" s="5">
        <f t="shared" si="8"/>
        <v>4768</v>
      </c>
      <c r="P176" s="5">
        <f t="shared" si="9"/>
        <v>2708</v>
      </c>
      <c r="Q176" s="7" t="s">
        <v>2037</v>
      </c>
      <c r="R176" t="s">
        <v>2046</v>
      </c>
      <c r="S176" s="10">
        <f t="shared" si="10"/>
        <v>42282.208333333328</v>
      </c>
      <c r="T176" s="10">
        <f t="shared" si="11"/>
        <v>42353.25</v>
      </c>
    </row>
    <row r="177" spans="1:20" ht="17" x14ac:dyDescent="0.2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1450159200</v>
      </c>
      <c r="L177" t="b">
        <v>0</v>
      </c>
      <c r="M177" t="b">
        <v>0</v>
      </c>
      <c r="N177" t="s">
        <v>33</v>
      </c>
      <c r="O177" s="5">
        <f t="shared" si="8"/>
        <v>0</v>
      </c>
      <c r="P177" s="5">
        <f t="shared" si="9"/>
        <v>24294.5</v>
      </c>
      <c r="Q177" s="7" t="s">
        <v>2039</v>
      </c>
      <c r="R177" t="s">
        <v>2040</v>
      </c>
      <c r="S177" s="10">
        <f t="shared" si="10"/>
        <v>42613.208333333328</v>
      </c>
      <c r="T177" s="10">
        <f t="shared" si="11"/>
        <v>42353.25</v>
      </c>
    </row>
    <row r="178" spans="1:20" ht="34" x14ac:dyDescent="0.2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1450159200</v>
      </c>
      <c r="L178" t="b">
        <v>0</v>
      </c>
      <c r="M178" t="b">
        <v>0</v>
      </c>
      <c r="N178" t="s">
        <v>33</v>
      </c>
      <c r="O178" s="5">
        <f t="shared" si="8"/>
        <v>0</v>
      </c>
      <c r="P178" s="5">
        <f t="shared" si="9"/>
        <v>43421</v>
      </c>
      <c r="Q178" s="7" t="s">
        <v>2039</v>
      </c>
      <c r="R178" t="s">
        <v>2040</v>
      </c>
      <c r="S178" s="10">
        <f t="shared" si="10"/>
        <v>42616.208333333328</v>
      </c>
      <c r="T178" s="10">
        <f t="shared" si="11"/>
        <v>42353.25</v>
      </c>
    </row>
    <row r="179" spans="1:20" ht="17" x14ac:dyDescent="0.2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1450159200</v>
      </c>
      <c r="L179" t="b">
        <v>0</v>
      </c>
      <c r="M179" t="b">
        <v>0</v>
      </c>
      <c r="N179" t="s">
        <v>33</v>
      </c>
      <c r="O179" s="5">
        <f t="shared" si="8"/>
        <v>122793</v>
      </c>
      <c r="P179" s="5">
        <f t="shared" si="9"/>
        <v>82166</v>
      </c>
      <c r="Q179" s="7" t="s">
        <v>2039</v>
      </c>
      <c r="R179" t="s">
        <v>2040</v>
      </c>
      <c r="S179" s="10">
        <f t="shared" si="10"/>
        <v>40497.25</v>
      </c>
      <c r="T179" s="10">
        <f t="shared" si="11"/>
        <v>42353.25</v>
      </c>
    </row>
    <row r="180" spans="1:20" ht="17" x14ac:dyDescent="0.2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1450159200</v>
      </c>
      <c r="L180" t="b">
        <v>0</v>
      </c>
      <c r="M180" t="b">
        <v>0</v>
      </c>
      <c r="N180" t="s">
        <v>17</v>
      </c>
      <c r="O180" s="5">
        <f t="shared" si="8"/>
        <v>0</v>
      </c>
      <c r="P180" s="5">
        <f t="shared" si="9"/>
        <v>3568.5</v>
      </c>
      <c r="Q180" s="7" t="s">
        <v>2033</v>
      </c>
      <c r="R180" t="s">
        <v>2034</v>
      </c>
      <c r="S180" s="10">
        <f t="shared" si="10"/>
        <v>42999.208333333328</v>
      </c>
      <c r="T180" s="10">
        <f t="shared" si="11"/>
        <v>42353.25</v>
      </c>
    </row>
    <row r="181" spans="1:20" ht="34" x14ac:dyDescent="0.2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1450159200</v>
      </c>
      <c r="L181" t="b">
        <v>0</v>
      </c>
      <c r="M181" t="b">
        <v>1</v>
      </c>
      <c r="N181" t="s">
        <v>33</v>
      </c>
      <c r="O181" s="5">
        <f t="shared" si="8"/>
        <v>114685</v>
      </c>
      <c r="P181" s="5">
        <f t="shared" si="9"/>
        <v>81361</v>
      </c>
      <c r="Q181" s="7" t="s">
        <v>2039</v>
      </c>
      <c r="R181" t="s">
        <v>2040</v>
      </c>
      <c r="S181" s="10">
        <f t="shared" si="10"/>
        <v>41350.208333333336</v>
      </c>
      <c r="T181" s="10">
        <f t="shared" si="11"/>
        <v>42353.25</v>
      </c>
    </row>
    <row r="182" spans="1:20" ht="17" x14ac:dyDescent="0.2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1450159200</v>
      </c>
      <c r="L182" t="b">
        <v>0</v>
      </c>
      <c r="M182" t="b">
        <v>0</v>
      </c>
      <c r="N182" t="s">
        <v>65</v>
      </c>
      <c r="O182" s="5">
        <f t="shared" si="8"/>
        <v>116736</v>
      </c>
      <c r="P182" s="5">
        <f t="shared" si="9"/>
        <v>87421.5</v>
      </c>
      <c r="Q182" s="7" t="s">
        <v>2037</v>
      </c>
      <c r="R182" t="s">
        <v>2046</v>
      </c>
      <c r="S182" s="10">
        <f t="shared" si="10"/>
        <v>40259.208333333336</v>
      </c>
      <c r="T182" s="10">
        <f t="shared" si="11"/>
        <v>42353.25</v>
      </c>
    </row>
    <row r="183" spans="1:20" ht="17" x14ac:dyDescent="0.2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1450159200</v>
      </c>
      <c r="L183" t="b">
        <v>0</v>
      </c>
      <c r="M183" t="b">
        <v>0</v>
      </c>
      <c r="N183" t="s">
        <v>28</v>
      </c>
      <c r="O183" s="5">
        <f t="shared" si="8"/>
        <v>0</v>
      </c>
      <c r="P183" s="5">
        <f t="shared" si="9"/>
        <v>2725.5</v>
      </c>
      <c r="Q183" s="7" t="s">
        <v>2037</v>
      </c>
      <c r="R183" t="s">
        <v>2038</v>
      </c>
      <c r="S183" s="10">
        <f t="shared" si="10"/>
        <v>43012.208333333328</v>
      </c>
      <c r="T183" s="10">
        <f t="shared" si="11"/>
        <v>42353.25</v>
      </c>
    </row>
    <row r="184" spans="1:20" ht="34" x14ac:dyDescent="0.2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1450159200</v>
      </c>
      <c r="L184" t="b">
        <v>0</v>
      </c>
      <c r="M184" t="b">
        <v>0</v>
      </c>
      <c r="N184" t="s">
        <v>33</v>
      </c>
      <c r="O184" s="5">
        <f t="shared" si="8"/>
        <v>168650</v>
      </c>
      <c r="P184" s="5">
        <f t="shared" si="9"/>
        <v>99534</v>
      </c>
      <c r="Q184" s="7" t="s">
        <v>2039</v>
      </c>
      <c r="R184" t="s">
        <v>2040</v>
      </c>
      <c r="S184" s="10">
        <f t="shared" si="10"/>
        <v>43631.208333333328</v>
      </c>
      <c r="T184" s="10">
        <f t="shared" si="11"/>
        <v>42353.25</v>
      </c>
    </row>
    <row r="185" spans="1:20" ht="34" x14ac:dyDescent="0.2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1450159200</v>
      </c>
      <c r="L185" t="b">
        <v>0</v>
      </c>
      <c r="M185" t="b">
        <v>0</v>
      </c>
      <c r="N185" t="s">
        <v>23</v>
      </c>
      <c r="O185" s="5">
        <f t="shared" si="8"/>
        <v>0</v>
      </c>
      <c r="P185" s="5">
        <f t="shared" si="9"/>
        <v>1805.5</v>
      </c>
      <c r="Q185" s="7" t="s">
        <v>2035</v>
      </c>
      <c r="R185" t="s">
        <v>2036</v>
      </c>
      <c r="S185" s="10">
        <f t="shared" si="10"/>
        <v>40430.208333333336</v>
      </c>
      <c r="T185" s="10">
        <f t="shared" si="11"/>
        <v>42353.25</v>
      </c>
    </row>
    <row r="186" spans="1:20" ht="17" x14ac:dyDescent="0.2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1450159200</v>
      </c>
      <c r="L186" t="b">
        <v>0</v>
      </c>
      <c r="M186" t="b">
        <v>0</v>
      </c>
      <c r="N186" t="s">
        <v>33</v>
      </c>
      <c r="O186" s="5">
        <f t="shared" si="8"/>
        <v>6950</v>
      </c>
      <c r="P186" s="5">
        <f t="shared" si="9"/>
        <v>5445</v>
      </c>
      <c r="Q186" s="7" t="s">
        <v>2039</v>
      </c>
      <c r="R186" t="s">
        <v>2040</v>
      </c>
      <c r="S186" s="10">
        <f t="shared" si="10"/>
        <v>43588.208333333328</v>
      </c>
      <c r="T186" s="10">
        <f t="shared" si="11"/>
        <v>42353.25</v>
      </c>
    </row>
    <row r="187" spans="1:20" ht="17" x14ac:dyDescent="0.2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1450159200</v>
      </c>
      <c r="L187" t="b">
        <v>0</v>
      </c>
      <c r="M187" t="b">
        <v>0</v>
      </c>
      <c r="N187" t="s">
        <v>269</v>
      </c>
      <c r="O187" s="5">
        <f t="shared" si="8"/>
        <v>0</v>
      </c>
      <c r="P187" s="5">
        <f t="shared" si="9"/>
        <v>368.5</v>
      </c>
      <c r="Q187" s="7" t="s">
        <v>2041</v>
      </c>
      <c r="R187" t="s">
        <v>2060</v>
      </c>
      <c r="S187" s="10">
        <f t="shared" si="10"/>
        <v>43233.208333333328</v>
      </c>
      <c r="T187" s="10">
        <f t="shared" si="11"/>
        <v>42353.25</v>
      </c>
    </row>
    <row r="188" spans="1:20" ht="17" x14ac:dyDescent="0.2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1450159200</v>
      </c>
      <c r="L188" t="b">
        <v>0</v>
      </c>
      <c r="M188" t="b">
        <v>0</v>
      </c>
      <c r="N188" t="s">
        <v>33</v>
      </c>
      <c r="O188" s="5">
        <f t="shared" si="8"/>
        <v>0</v>
      </c>
      <c r="P188" s="5">
        <f t="shared" si="9"/>
        <v>14622</v>
      </c>
      <c r="Q188" s="7" t="s">
        <v>2039</v>
      </c>
      <c r="R188" t="s">
        <v>2040</v>
      </c>
      <c r="S188" s="10">
        <f t="shared" si="10"/>
        <v>41782.208333333336</v>
      </c>
      <c r="T188" s="10">
        <f t="shared" si="11"/>
        <v>42353.25</v>
      </c>
    </row>
    <row r="189" spans="1:20" ht="17" x14ac:dyDescent="0.2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1450159200</v>
      </c>
      <c r="L189" t="b">
        <v>0</v>
      </c>
      <c r="M189" t="b">
        <v>1</v>
      </c>
      <c r="N189" t="s">
        <v>100</v>
      </c>
      <c r="O189" s="5">
        <f t="shared" si="8"/>
        <v>78184</v>
      </c>
      <c r="P189" s="5">
        <f t="shared" si="9"/>
        <v>69913</v>
      </c>
      <c r="Q189" s="7" t="s">
        <v>2041</v>
      </c>
      <c r="R189" t="s">
        <v>2052</v>
      </c>
      <c r="S189" s="10">
        <f t="shared" si="10"/>
        <v>41328.25</v>
      </c>
      <c r="T189" s="10">
        <f t="shared" si="11"/>
        <v>42353.25</v>
      </c>
    </row>
    <row r="190" spans="1:20" ht="17" x14ac:dyDescent="0.2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1450159200</v>
      </c>
      <c r="L190" t="b">
        <v>0</v>
      </c>
      <c r="M190" t="b">
        <v>0</v>
      </c>
      <c r="N190" t="s">
        <v>33</v>
      </c>
      <c r="O190" s="5">
        <f t="shared" si="8"/>
        <v>0</v>
      </c>
      <c r="P190" s="5">
        <f t="shared" si="9"/>
        <v>1330</v>
      </c>
      <c r="Q190" s="7" t="s">
        <v>2039</v>
      </c>
      <c r="R190" t="s">
        <v>2040</v>
      </c>
      <c r="S190" s="10">
        <f t="shared" si="10"/>
        <v>41975.25</v>
      </c>
      <c r="T190" s="10">
        <f t="shared" si="11"/>
        <v>42353.25</v>
      </c>
    </row>
    <row r="191" spans="1:20" ht="17" x14ac:dyDescent="0.2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1450159200</v>
      </c>
      <c r="L191" t="b">
        <v>0</v>
      </c>
      <c r="M191" t="b">
        <v>0</v>
      </c>
      <c r="N191" t="s">
        <v>33</v>
      </c>
      <c r="O191" s="5">
        <f t="shared" si="8"/>
        <v>0</v>
      </c>
      <c r="P191" s="5">
        <f t="shared" si="9"/>
        <v>22722.5</v>
      </c>
      <c r="Q191" s="7" t="s">
        <v>2039</v>
      </c>
      <c r="R191" t="s">
        <v>2040</v>
      </c>
      <c r="S191" s="10">
        <f t="shared" si="10"/>
        <v>42433.25</v>
      </c>
      <c r="T191" s="10">
        <f t="shared" si="11"/>
        <v>42353.25</v>
      </c>
    </row>
    <row r="192" spans="1:20" ht="17" x14ac:dyDescent="0.2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1450159200</v>
      </c>
      <c r="L192" t="b">
        <v>0</v>
      </c>
      <c r="M192" t="b">
        <v>1</v>
      </c>
      <c r="N192" t="s">
        <v>33</v>
      </c>
      <c r="O192" s="5">
        <f t="shared" si="8"/>
        <v>0</v>
      </c>
      <c r="P192" s="5">
        <f t="shared" si="9"/>
        <v>1281</v>
      </c>
      <c r="Q192" s="7" t="s">
        <v>2039</v>
      </c>
      <c r="R192" t="s">
        <v>2040</v>
      </c>
      <c r="S192" s="10">
        <f t="shared" si="10"/>
        <v>41429.208333333336</v>
      </c>
      <c r="T192" s="10">
        <f t="shared" si="11"/>
        <v>42353.25</v>
      </c>
    </row>
    <row r="193" spans="1:20" ht="17" x14ac:dyDescent="0.2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1450159200</v>
      </c>
      <c r="L193" t="b">
        <v>0</v>
      </c>
      <c r="M193" t="b">
        <v>0</v>
      </c>
      <c r="N193" t="s">
        <v>33</v>
      </c>
      <c r="O193" s="5">
        <f t="shared" si="8"/>
        <v>0</v>
      </c>
      <c r="P193" s="5">
        <f t="shared" si="9"/>
        <v>1637</v>
      </c>
      <c r="Q193" s="7" t="s">
        <v>2039</v>
      </c>
      <c r="R193" t="s">
        <v>2040</v>
      </c>
      <c r="S193" s="10">
        <f t="shared" si="10"/>
        <v>43536.208333333328</v>
      </c>
      <c r="T193" s="10">
        <f t="shared" si="11"/>
        <v>42353.25</v>
      </c>
    </row>
    <row r="194" spans="1:20" ht="17" x14ac:dyDescent="0.2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1450159200</v>
      </c>
      <c r="L194" t="b">
        <v>0</v>
      </c>
      <c r="M194" t="b">
        <v>0</v>
      </c>
      <c r="N194" t="s">
        <v>23</v>
      </c>
      <c r="O194" s="5">
        <f t="shared" si="8"/>
        <v>0</v>
      </c>
      <c r="P194" s="5">
        <f t="shared" si="9"/>
        <v>4380</v>
      </c>
      <c r="Q194" s="7" t="s">
        <v>2035</v>
      </c>
      <c r="R194" t="s">
        <v>2036</v>
      </c>
      <c r="S194" s="10">
        <f t="shared" si="10"/>
        <v>41817.208333333336</v>
      </c>
      <c r="T194" s="10">
        <f t="shared" si="11"/>
        <v>42353.25</v>
      </c>
    </row>
    <row r="195" spans="1:20" ht="17" x14ac:dyDescent="0.2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1450159200</v>
      </c>
      <c r="L195" t="b">
        <v>1</v>
      </c>
      <c r="M195" t="b">
        <v>0</v>
      </c>
      <c r="N195" t="s">
        <v>60</v>
      </c>
      <c r="O195" s="5">
        <f t="shared" ref="O195:O258" si="12">MAX(E195-D195,0)</f>
        <v>0</v>
      </c>
      <c r="P195" s="5">
        <f t="shared" ref="P195:P258" si="13">AVERAGE(E195,G195)</f>
        <v>1538.5</v>
      </c>
      <c r="Q195" s="7" t="s">
        <v>2035</v>
      </c>
      <c r="R195" t="s">
        <v>2045</v>
      </c>
      <c r="S195" s="10">
        <f t="shared" ref="S195:S258" si="14">(J195/86400)+DATE(1970,1,1)</f>
        <v>43198.208333333328</v>
      </c>
      <c r="T195" s="10">
        <f t="shared" ref="T195:T258" si="15">(K195/86400)+DATE(1970,1,1)</f>
        <v>42353.25</v>
      </c>
    </row>
    <row r="196" spans="1:20" ht="17" x14ac:dyDescent="0.2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1450159200</v>
      </c>
      <c r="L196" t="b">
        <v>0</v>
      </c>
      <c r="M196" t="b">
        <v>0</v>
      </c>
      <c r="N196" t="s">
        <v>148</v>
      </c>
      <c r="O196" s="5">
        <f t="shared" si="12"/>
        <v>1616</v>
      </c>
      <c r="P196" s="5">
        <f t="shared" si="13"/>
        <v>4421</v>
      </c>
      <c r="Q196" s="7" t="s">
        <v>2035</v>
      </c>
      <c r="R196" t="s">
        <v>2057</v>
      </c>
      <c r="S196" s="10">
        <f t="shared" si="14"/>
        <v>42261.208333333328</v>
      </c>
      <c r="T196" s="10">
        <f t="shared" si="15"/>
        <v>42353.25</v>
      </c>
    </row>
    <row r="197" spans="1:20" ht="17" x14ac:dyDescent="0.2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1450159200</v>
      </c>
      <c r="L197" t="b">
        <v>0</v>
      </c>
      <c r="M197" t="b">
        <v>0</v>
      </c>
      <c r="N197" t="s">
        <v>50</v>
      </c>
      <c r="O197" s="5">
        <f t="shared" si="12"/>
        <v>41357</v>
      </c>
      <c r="P197" s="5">
        <f t="shared" si="13"/>
        <v>28840.5</v>
      </c>
      <c r="Q197" s="7" t="s">
        <v>2035</v>
      </c>
      <c r="R197" t="s">
        <v>2043</v>
      </c>
      <c r="S197" s="10">
        <f t="shared" si="14"/>
        <v>43310.208333333328</v>
      </c>
      <c r="T197" s="10">
        <f t="shared" si="15"/>
        <v>42353.25</v>
      </c>
    </row>
    <row r="198" spans="1:20" ht="17" x14ac:dyDescent="0.2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1450159200</v>
      </c>
      <c r="L198" t="b">
        <v>0</v>
      </c>
      <c r="M198" t="b">
        <v>0</v>
      </c>
      <c r="N198" t="s">
        <v>65</v>
      </c>
      <c r="O198" s="5">
        <f t="shared" si="12"/>
        <v>0</v>
      </c>
      <c r="P198" s="5">
        <f t="shared" si="13"/>
        <v>2639</v>
      </c>
      <c r="Q198" s="7" t="s">
        <v>2037</v>
      </c>
      <c r="R198" t="s">
        <v>2046</v>
      </c>
      <c r="S198" s="10">
        <f t="shared" si="14"/>
        <v>42616.208333333328</v>
      </c>
      <c r="T198" s="10">
        <f t="shared" si="15"/>
        <v>42353.25</v>
      </c>
    </row>
    <row r="199" spans="1:20" ht="17" x14ac:dyDescent="0.2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1450159200</v>
      </c>
      <c r="L199" t="b">
        <v>0</v>
      </c>
      <c r="M199" t="b">
        <v>0</v>
      </c>
      <c r="N199" t="s">
        <v>53</v>
      </c>
      <c r="O199" s="5">
        <f t="shared" si="12"/>
        <v>108418</v>
      </c>
      <c r="P199" s="5">
        <f t="shared" si="13"/>
        <v>82553.5</v>
      </c>
      <c r="Q199" s="7" t="s">
        <v>2041</v>
      </c>
      <c r="R199" t="s">
        <v>2044</v>
      </c>
      <c r="S199" s="10">
        <f t="shared" si="14"/>
        <v>42909.208333333328</v>
      </c>
      <c r="T199" s="10">
        <f t="shared" si="15"/>
        <v>42353.25</v>
      </c>
    </row>
    <row r="200" spans="1:20" ht="17" x14ac:dyDescent="0.2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1450159200</v>
      </c>
      <c r="L200" t="b">
        <v>0</v>
      </c>
      <c r="M200" t="b">
        <v>0</v>
      </c>
      <c r="N200" t="s">
        <v>50</v>
      </c>
      <c r="O200" s="5">
        <f t="shared" si="12"/>
        <v>0</v>
      </c>
      <c r="P200" s="5">
        <f t="shared" si="13"/>
        <v>3104.5</v>
      </c>
      <c r="Q200" s="7" t="s">
        <v>2035</v>
      </c>
      <c r="R200" t="s">
        <v>2043</v>
      </c>
      <c r="S200" s="10">
        <f t="shared" si="14"/>
        <v>40396.208333333336</v>
      </c>
      <c r="T200" s="10">
        <f t="shared" si="15"/>
        <v>42353.25</v>
      </c>
    </row>
    <row r="201" spans="1:20" ht="17" x14ac:dyDescent="0.2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1450159200</v>
      </c>
      <c r="L201" t="b">
        <v>0</v>
      </c>
      <c r="M201" t="b">
        <v>0</v>
      </c>
      <c r="N201" t="s">
        <v>23</v>
      </c>
      <c r="O201" s="5">
        <f t="shared" si="12"/>
        <v>0</v>
      </c>
      <c r="P201" s="5">
        <f t="shared" si="13"/>
        <v>490.5</v>
      </c>
      <c r="Q201" s="7" t="s">
        <v>2035</v>
      </c>
      <c r="R201" t="s">
        <v>2036</v>
      </c>
      <c r="S201" s="10">
        <f t="shared" si="14"/>
        <v>42192.208333333328</v>
      </c>
      <c r="T201" s="10">
        <f t="shared" si="15"/>
        <v>42353.25</v>
      </c>
    </row>
    <row r="202" spans="1:20" ht="17" x14ac:dyDescent="0.2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1450159200</v>
      </c>
      <c r="L202" t="b">
        <v>0</v>
      </c>
      <c r="M202" t="b">
        <v>0</v>
      </c>
      <c r="N202" t="s">
        <v>33</v>
      </c>
      <c r="O202" s="5">
        <f t="shared" si="12"/>
        <v>0</v>
      </c>
      <c r="P202" s="5">
        <f t="shared" si="13"/>
        <v>1.5</v>
      </c>
      <c r="Q202" s="7" t="s">
        <v>2039</v>
      </c>
      <c r="R202" t="s">
        <v>2040</v>
      </c>
      <c r="S202" s="10">
        <f t="shared" si="14"/>
        <v>40262.208333333336</v>
      </c>
      <c r="T202" s="10">
        <f t="shared" si="15"/>
        <v>42353.25</v>
      </c>
    </row>
    <row r="203" spans="1:20" ht="34" x14ac:dyDescent="0.2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1450159200</v>
      </c>
      <c r="L203" t="b">
        <v>0</v>
      </c>
      <c r="M203" t="b">
        <v>0</v>
      </c>
      <c r="N203" t="s">
        <v>28</v>
      </c>
      <c r="O203" s="5">
        <f t="shared" si="12"/>
        <v>12205</v>
      </c>
      <c r="P203" s="5">
        <f t="shared" si="13"/>
        <v>7231</v>
      </c>
      <c r="Q203" s="7" t="s">
        <v>2037</v>
      </c>
      <c r="R203" t="s">
        <v>2038</v>
      </c>
      <c r="S203" s="10">
        <f t="shared" si="14"/>
        <v>41845.208333333336</v>
      </c>
      <c r="T203" s="10">
        <f t="shared" si="15"/>
        <v>42353.25</v>
      </c>
    </row>
    <row r="204" spans="1:20" ht="17" x14ac:dyDescent="0.2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1450159200</v>
      </c>
      <c r="L204" t="b">
        <v>0</v>
      </c>
      <c r="M204" t="b">
        <v>0</v>
      </c>
      <c r="N204" t="s">
        <v>17</v>
      </c>
      <c r="O204" s="5">
        <f t="shared" si="12"/>
        <v>0</v>
      </c>
      <c r="P204" s="5">
        <f t="shared" si="13"/>
        <v>3312.5</v>
      </c>
      <c r="Q204" s="7" t="s">
        <v>2033</v>
      </c>
      <c r="R204" t="s">
        <v>2034</v>
      </c>
      <c r="S204" s="10">
        <f t="shared" si="14"/>
        <v>40818.208333333336</v>
      </c>
      <c r="T204" s="10">
        <f t="shared" si="15"/>
        <v>42353.25</v>
      </c>
    </row>
    <row r="205" spans="1:20" ht="34" x14ac:dyDescent="0.2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1450159200</v>
      </c>
      <c r="L205" t="b">
        <v>0</v>
      </c>
      <c r="M205" t="b">
        <v>0</v>
      </c>
      <c r="N205" t="s">
        <v>33</v>
      </c>
      <c r="O205" s="5">
        <f t="shared" si="12"/>
        <v>49513</v>
      </c>
      <c r="P205" s="5">
        <f t="shared" si="13"/>
        <v>98955.5</v>
      </c>
      <c r="Q205" s="7" t="s">
        <v>2039</v>
      </c>
      <c r="R205" t="s">
        <v>2040</v>
      </c>
      <c r="S205" s="10">
        <f t="shared" si="14"/>
        <v>42752.25</v>
      </c>
      <c r="T205" s="10">
        <f t="shared" si="15"/>
        <v>42353.25</v>
      </c>
    </row>
    <row r="206" spans="1:20" ht="17" x14ac:dyDescent="0.2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1450159200</v>
      </c>
      <c r="L206" t="b">
        <v>0</v>
      </c>
      <c r="M206" t="b">
        <v>0</v>
      </c>
      <c r="N206" t="s">
        <v>159</v>
      </c>
      <c r="O206" s="5">
        <f t="shared" si="12"/>
        <v>0</v>
      </c>
      <c r="P206" s="5">
        <f t="shared" si="13"/>
        <v>1284.5</v>
      </c>
      <c r="Q206" s="7" t="s">
        <v>2035</v>
      </c>
      <c r="R206" t="s">
        <v>2058</v>
      </c>
      <c r="S206" s="10">
        <f t="shared" si="14"/>
        <v>40636.208333333336</v>
      </c>
      <c r="T206" s="10">
        <f t="shared" si="15"/>
        <v>42353.25</v>
      </c>
    </row>
    <row r="207" spans="1:20" ht="17" x14ac:dyDescent="0.2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1450159200</v>
      </c>
      <c r="L207" t="b">
        <v>1</v>
      </c>
      <c r="M207" t="b">
        <v>0</v>
      </c>
      <c r="N207" t="s">
        <v>33</v>
      </c>
      <c r="O207" s="5">
        <f t="shared" si="12"/>
        <v>4314</v>
      </c>
      <c r="P207" s="5">
        <f t="shared" si="13"/>
        <v>2847</v>
      </c>
      <c r="Q207" s="7" t="s">
        <v>2039</v>
      </c>
      <c r="R207" t="s">
        <v>2040</v>
      </c>
      <c r="S207" s="10">
        <f t="shared" si="14"/>
        <v>43390.208333333328</v>
      </c>
      <c r="T207" s="10">
        <f t="shared" si="15"/>
        <v>42353.25</v>
      </c>
    </row>
    <row r="208" spans="1:20" ht="17" x14ac:dyDescent="0.2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1450159200</v>
      </c>
      <c r="L208" t="b">
        <v>0</v>
      </c>
      <c r="M208" t="b">
        <v>0</v>
      </c>
      <c r="N208" t="s">
        <v>119</v>
      </c>
      <c r="O208" s="5">
        <f t="shared" si="12"/>
        <v>0</v>
      </c>
      <c r="P208" s="5">
        <f t="shared" si="13"/>
        <v>1776.5</v>
      </c>
      <c r="Q208" s="7" t="s">
        <v>2047</v>
      </c>
      <c r="R208" t="s">
        <v>2053</v>
      </c>
      <c r="S208" s="10">
        <f t="shared" si="14"/>
        <v>40236.25</v>
      </c>
      <c r="T208" s="10">
        <f t="shared" si="15"/>
        <v>42353.25</v>
      </c>
    </row>
    <row r="209" spans="1:20" ht="34" x14ac:dyDescent="0.2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1450159200</v>
      </c>
      <c r="L209" t="b">
        <v>0</v>
      </c>
      <c r="M209" t="b">
        <v>1</v>
      </c>
      <c r="N209" t="s">
        <v>23</v>
      </c>
      <c r="O209" s="5">
        <f t="shared" si="12"/>
        <v>3257</v>
      </c>
      <c r="P209" s="5">
        <f t="shared" si="13"/>
        <v>2150</v>
      </c>
      <c r="Q209" s="7" t="s">
        <v>2035</v>
      </c>
      <c r="R209" t="s">
        <v>2036</v>
      </c>
      <c r="S209" s="10">
        <f t="shared" si="14"/>
        <v>43340.208333333328</v>
      </c>
      <c r="T209" s="10">
        <f t="shared" si="15"/>
        <v>42353.25</v>
      </c>
    </row>
    <row r="210" spans="1:20" ht="17" x14ac:dyDescent="0.2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1450159200</v>
      </c>
      <c r="L210" t="b">
        <v>0</v>
      </c>
      <c r="M210" t="b">
        <v>0</v>
      </c>
      <c r="N210" t="s">
        <v>42</v>
      </c>
      <c r="O210" s="5">
        <f t="shared" si="12"/>
        <v>2210</v>
      </c>
      <c r="P210" s="5">
        <f t="shared" si="13"/>
        <v>100581.5</v>
      </c>
      <c r="Q210" s="7" t="s">
        <v>2041</v>
      </c>
      <c r="R210" t="s">
        <v>2042</v>
      </c>
      <c r="S210" s="10">
        <f t="shared" si="14"/>
        <v>43048.25</v>
      </c>
      <c r="T210" s="10">
        <f t="shared" si="15"/>
        <v>42353.25</v>
      </c>
    </row>
    <row r="211" spans="1:20" ht="17" x14ac:dyDescent="0.2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1450159200</v>
      </c>
      <c r="L211" t="b">
        <v>0</v>
      </c>
      <c r="M211" t="b">
        <v>0</v>
      </c>
      <c r="N211" t="s">
        <v>42</v>
      </c>
      <c r="O211" s="5">
        <f t="shared" si="12"/>
        <v>0</v>
      </c>
      <c r="P211" s="5">
        <f t="shared" si="13"/>
        <v>21010</v>
      </c>
      <c r="Q211" s="7" t="s">
        <v>2041</v>
      </c>
      <c r="R211" t="s">
        <v>2042</v>
      </c>
      <c r="S211" s="10">
        <f t="shared" si="14"/>
        <v>42496.208333333328</v>
      </c>
      <c r="T211" s="10">
        <f t="shared" si="15"/>
        <v>42353.25</v>
      </c>
    </row>
    <row r="212" spans="1:20" ht="17" x14ac:dyDescent="0.2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1450159200</v>
      </c>
      <c r="L212" t="b">
        <v>0</v>
      </c>
      <c r="M212" t="b">
        <v>0</v>
      </c>
      <c r="N212" t="s">
        <v>474</v>
      </c>
      <c r="O212" s="5">
        <f t="shared" si="12"/>
        <v>0</v>
      </c>
      <c r="P212" s="5">
        <f t="shared" si="13"/>
        <v>3282</v>
      </c>
      <c r="Q212" s="7" t="s">
        <v>2041</v>
      </c>
      <c r="R212" t="s">
        <v>2063</v>
      </c>
      <c r="S212" s="10">
        <f t="shared" si="14"/>
        <v>42797.25</v>
      </c>
      <c r="T212" s="10">
        <f t="shared" si="15"/>
        <v>42353.25</v>
      </c>
    </row>
    <row r="213" spans="1:20" ht="34" x14ac:dyDescent="0.2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1450159200</v>
      </c>
      <c r="L213" t="b">
        <v>0</v>
      </c>
      <c r="M213" t="b">
        <v>0</v>
      </c>
      <c r="N213" t="s">
        <v>33</v>
      </c>
      <c r="O213" s="5">
        <f t="shared" si="12"/>
        <v>0</v>
      </c>
      <c r="P213" s="5">
        <f t="shared" si="13"/>
        <v>50362.5</v>
      </c>
      <c r="Q213" s="7" t="s">
        <v>2039</v>
      </c>
      <c r="R213" t="s">
        <v>2040</v>
      </c>
      <c r="S213" s="10">
        <f t="shared" si="14"/>
        <v>41513.208333333336</v>
      </c>
      <c r="T213" s="10">
        <f t="shared" si="15"/>
        <v>42353.25</v>
      </c>
    </row>
    <row r="214" spans="1:20" ht="34" x14ac:dyDescent="0.2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1450159200</v>
      </c>
      <c r="L214" t="b">
        <v>0</v>
      </c>
      <c r="M214" t="b">
        <v>0</v>
      </c>
      <c r="N214" t="s">
        <v>33</v>
      </c>
      <c r="O214" s="5">
        <f t="shared" si="12"/>
        <v>4200</v>
      </c>
      <c r="P214" s="5">
        <f t="shared" si="13"/>
        <v>6234</v>
      </c>
      <c r="Q214" s="7" t="s">
        <v>2039</v>
      </c>
      <c r="R214" t="s">
        <v>2040</v>
      </c>
      <c r="S214" s="10">
        <f t="shared" si="14"/>
        <v>43814.25</v>
      </c>
      <c r="T214" s="10">
        <f t="shared" si="15"/>
        <v>42353.25</v>
      </c>
    </row>
    <row r="215" spans="1:20" ht="34" x14ac:dyDescent="0.2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1450159200</v>
      </c>
      <c r="L215" t="b">
        <v>0</v>
      </c>
      <c r="M215" t="b">
        <v>1</v>
      </c>
      <c r="N215" t="s">
        <v>60</v>
      </c>
      <c r="O215" s="5">
        <f t="shared" si="12"/>
        <v>83649</v>
      </c>
      <c r="P215" s="5">
        <f t="shared" si="13"/>
        <v>87919</v>
      </c>
      <c r="Q215" s="7" t="s">
        <v>2035</v>
      </c>
      <c r="R215" t="s">
        <v>2045</v>
      </c>
      <c r="S215" s="10">
        <f t="shared" si="14"/>
        <v>40488.208333333336</v>
      </c>
      <c r="T215" s="10">
        <f t="shared" si="15"/>
        <v>42353.25</v>
      </c>
    </row>
    <row r="216" spans="1:20" ht="17" x14ac:dyDescent="0.2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1450159200</v>
      </c>
      <c r="L216" t="b">
        <v>0</v>
      </c>
      <c r="M216" t="b">
        <v>0</v>
      </c>
      <c r="N216" t="s">
        <v>23</v>
      </c>
      <c r="O216" s="5">
        <f t="shared" si="12"/>
        <v>12924</v>
      </c>
      <c r="P216" s="5">
        <f t="shared" si="13"/>
        <v>7244.5</v>
      </c>
      <c r="Q216" s="7" t="s">
        <v>2035</v>
      </c>
      <c r="R216" t="s">
        <v>2036</v>
      </c>
      <c r="S216" s="10">
        <f t="shared" si="14"/>
        <v>40409.208333333336</v>
      </c>
      <c r="T216" s="10">
        <f t="shared" si="15"/>
        <v>42353.25</v>
      </c>
    </row>
    <row r="217" spans="1:20" ht="17" x14ac:dyDescent="0.2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1450159200</v>
      </c>
      <c r="L217" t="b">
        <v>0</v>
      </c>
      <c r="M217" t="b">
        <v>0</v>
      </c>
      <c r="N217" t="s">
        <v>33</v>
      </c>
      <c r="O217" s="5">
        <f t="shared" si="12"/>
        <v>0</v>
      </c>
      <c r="P217" s="5">
        <f t="shared" si="13"/>
        <v>3083.5</v>
      </c>
      <c r="Q217" s="7" t="s">
        <v>2039</v>
      </c>
      <c r="R217" t="s">
        <v>2040</v>
      </c>
      <c r="S217" s="10">
        <f t="shared" si="14"/>
        <v>43509.25</v>
      </c>
      <c r="T217" s="10">
        <f t="shared" si="15"/>
        <v>42353.25</v>
      </c>
    </row>
    <row r="218" spans="1:20" ht="17" x14ac:dyDescent="0.2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1450159200</v>
      </c>
      <c r="L218" t="b">
        <v>0</v>
      </c>
      <c r="M218" t="b">
        <v>0</v>
      </c>
      <c r="N218" t="s">
        <v>33</v>
      </c>
      <c r="O218" s="5">
        <f t="shared" si="12"/>
        <v>67021</v>
      </c>
      <c r="P218" s="5">
        <f t="shared" si="13"/>
        <v>95268</v>
      </c>
      <c r="Q218" s="7" t="s">
        <v>2039</v>
      </c>
      <c r="R218" t="s">
        <v>2040</v>
      </c>
      <c r="S218" s="10">
        <f t="shared" si="14"/>
        <v>40869.25</v>
      </c>
      <c r="T218" s="10">
        <f t="shared" si="15"/>
        <v>42353.25</v>
      </c>
    </row>
    <row r="219" spans="1:20" ht="17" x14ac:dyDescent="0.2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1450159200</v>
      </c>
      <c r="L219" t="b">
        <v>0</v>
      </c>
      <c r="M219" t="b">
        <v>0</v>
      </c>
      <c r="N219" t="s">
        <v>474</v>
      </c>
      <c r="O219" s="5">
        <f t="shared" si="12"/>
        <v>0</v>
      </c>
      <c r="P219" s="5">
        <f t="shared" si="13"/>
        <v>29422.5</v>
      </c>
      <c r="Q219" s="7" t="s">
        <v>2041</v>
      </c>
      <c r="R219" t="s">
        <v>2063</v>
      </c>
      <c r="S219" s="10">
        <f t="shared" si="14"/>
        <v>43583.208333333328</v>
      </c>
      <c r="T219" s="10">
        <f t="shared" si="15"/>
        <v>42353.25</v>
      </c>
    </row>
    <row r="220" spans="1:20" ht="17" x14ac:dyDescent="0.2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1450159200</v>
      </c>
      <c r="L220" t="b">
        <v>0</v>
      </c>
      <c r="M220" t="b">
        <v>1</v>
      </c>
      <c r="N220" t="s">
        <v>100</v>
      </c>
      <c r="O220" s="5">
        <f t="shared" si="12"/>
        <v>6609</v>
      </c>
      <c r="P220" s="5">
        <f t="shared" si="13"/>
        <v>6353</v>
      </c>
      <c r="Q220" s="7" t="s">
        <v>2041</v>
      </c>
      <c r="R220" t="s">
        <v>2052</v>
      </c>
      <c r="S220" s="10">
        <f t="shared" si="14"/>
        <v>40858.25</v>
      </c>
      <c r="T220" s="10">
        <f t="shared" si="15"/>
        <v>42353.25</v>
      </c>
    </row>
    <row r="221" spans="1:20" ht="17" x14ac:dyDescent="0.2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1450159200</v>
      </c>
      <c r="L221" t="b">
        <v>0</v>
      </c>
      <c r="M221" t="b">
        <v>0</v>
      </c>
      <c r="N221" t="s">
        <v>71</v>
      </c>
      <c r="O221" s="5">
        <f t="shared" si="12"/>
        <v>96797</v>
      </c>
      <c r="P221" s="5">
        <f t="shared" si="13"/>
        <v>70018</v>
      </c>
      <c r="Q221" s="7" t="s">
        <v>2041</v>
      </c>
      <c r="R221" t="s">
        <v>2049</v>
      </c>
      <c r="S221" s="10">
        <f t="shared" si="14"/>
        <v>41137.208333333336</v>
      </c>
      <c r="T221" s="10">
        <f t="shared" si="15"/>
        <v>42353.25</v>
      </c>
    </row>
    <row r="222" spans="1:20" ht="17" x14ac:dyDescent="0.2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1450159200</v>
      </c>
      <c r="L222" t="b">
        <v>1</v>
      </c>
      <c r="M222" t="b">
        <v>0</v>
      </c>
      <c r="N222" t="s">
        <v>33</v>
      </c>
      <c r="O222" s="5">
        <f t="shared" si="12"/>
        <v>0</v>
      </c>
      <c r="P222" s="5">
        <f t="shared" si="13"/>
        <v>342</v>
      </c>
      <c r="Q222" s="7" t="s">
        <v>2039</v>
      </c>
      <c r="R222" t="s">
        <v>2040</v>
      </c>
      <c r="S222" s="10">
        <f t="shared" si="14"/>
        <v>40725.208333333336</v>
      </c>
      <c r="T222" s="10">
        <f t="shared" si="15"/>
        <v>42353.25</v>
      </c>
    </row>
    <row r="223" spans="1:20" ht="34" x14ac:dyDescent="0.2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1450159200</v>
      </c>
      <c r="L223" t="b">
        <v>1</v>
      </c>
      <c r="M223" t="b">
        <v>0</v>
      </c>
      <c r="N223" t="s">
        <v>17</v>
      </c>
      <c r="O223" s="5">
        <f t="shared" si="12"/>
        <v>0</v>
      </c>
      <c r="P223" s="5">
        <f t="shared" si="13"/>
        <v>61004.5</v>
      </c>
      <c r="Q223" s="7" t="s">
        <v>2033</v>
      </c>
      <c r="R223" t="s">
        <v>2034</v>
      </c>
      <c r="S223" s="10">
        <f t="shared" si="14"/>
        <v>41081.208333333336</v>
      </c>
      <c r="T223" s="10">
        <f t="shared" si="15"/>
        <v>42353.25</v>
      </c>
    </row>
    <row r="224" spans="1:20" ht="17" x14ac:dyDescent="0.2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1450159200</v>
      </c>
      <c r="L224" t="b">
        <v>0</v>
      </c>
      <c r="M224" t="b">
        <v>0</v>
      </c>
      <c r="N224" t="s">
        <v>122</v>
      </c>
      <c r="O224" s="5">
        <f t="shared" si="12"/>
        <v>1823</v>
      </c>
      <c r="P224" s="5">
        <f t="shared" si="13"/>
        <v>3380.5</v>
      </c>
      <c r="Q224" s="7" t="s">
        <v>2054</v>
      </c>
      <c r="R224" t="s">
        <v>2055</v>
      </c>
      <c r="S224" s="10">
        <f t="shared" si="14"/>
        <v>41914.208333333336</v>
      </c>
      <c r="T224" s="10">
        <f t="shared" si="15"/>
        <v>42353.25</v>
      </c>
    </row>
    <row r="225" spans="1:20" ht="17" x14ac:dyDescent="0.2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1450159200</v>
      </c>
      <c r="L225" t="b">
        <v>0</v>
      </c>
      <c r="M225" t="b">
        <v>0</v>
      </c>
      <c r="N225" t="s">
        <v>33</v>
      </c>
      <c r="O225" s="5">
        <f t="shared" si="12"/>
        <v>0</v>
      </c>
      <c r="P225" s="5">
        <f t="shared" si="13"/>
        <v>41414</v>
      </c>
      <c r="Q225" s="7" t="s">
        <v>2039</v>
      </c>
      <c r="R225" t="s">
        <v>2040</v>
      </c>
      <c r="S225" s="10">
        <f t="shared" si="14"/>
        <v>42445.208333333328</v>
      </c>
      <c r="T225" s="10">
        <f t="shared" si="15"/>
        <v>42353.25</v>
      </c>
    </row>
    <row r="226" spans="1:20" ht="17" x14ac:dyDescent="0.2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1450159200</v>
      </c>
      <c r="L226" t="b">
        <v>0</v>
      </c>
      <c r="M226" t="b">
        <v>0</v>
      </c>
      <c r="N226" t="s">
        <v>474</v>
      </c>
      <c r="O226" s="5">
        <f t="shared" si="12"/>
        <v>140585</v>
      </c>
      <c r="P226" s="5">
        <f t="shared" si="13"/>
        <v>95239.5</v>
      </c>
      <c r="Q226" s="7" t="s">
        <v>2041</v>
      </c>
      <c r="R226" t="s">
        <v>2063</v>
      </c>
      <c r="S226" s="10">
        <f t="shared" si="14"/>
        <v>41906.208333333336</v>
      </c>
      <c r="T226" s="10">
        <f t="shared" si="15"/>
        <v>42353.25</v>
      </c>
    </row>
    <row r="227" spans="1:20" ht="17" x14ac:dyDescent="0.2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1450159200</v>
      </c>
      <c r="L227" t="b">
        <v>1</v>
      </c>
      <c r="M227" t="b">
        <v>0</v>
      </c>
      <c r="N227" t="s">
        <v>23</v>
      </c>
      <c r="O227" s="5">
        <f t="shared" si="12"/>
        <v>108598</v>
      </c>
      <c r="P227" s="5">
        <f t="shared" si="13"/>
        <v>91139</v>
      </c>
      <c r="Q227" s="7" t="s">
        <v>2035</v>
      </c>
      <c r="R227" t="s">
        <v>2036</v>
      </c>
      <c r="S227" s="10">
        <f t="shared" si="14"/>
        <v>41762.208333333336</v>
      </c>
      <c r="T227" s="10">
        <f t="shared" si="15"/>
        <v>42353.25</v>
      </c>
    </row>
    <row r="228" spans="1:20" ht="17" x14ac:dyDescent="0.2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1450159200</v>
      </c>
      <c r="L228" t="b">
        <v>0</v>
      </c>
      <c r="M228" t="b">
        <v>0</v>
      </c>
      <c r="N228" t="s">
        <v>122</v>
      </c>
      <c r="O228" s="5">
        <f t="shared" si="12"/>
        <v>7999</v>
      </c>
      <c r="P228" s="5">
        <f t="shared" si="13"/>
        <v>5555.5</v>
      </c>
      <c r="Q228" s="7" t="s">
        <v>2054</v>
      </c>
      <c r="R228" t="s">
        <v>2055</v>
      </c>
      <c r="S228" s="10">
        <f t="shared" si="14"/>
        <v>40276.208333333336</v>
      </c>
      <c r="T228" s="10">
        <f t="shared" si="15"/>
        <v>42353.25</v>
      </c>
    </row>
    <row r="229" spans="1:20" ht="17" x14ac:dyDescent="0.2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1450159200</v>
      </c>
      <c r="L229" t="b">
        <v>0</v>
      </c>
      <c r="M229" t="b">
        <v>0</v>
      </c>
      <c r="N229" t="s">
        <v>292</v>
      </c>
      <c r="O229" s="5">
        <f t="shared" si="12"/>
        <v>41851</v>
      </c>
      <c r="P229" s="5">
        <f t="shared" si="13"/>
        <v>51847</v>
      </c>
      <c r="Q229" s="7" t="s">
        <v>2050</v>
      </c>
      <c r="R229" t="s">
        <v>2061</v>
      </c>
      <c r="S229" s="10">
        <f t="shared" si="14"/>
        <v>42139.208333333328</v>
      </c>
      <c r="T229" s="10">
        <f t="shared" si="15"/>
        <v>42353.25</v>
      </c>
    </row>
    <row r="230" spans="1:20" ht="17" x14ac:dyDescent="0.2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1450159200</v>
      </c>
      <c r="L230" t="b">
        <v>0</v>
      </c>
      <c r="M230" t="b">
        <v>0</v>
      </c>
      <c r="N230" t="s">
        <v>71</v>
      </c>
      <c r="O230" s="5">
        <f t="shared" si="12"/>
        <v>27452</v>
      </c>
      <c r="P230" s="5">
        <f t="shared" si="13"/>
        <v>83910</v>
      </c>
      <c r="Q230" s="7" t="s">
        <v>2041</v>
      </c>
      <c r="R230" t="s">
        <v>2049</v>
      </c>
      <c r="S230" s="10">
        <f t="shared" si="14"/>
        <v>42613.208333333328</v>
      </c>
      <c r="T230" s="10">
        <f t="shared" si="15"/>
        <v>42353.25</v>
      </c>
    </row>
    <row r="231" spans="1:20" ht="17" x14ac:dyDescent="0.2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1450159200</v>
      </c>
      <c r="L231" t="b">
        <v>0</v>
      </c>
      <c r="M231" t="b">
        <v>1</v>
      </c>
      <c r="N231" t="s">
        <v>292</v>
      </c>
      <c r="O231" s="5">
        <f t="shared" si="12"/>
        <v>80198</v>
      </c>
      <c r="P231" s="5">
        <f t="shared" si="13"/>
        <v>84174.5</v>
      </c>
      <c r="Q231" s="7" t="s">
        <v>2050</v>
      </c>
      <c r="R231" t="s">
        <v>2061</v>
      </c>
      <c r="S231" s="10">
        <f t="shared" si="14"/>
        <v>42887.208333333328</v>
      </c>
      <c r="T231" s="10">
        <f t="shared" si="15"/>
        <v>42353.25</v>
      </c>
    </row>
    <row r="232" spans="1:20" ht="17" x14ac:dyDescent="0.2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1450159200</v>
      </c>
      <c r="L232" t="b">
        <v>0</v>
      </c>
      <c r="M232" t="b">
        <v>0</v>
      </c>
      <c r="N232" t="s">
        <v>89</v>
      </c>
      <c r="O232" s="5">
        <f t="shared" si="12"/>
        <v>7684</v>
      </c>
      <c r="P232" s="5">
        <f t="shared" si="13"/>
        <v>5092.5</v>
      </c>
      <c r="Q232" s="7" t="s">
        <v>2050</v>
      </c>
      <c r="R232" t="s">
        <v>2051</v>
      </c>
      <c r="S232" s="10">
        <f t="shared" si="14"/>
        <v>43805.25</v>
      </c>
      <c r="T232" s="10">
        <f t="shared" si="15"/>
        <v>42353.25</v>
      </c>
    </row>
    <row r="233" spans="1:20" ht="17" x14ac:dyDescent="0.2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1450159200</v>
      </c>
      <c r="L233" t="b">
        <v>0</v>
      </c>
      <c r="M233" t="b">
        <v>0</v>
      </c>
      <c r="N233" t="s">
        <v>33</v>
      </c>
      <c r="O233" s="5">
        <f t="shared" si="12"/>
        <v>0</v>
      </c>
      <c r="P233" s="5">
        <f t="shared" si="13"/>
        <v>2795</v>
      </c>
      <c r="Q233" s="7" t="s">
        <v>2039</v>
      </c>
      <c r="R233" t="s">
        <v>2040</v>
      </c>
      <c r="S233" s="10">
        <f t="shared" si="14"/>
        <v>41415.208333333336</v>
      </c>
      <c r="T233" s="10">
        <f t="shared" si="15"/>
        <v>42353.25</v>
      </c>
    </row>
    <row r="234" spans="1:20" ht="17" x14ac:dyDescent="0.2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1450159200</v>
      </c>
      <c r="L234" t="b">
        <v>0</v>
      </c>
      <c r="M234" t="b">
        <v>0</v>
      </c>
      <c r="N234" t="s">
        <v>33</v>
      </c>
      <c r="O234" s="5">
        <f t="shared" si="12"/>
        <v>2423</v>
      </c>
      <c r="P234" s="5">
        <f t="shared" si="13"/>
        <v>2957.5</v>
      </c>
      <c r="Q234" s="7" t="s">
        <v>2039</v>
      </c>
      <c r="R234" t="s">
        <v>2040</v>
      </c>
      <c r="S234" s="10">
        <f t="shared" si="14"/>
        <v>42576.208333333328</v>
      </c>
      <c r="T234" s="10">
        <f t="shared" si="15"/>
        <v>42353.25</v>
      </c>
    </row>
    <row r="235" spans="1:20" ht="17" x14ac:dyDescent="0.2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1450159200</v>
      </c>
      <c r="L235" t="b">
        <v>0</v>
      </c>
      <c r="M235" t="b">
        <v>0</v>
      </c>
      <c r="N235" t="s">
        <v>71</v>
      </c>
      <c r="O235" s="5">
        <f t="shared" si="12"/>
        <v>2200</v>
      </c>
      <c r="P235" s="5">
        <f t="shared" si="13"/>
        <v>3031</v>
      </c>
      <c r="Q235" s="7" t="s">
        <v>2041</v>
      </c>
      <c r="R235" t="s">
        <v>2049</v>
      </c>
      <c r="S235" s="10">
        <f t="shared" si="14"/>
        <v>40706.208333333336</v>
      </c>
      <c r="T235" s="10">
        <f t="shared" si="15"/>
        <v>42353.25</v>
      </c>
    </row>
    <row r="236" spans="1:20" ht="17" x14ac:dyDescent="0.2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1450159200</v>
      </c>
      <c r="L236" t="b">
        <v>0</v>
      </c>
      <c r="M236" t="b">
        <v>1</v>
      </c>
      <c r="N236" t="s">
        <v>89</v>
      </c>
      <c r="O236" s="5">
        <f t="shared" si="12"/>
        <v>681</v>
      </c>
      <c r="P236" s="5">
        <f t="shared" si="13"/>
        <v>4165</v>
      </c>
      <c r="Q236" s="7" t="s">
        <v>2050</v>
      </c>
      <c r="R236" t="s">
        <v>2051</v>
      </c>
      <c r="S236" s="10">
        <f t="shared" si="14"/>
        <v>42969.208333333328</v>
      </c>
      <c r="T236" s="10">
        <f t="shared" si="15"/>
        <v>42353.25</v>
      </c>
    </row>
    <row r="237" spans="1:20" ht="34" x14ac:dyDescent="0.2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1450159200</v>
      </c>
      <c r="L237" t="b">
        <v>0</v>
      </c>
      <c r="M237" t="b">
        <v>0</v>
      </c>
      <c r="N237" t="s">
        <v>71</v>
      </c>
      <c r="O237" s="5">
        <f t="shared" si="12"/>
        <v>0</v>
      </c>
      <c r="P237" s="5">
        <f t="shared" si="13"/>
        <v>1840.5</v>
      </c>
      <c r="Q237" s="7" t="s">
        <v>2041</v>
      </c>
      <c r="R237" t="s">
        <v>2049</v>
      </c>
      <c r="S237" s="10">
        <f t="shared" si="14"/>
        <v>42779.25</v>
      </c>
      <c r="T237" s="10">
        <f t="shared" si="15"/>
        <v>42353.25</v>
      </c>
    </row>
    <row r="238" spans="1:20" ht="17" x14ac:dyDescent="0.2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1450159200</v>
      </c>
      <c r="L238" t="b">
        <v>0</v>
      </c>
      <c r="M238" t="b">
        <v>1</v>
      </c>
      <c r="N238" t="s">
        <v>23</v>
      </c>
      <c r="O238" s="5">
        <f t="shared" si="12"/>
        <v>0</v>
      </c>
      <c r="P238" s="5">
        <f t="shared" si="13"/>
        <v>2190</v>
      </c>
      <c r="Q238" s="7" t="s">
        <v>2035</v>
      </c>
      <c r="R238" t="s">
        <v>2036</v>
      </c>
      <c r="S238" s="10">
        <f t="shared" si="14"/>
        <v>43641.208333333328</v>
      </c>
      <c r="T238" s="10">
        <f t="shared" si="15"/>
        <v>42353.25</v>
      </c>
    </row>
    <row r="239" spans="1:20" ht="34" x14ac:dyDescent="0.2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1450159200</v>
      </c>
      <c r="L239" t="b">
        <v>0</v>
      </c>
      <c r="M239" t="b">
        <v>0</v>
      </c>
      <c r="N239" t="s">
        <v>71</v>
      </c>
      <c r="O239" s="5">
        <f t="shared" si="12"/>
        <v>5522</v>
      </c>
      <c r="P239" s="5">
        <f t="shared" si="13"/>
        <v>7575.5</v>
      </c>
      <c r="Q239" s="7" t="s">
        <v>2041</v>
      </c>
      <c r="R239" t="s">
        <v>2049</v>
      </c>
      <c r="S239" s="10">
        <f t="shared" si="14"/>
        <v>41754.208333333336</v>
      </c>
      <c r="T239" s="10">
        <f t="shared" si="15"/>
        <v>42353.25</v>
      </c>
    </row>
    <row r="240" spans="1:20" ht="17" x14ac:dyDescent="0.2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1450159200</v>
      </c>
      <c r="L240" t="b">
        <v>0</v>
      </c>
      <c r="M240" t="b">
        <v>1</v>
      </c>
      <c r="N240" t="s">
        <v>33</v>
      </c>
      <c r="O240" s="5">
        <f t="shared" si="12"/>
        <v>7738</v>
      </c>
      <c r="P240" s="5">
        <f t="shared" si="13"/>
        <v>5117.5</v>
      </c>
      <c r="Q240" s="7" t="s">
        <v>2039</v>
      </c>
      <c r="R240" t="s">
        <v>2040</v>
      </c>
      <c r="S240" s="10">
        <f t="shared" si="14"/>
        <v>43083.25</v>
      </c>
      <c r="T240" s="10">
        <f t="shared" si="15"/>
        <v>42353.25</v>
      </c>
    </row>
    <row r="241" spans="1:20" ht="34" x14ac:dyDescent="0.2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1450159200</v>
      </c>
      <c r="L241" t="b">
        <v>0</v>
      </c>
      <c r="M241" t="b">
        <v>0</v>
      </c>
      <c r="N241" t="s">
        <v>65</v>
      </c>
      <c r="O241" s="5">
        <f t="shared" si="12"/>
        <v>0</v>
      </c>
      <c r="P241" s="5">
        <f t="shared" si="13"/>
        <v>1584</v>
      </c>
      <c r="Q241" s="7" t="s">
        <v>2037</v>
      </c>
      <c r="R241" t="s">
        <v>2046</v>
      </c>
      <c r="S241" s="10">
        <f t="shared" si="14"/>
        <v>42245.208333333328</v>
      </c>
      <c r="T241" s="10">
        <f t="shared" si="15"/>
        <v>42353.25</v>
      </c>
    </row>
    <row r="242" spans="1:20" ht="17" x14ac:dyDescent="0.2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1450159200</v>
      </c>
      <c r="L242" t="b">
        <v>0</v>
      </c>
      <c r="M242" t="b">
        <v>0</v>
      </c>
      <c r="N242" t="s">
        <v>33</v>
      </c>
      <c r="O242" s="5">
        <f t="shared" si="12"/>
        <v>93724</v>
      </c>
      <c r="P242" s="5">
        <f t="shared" si="13"/>
        <v>62454</v>
      </c>
      <c r="Q242" s="7" t="s">
        <v>2039</v>
      </c>
      <c r="R242" t="s">
        <v>2040</v>
      </c>
      <c r="S242" s="10">
        <f t="shared" si="14"/>
        <v>40396.208333333336</v>
      </c>
      <c r="T242" s="10">
        <f t="shared" si="15"/>
        <v>42353.25</v>
      </c>
    </row>
    <row r="243" spans="1:20" ht="17" x14ac:dyDescent="0.2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1450159200</v>
      </c>
      <c r="L243" t="b">
        <v>0</v>
      </c>
      <c r="M243" t="b">
        <v>1</v>
      </c>
      <c r="N243" t="s">
        <v>68</v>
      </c>
      <c r="O243" s="5">
        <f t="shared" si="12"/>
        <v>3229</v>
      </c>
      <c r="P243" s="5">
        <f t="shared" si="13"/>
        <v>86706.5</v>
      </c>
      <c r="Q243" s="7" t="s">
        <v>2047</v>
      </c>
      <c r="R243" t="s">
        <v>2048</v>
      </c>
      <c r="S243" s="10">
        <f t="shared" si="14"/>
        <v>41742.208333333336</v>
      </c>
      <c r="T243" s="10">
        <f t="shared" si="15"/>
        <v>42353.25</v>
      </c>
    </row>
    <row r="244" spans="1:20" ht="17" x14ac:dyDescent="0.2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1450159200</v>
      </c>
      <c r="L244" t="b">
        <v>0</v>
      </c>
      <c r="M244" t="b">
        <v>1</v>
      </c>
      <c r="N244" t="s">
        <v>23</v>
      </c>
      <c r="O244" s="5">
        <f t="shared" si="12"/>
        <v>2329</v>
      </c>
      <c r="P244" s="5">
        <f t="shared" si="13"/>
        <v>5489.5</v>
      </c>
      <c r="Q244" s="7" t="s">
        <v>2035</v>
      </c>
      <c r="R244" t="s">
        <v>2036</v>
      </c>
      <c r="S244" s="10">
        <f t="shared" si="14"/>
        <v>42865.208333333328</v>
      </c>
      <c r="T244" s="10">
        <f t="shared" si="15"/>
        <v>42353.25</v>
      </c>
    </row>
    <row r="245" spans="1:20" ht="34" x14ac:dyDescent="0.2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1450159200</v>
      </c>
      <c r="L245" t="b">
        <v>0</v>
      </c>
      <c r="M245" t="b">
        <v>0</v>
      </c>
      <c r="N245" t="s">
        <v>33</v>
      </c>
      <c r="O245" s="5">
        <f t="shared" si="12"/>
        <v>7940</v>
      </c>
      <c r="P245" s="5">
        <f t="shared" si="13"/>
        <v>5239</v>
      </c>
      <c r="Q245" s="7" t="s">
        <v>2039</v>
      </c>
      <c r="R245" t="s">
        <v>2040</v>
      </c>
      <c r="S245" s="10">
        <f t="shared" si="14"/>
        <v>43163.25</v>
      </c>
      <c r="T245" s="10">
        <f t="shared" si="15"/>
        <v>42353.25</v>
      </c>
    </row>
    <row r="246" spans="1:20" ht="34" x14ac:dyDescent="0.2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1450159200</v>
      </c>
      <c r="L246" t="b">
        <v>0</v>
      </c>
      <c r="M246" t="b">
        <v>0</v>
      </c>
      <c r="N246" t="s">
        <v>33</v>
      </c>
      <c r="O246" s="5">
        <f t="shared" si="12"/>
        <v>3288</v>
      </c>
      <c r="P246" s="5">
        <f t="shared" si="13"/>
        <v>2020.5</v>
      </c>
      <c r="Q246" s="7" t="s">
        <v>2039</v>
      </c>
      <c r="R246" t="s">
        <v>2040</v>
      </c>
      <c r="S246" s="10">
        <f t="shared" si="14"/>
        <v>41834.208333333336</v>
      </c>
      <c r="T246" s="10">
        <f t="shared" si="15"/>
        <v>42353.25</v>
      </c>
    </row>
    <row r="247" spans="1:20" ht="17" x14ac:dyDescent="0.2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1450159200</v>
      </c>
      <c r="L247" t="b">
        <v>0</v>
      </c>
      <c r="M247" t="b">
        <v>0</v>
      </c>
      <c r="N247" t="s">
        <v>33</v>
      </c>
      <c r="O247" s="5">
        <f t="shared" si="12"/>
        <v>11871</v>
      </c>
      <c r="P247" s="5">
        <f t="shared" si="13"/>
        <v>7492.5</v>
      </c>
      <c r="Q247" s="7" t="s">
        <v>2039</v>
      </c>
      <c r="R247" t="s">
        <v>2040</v>
      </c>
      <c r="S247" s="10">
        <f t="shared" si="14"/>
        <v>41736.208333333336</v>
      </c>
      <c r="T247" s="10">
        <f t="shared" si="15"/>
        <v>42353.25</v>
      </c>
    </row>
    <row r="248" spans="1:20" ht="17" x14ac:dyDescent="0.2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1450159200</v>
      </c>
      <c r="L248" t="b">
        <v>0</v>
      </c>
      <c r="M248" t="b">
        <v>0</v>
      </c>
      <c r="N248" t="s">
        <v>28</v>
      </c>
      <c r="O248" s="5">
        <f t="shared" si="12"/>
        <v>10149</v>
      </c>
      <c r="P248" s="5">
        <f t="shared" si="13"/>
        <v>7435.5</v>
      </c>
      <c r="Q248" s="7" t="s">
        <v>2037</v>
      </c>
      <c r="R248" t="s">
        <v>2038</v>
      </c>
      <c r="S248" s="10">
        <f t="shared" si="14"/>
        <v>41491.208333333336</v>
      </c>
      <c r="T248" s="10">
        <f t="shared" si="15"/>
        <v>42353.25</v>
      </c>
    </row>
    <row r="249" spans="1:20" ht="17" x14ac:dyDescent="0.2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1450159200</v>
      </c>
      <c r="L249" t="b">
        <v>0</v>
      </c>
      <c r="M249" t="b">
        <v>1</v>
      </c>
      <c r="N249" t="s">
        <v>119</v>
      </c>
      <c r="O249" s="5">
        <f t="shared" si="12"/>
        <v>164858</v>
      </c>
      <c r="P249" s="5">
        <f t="shared" si="13"/>
        <v>93271</v>
      </c>
      <c r="Q249" s="7" t="s">
        <v>2047</v>
      </c>
      <c r="R249" t="s">
        <v>2053</v>
      </c>
      <c r="S249" s="10">
        <f t="shared" si="14"/>
        <v>42726.25</v>
      </c>
      <c r="T249" s="10">
        <f t="shared" si="15"/>
        <v>42353.25</v>
      </c>
    </row>
    <row r="250" spans="1:20" ht="17" x14ac:dyDescent="0.2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1450159200</v>
      </c>
      <c r="L250" t="b">
        <v>0</v>
      </c>
      <c r="M250" t="b">
        <v>0</v>
      </c>
      <c r="N250" t="s">
        <v>292</v>
      </c>
      <c r="O250" s="5">
        <f t="shared" si="12"/>
        <v>6903</v>
      </c>
      <c r="P250" s="5">
        <f t="shared" si="13"/>
        <v>6660.5</v>
      </c>
      <c r="Q250" s="7" t="s">
        <v>2050</v>
      </c>
      <c r="R250" t="s">
        <v>2061</v>
      </c>
      <c r="S250" s="10">
        <f t="shared" si="14"/>
        <v>42004.25</v>
      </c>
      <c r="T250" s="10">
        <f t="shared" si="15"/>
        <v>42353.25</v>
      </c>
    </row>
    <row r="251" spans="1:20" ht="17" x14ac:dyDescent="0.2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1450159200</v>
      </c>
      <c r="L251" t="b">
        <v>0</v>
      </c>
      <c r="M251" t="b">
        <v>0</v>
      </c>
      <c r="N251" t="s">
        <v>206</v>
      </c>
      <c r="O251" s="5">
        <f t="shared" si="12"/>
        <v>106595</v>
      </c>
      <c r="P251" s="5">
        <f t="shared" si="13"/>
        <v>87280</v>
      </c>
      <c r="Q251" s="7" t="s">
        <v>2047</v>
      </c>
      <c r="R251" t="s">
        <v>2059</v>
      </c>
      <c r="S251" s="10">
        <f t="shared" si="14"/>
        <v>42006.25</v>
      </c>
      <c r="T251" s="10">
        <f t="shared" si="15"/>
        <v>42353.25</v>
      </c>
    </row>
    <row r="252" spans="1:20" ht="17" x14ac:dyDescent="0.2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1450159200</v>
      </c>
      <c r="L252" t="b">
        <v>0</v>
      </c>
      <c r="M252" t="b">
        <v>0</v>
      </c>
      <c r="N252" t="s">
        <v>23</v>
      </c>
      <c r="O252" s="5">
        <f t="shared" si="12"/>
        <v>0</v>
      </c>
      <c r="P252" s="5">
        <f t="shared" si="13"/>
        <v>2</v>
      </c>
      <c r="Q252" s="7" t="s">
        <v>2035</v>
      </c>
      <c r="R252" t="s">
        <v>2036</v>
      </c>
      <c r="S252" s="10">
        <f t="shared" si="14"/>
        <v>40203.25</v>
      </c>
      <c r="T252" s="10">
        <f t="shared" si="15"/>
        <v>42353.25</v>
      </c>
    </row>
    <row r="253" spans="1:20" ht="17" x14ac:dyDescent="0.2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1450159200</v>
      </c>
      <c r="L253" t="b">
        <v>0</v>
      </c>
      <c r="M253" t="b">
        <v>0</v>
      </c>
      <c r="N253" t="s">
        <v>33</v>
      </c>
      <c r="O253" s="5">
        <f t="shared" si="12"/>
        <v>0</v>
      </c>
      <c r="P253" s="5">
        <f t="shared" si="13"/>
        <v>1970.5</v>
      </c>
      <c r="Q253" s="7" t="s">
        <v>2039</v>
      </c>
      <c r="R253" t="s">
        <v>2040</v>
      </c>
      <c r="S253" s="10">
        <f t="shared" si="14"/>
        <v>41252.25</v>
      </c>
      <c r="T253" s="10">
        <f t="shared" si="15"/>
        <v>42353.25</v>
      </c>
    </row>
    <row r="254" spans="1:20" ht="34" x14ac:dyDescent="0.2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1450159200</v>
      </c>
      <c r="L254" t="b">
        <v>0</v>
      </c>
      <c r="M254" t="b">
        <v>0</v>
      </c>
      <c r="N254" t="s">
        <v>33</v>
      </c>
      <c r="O254" s="5">
        <f t="shared" si="12"/>
        <v>5263</v>
      </c>
      <c r="P254" s="5">
        <f t="shared" si="13"/>
        <v>3161</v>
      </c>
      <c r="Q254" s="7" t="s">
        <v>2039</v>
      </c>
      <c r="R254" t="s">
        <v>2040</v>
      </c>
      <c r="S254" s="10">
        <f t="shared" si="14"/>
        <v>41572.208333333336</v>
      </c>
      <c r="T254" s="10">
        <f t="shared" si="15"/>
        <v>42353.25</v>
      </c>
    </row>
    <row r="255" spans="1:20" ht="17" x14ac:dyDescent="0.2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1450159200</v>
      </c>
      <c r="L255" t="b">
        <v>0</v>
      </c>
      <c r="M255" t="b">
        <v>0</v>
      </c>
      <c r="N255" t="s">
        <v>53</v>
      </c>
      <c r="O255" s="5">
        <f t="shared" si="12"/>
        <v>0</v>
      </c>
      <c r="P255" s="5">
        <f t="shared" si="13"/>
        <v>54748</v>
      </c>
      <c r="Q255" s="7" t="s">
        <v>2041</v>
      </c>
      <c r="R255" t="s">
        <v>2044</v>
      </c>
      <c r="S255" s="10">
        <f t="shared" si="14"/>
        <v>40641.208333333336</v>
      </c>
      <c r="T255" s="10">
        <f t="shared" si="15"/>
        <v>42353.25</v>
      </c>
    </row>
    <row r="256" spans="1:20" ht="34" x14ac:dyDescent="0.2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1450159200</v>
      </c>
      <c r="L256" t="b">
        <v>0</v>
      </c>
      <c r="M256" t="b">
        <v>0</v>
      </c>
      <c r="N256" t="s">
        <v>68</v>
      </c>
      <c r="O256" s="5">
        <f t="shared" si="12"/>
        <v>3905</v>
      </c>
      <c r="P256" s="5">
        <f t="shared" si="13"/>
        <v>4296.5</v>
      </c>
      <c r="Q256" s="7" t="s">
        <v>2047</v>
      </c>
      <c r="R256" t="s">
        <v>2048</v>
      </c>
      <c r="S256" s="10">
        <f t="shared" si="14"/>
        <v>42787.25</v>
      </c>
      <c r="T256" s="10">
        <f t="shared" si="15"/>
        <v>42353.25</v>
      </c>
    </row>
    <row r="257" spans="1:20" ht="34" x14ac:dyDescent="0.2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1450159200</v>
      </c>
      <c r="L257" t="b">
        <v>0</v>
      </c>
      <c r="M257" t="b">
        <v>1</v>
      </c>
      <c r="N257" t="s">
        <v>23</v>
      </c>
      <c r="O257" s="5">
        <f t="shared" si="12"/>
        <v>16235</v>
      </c>
      <c r="P257" s="5">
        <f t="shared" si="13"/>
        <v>49216</v>
      </c>
      <c r="Q257" s="7" t="s">
        <v>2035</v>
      </c>
      <c r="R257" t="s">
        <v>2036</v>
      </c>
      <c r="S257" s="10">
        <f t="shared" si="14"/>
        <v>40590.25</v>
      </c>
      <c r="T257" s="10">
        <f t="shared" si="15"/>
        <v>42353.25</v>
      </c>
    </row>
    <row r="258" spans="1:20" ht="17" x14ac:dyDescent="0.2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1450159200</v>
      </c>
      <c r="L258" t="b">
        <v>0</v>
      </c>
      <c r="M258" t="b">
        <v>0</v>
      </c>
      <c r="N258" t="s">
        <v>23</v>
      </c>
      <c r="O258" s="5">
        <f t="shared" si="12"/>
        <v>0</v>
      </c>
      <c r="P258" s="5">
        <f t="shared" si="13"/>
        <v>487</v>
      </c>
      <c r="Q258" s="7" t="s">
        <v>2035</v>
      </c>
      <c r="R258" t="s">
        <v>2036</v>
      </c>
      <c r="S258" s="10">
        <f t="shared" si="14"/>
        <v>42393.25</v>
      </c>
      <c r="T258" s="10">
        <f t="shared" si="15"/>
        <v>42353.25</v>
      </c>
    </row>
    <row r="259" spans="1:20" ht="17" x14ac:dyDescent="0.2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1450159200</v>
      </c>
      <c r="L259" t="b">
        <v>0</v>
      </c>
      <c r="M259" t="b">
        <v>0</v>
      </c>
      <c r="N259" t="s">
        <v>33</v>
      </c>
      <c r="O259" s="5">
        <f t="shared" ref="O259:O322" si="16">MAX(E259-D259,0)</f>
        <v>2622</v>
      </c>
      <c r="P259" s="5">
        <f t="shared" ref="P259:P322" si="17">AVERAGE(E259,G259)</f>
        <v>4207</v>
      </c>
      <c r="Q259" s="7" t="s">
        <v>2039</v>
      </c>
      <c r="R259" t="s">
        <v>2040</v>
      </c>
      <c r="S259" s="10">
        <f t="shared" ref="S259:S322" si="18">(J259/86400)+DATE(1970,1,1)</f>
        <v>41338.25</v>
      </c>
      <c r="T259" s="10">
        <f t="shared" ref="T259:T322" si="19">(K259/86400)+DATE(1970,1,1)</f>
        <v>42353.25</v>
      </c>
    </row>
    <row r="260" spans="1:20" ht="17" x14ac:dyDescent="0.2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1450159200</v>
      </c>
      <c r="L260" t="b">
        <v>0</v>
      </c>
      <c r="M260" t="b">
        <v>1</v>
      </c>
      <c r="N260" t="s">
        <v>33</v>
      </c>
      <c r="O260" s="5">
        <f t="shared" si="16"/>
        <v>8424</v>
      </c>
      <c r="P260" s="5">
        <f t="shared" si="17"/>
        <v>6805</v>
      </c>
      <c r="Q260" s="7" t="s">
        <v>2039</v>
      </c>
      <c r="R260" t="s">
        <v>2040</v>
      </c>
      <c r="S260" s="10">
        <f t="shared" si="18"/>
        <v>42712.25</v>
      </c>
      <c r="T260" s="10">
        <f t="shared" si="19"/>
        <v>42353.25</v>
      </c>
    </row>
    <row r="261" spans="1:20" ht="34" x14ac:dyDescent="0.2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1450159200</v>
      </c>
      <c r="L261" t="b">
        <v>1</v>
      </c>
      <c r="M261" t="b">
        <v>0</v>
      </c>
      <c r="N261" t="s">
        <v>122</v>
      </c>
      <c r="O261" s="5">
        <f t="shared" si="16"/>
        <v>8955</v>
      </c>
      <c r="P261" s="5">
        <f t="shared" si="17"/>
        <v>5446.5</v>
      </c>
      <c r="Q261" s="7" t="s">
        <v>2054</v>
      </c>
      <c r="R261" t="s">
        <v>2055</v>
      </c>
      <c r="S261" s="10">
        <f t="shared" si="18"/>
        <v>41251.25</v>
      </c>
      <c r="T261" s="10">
        <f t="shared" si="19"/>
        <v>42353.25</v>
      </c>
    </row>
    <row r="262" spans="1:20" ht="17" x14ac:dyDescent="0.2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1450159200</v>
      </c>
      <c r="L262" t="b">
        <v>0</v>
      </c>
      <c r="M262" t="b">
        <v>0</v>
      </c>
      <c r="N262" t="s">
        <v>23</v>
      </c>
      <c r="O262" s="5">
        <f t="shared" si="16"/>
        <v>3635</v>
      </c>
      <c r="P262" s="5">
        <f t="shared" si="17"/>
        <v>5098</v>
      </c>
      <c r="Q262" s="7" t="s">
        <v>2035</v>
      </c>
      <c r="R262" t="s">
        <v>2036</v>
      </c>
      <c r="S262" s="10">
        <f t="shared" si="18"/>
        <v>41180.208333333336</v>
      </c>
      <c r="T262" s="10">
        <f t="shared" si="19"/>
        <v>42353.25</v>
      </c>
    </row>
    <row r="263" spans="1:20" ht="34" x14ac:dyDescent="0.2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1450159200</v>
      </c>
      <c r="L263" t="b">
        <v>0</v>
      </c>
      <c r="M263" t="b">
        <v>1</v>
      </c>
      <c r="N263" t="s">
        <v>23</v>
      </c>
      <c r="O263" s="5">
        <f t="shared" si="16"/>
        <v>0</v>
      </c>
      <c r="P263" s="5">
        <f t="shared" si="17"/>
        <v>13378.5</v>
      </c>
      <c r="Q263" s="7" t="s">
        <v>2035</v>
      </c>
      <c r="R263" t="s">
        <v>2036</v>
      </c>
      <c r="S263" s="10">
        <f t="shared" si="18"/>
        <v>40415.208333333336</v>
      </c>
      <c r="T263" s="10">
        <f t="shared" si="19"/>
        <v>42353.25</v>
      </c>
    </row>
    <row r="264" spans="1:20" ht="17" x14ac:dyDescent="0.2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1450159200</v>
      </c>
      <c r="L264" t="b">
        <v>0</v>
      </c>
      <c r="M264" t="b">
        <v>1</v>
      </c>
      <c r="N264" t="s">
        <v>60</v>
      </c>
      <c r="O264" s="5">
        <f t="shared" si="16"/>
        <v>3628</v>
      </c>
      <c r="P264" s="5">
        <f t="shared" si="17"/>
        <v>2717.5</v>
      </c>
      <c r="Q264" s="7" t="s">
        <v>2035</v>
      </c>
      <c r="R264" t="s">
        <v>2045</v>
      </c>
      <c r="S264" s="10">
        <f t="shared" si="18"/>
        <v>40638.208333333336</v>
      </c>
      <c r="T264" s="10">
        <f t="shared" si="19"/>
        <v>42353.25</v>
      </c>
    </row>
    <row r="265" spans="1:20" ht="17" x14ac:dyDescent="0.2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1450159200</v>
      </c>
      <c r="L265" t="b">
        <v>0</v>
      </c>
      <c r="M265" t="b">
        <v>0</v>
      </c>
      <c r="N265" t="s">
        <v>122</v>
      </c>
      <c r="O265" s="5">
        <f t="shared" si="16"/>
        <v>7856</v>
      </c>
      <c r="P265" s="5">
        <f t="shared" si="17"/>
        <v>5477.5</v>
      </c>
      <c r="Q265" s="7" t="s">
        <v>2054</v>
      </c>
      <c r="R265" t="s">
        <v>2055</v>
      </c>
      <c r="S265" s="10">
        <f t="shared" si="18"/>
        <v>40187.25</v>
      </c>
      <c r="T265" s="10">
        <f t="shared" si="19"/>
        <v>42353.25</v>
      </c>
    </row>
    <row r="266" spans="1:20" ht="17" x14ac:dyDescent="0.2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1450159200</v>
      </c>
      <c r="L266" t="b">
        <v>0</v>
      </c>
      <c r="M266" t="b">
        <v>0</v>
      </c>
      <c r="N266" t="s">
        <v>33</v>
      </c>
      <c r="O266" s="5">
        <f t="shared" si="16"/>
        <v>119775</v>
      </c>
      <c r="P266" s="5">
        <f t="shared" si="17"/>
        <v>85443.5</v>
      </c>
      <c r="Q266" s="7" t="s">
        <v>2039</v>
      </c>
      <c r="R266" t="s">
        <v>2040</v>
      </c>
      <c r="S266" s="10">
        <f t="shared" si="18"/>
        <v>41317.25</v>
      </c>
      <c r="T266" s="10">
        <f t="shared" si="19"/>
        <v>42353.25</v>
      </c>
    </row>
    <row r="267" spans="1:20" ht="17" x14ac:dyDescent="0.2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1450159200</v>
      </c>
      <c r="L267" t="b">
        <v>0</v>
      </c>
      <c r="M267" t="b">
        <v>0</v>
      </c>
      <c r="N267" t="s">
        <v>33</v>
      </c>
      <c r="O267" s="5">
        <f t="shared" si="16"/>
        <v>1131</v>
      </c>
      <c r="P267" s="5">
        <f t="shared" si="17"/>
        <v>3058.5</v>
      </c>
      <c r="Q267" s="7" t="s">
        <v>2039</v>
      </c>
      <c r="R267" t="s">
        <v>2040</v>
      </c>
      <c r="S267" s="10">
        <f t="shared" si="18"/>
        <v>42372.25</v>
      </c>
      <c r="T267" s="10">
        <f t="shared" si="19"/>
        <v>42353.25</v>
      </c>
    </row>
    <row r="268" spans="1:20" ht="17" x14ac:dyDescent="0.2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1450159200</v>
      </c>
      <c r="L268" t="b">
        <v>0</v>
      </c>
      <c r="M268" t="b">
        <v>1</v>
      </c>
      <c r="N268" t="s">
        <v>159</v>
      </c>
      <c r="O268" s="5">
        <f t="shared" si="16"/>
        <v>0</v>
      </c>
      <c r="P268" s="5">
        <f t="shared" si="17"/>
        <v>44542</v>
      </c>
      <c r="Q268" s="7" t="s">
        <v>2035</v>
      </c>
      <c r="R268" t="s">
        <v>2058</v>
      </c>
      <c r="S268" s="10">
        <f t="shared" si="18"/>
        <v>41950.25</v>
      </c>
      <c r="T268" s="10">
        <f t="shared" si="19"/>
        <v>42353.25</v>
      </c>
    </row>
    <row r="269" spans="1:20" ht="17" x14ac:dyDescent="0.2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1450159200</v>
      </c>
      <c r="L269" t="b">
        <v>0</v>
      </c>
      <c r="M269" t="b">
        <v>0</v>
      </c>
      <c r="N269" t="s">
        <v>33</v>
      </c>
      <c r="O269" s="5">
        <f t="shared" si="16"/>
        <v>82310</v>
      </c>
      <c r="P269" s="5">
        <f t="shared" si="17"/>
        <v>73339</v>
      </c>
      <c r="Q269" s="7" t="s">
        <v>2039</v>
      </c>
      <c r="R269" t="s">
        <v>2040</v>
      </c>
      <c r="S269" s="10">
        <f t="shared" si="18"/>
        <v>41206.208333333336</v>
      </c>
      <c r="T269" s="10">
        <f t="shared" si="19"/>
        <v>42353.25</v>
      </c>
    </row>
    <row r="270" spans="1:20" ht="17" x14ac:dyDescent="0.2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1450159200</v>
      </c>
      <c r="L270" t="b">
        <v>0</v>
      </c>
      <c r="M270" t="b">
        <v>0</v>
      </c>
      <c r="N270" t="s">
        <v>42</v>
      </c>
      <c r="O270" s="5">
        <f t="shared" si="16"/>
        <v>1208</v>
      </c>
      <c r="P270" s="5">
        <f t="shared" si="17"/>
        <v>1378</v>
      </c>
      <c r="Q270" s="7" t="s">
        <v>2041</v>
      </c>
      <c r="R270" t="s">
        <v>2042</v>
      </c>
      <c r="S270" s="10">
        <f t="shared" si="18"/>
        <v>41186.208333333336</v>
      </c>
      <c r="T270" s="10">
        <f t="shared" si="19"/>
        <v>42353.25</v>
      </c>
    </row>
    <row r="271" spans="1:20" ht="17" x14ac:dyDescent="0.2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1450159200</v>
      </c>
      <c r="L271" t="b">
        <v>0</v>
      </c>
      <c r="M271" t="b">
        <v>0</v>
      </c>
      <c r="N271" t="s">
        <v>269</v>
      </c>
      <c r="O271" s="5">
        <f t="shared" si="16"/>
        <v>5342</v>
      </c>
      <c r="P271" s="5">
        <f t="shared" si="17"/>
        <v>4464.5</v>
      </c>
      <c r="Q271" s="7" t="s">
        <v>2041</v>
      </c>
      <c r="R271" t="s">
        <v>2060</v>
      </c>
      <c r="S271" s="10">
        <f t="shared" si="18"/>
        <v>43496.25</v>
      </c>
      <c r="T271" s="10">
        <f t="shared" si="19"/>
        <v>42353.25</v>
      </c>
    </row>
    <row r="272" spans="1:20" ht="17" x14ac:dyDescent="0.2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1450159200</v>
      </c>
      <c r="L272" t="b">
        <v>0</v>
      </c>
      <c r="M272" t="b">
        <v>0</v>
      </c>
      <c r="N272" t="s">
        <v>89</v>
      </c>
      <c r="O272" s="5">
        <f t="shared" si="16"/>
        <v>0</v>
      </c>
      <c r="P272" s="5">
        <f t="shared" si="17"/>
        <v>24575</v>
      </c>
      <c r="Q272" s="7" t="s">
        <v>2050</v>
      </c>
      <c r="R272" t="s">
        <v>2051</v>
      </c>
      <c r="S272" s="10">
        <f t="shared" si="18"/>
        <v>40514.25</v>
      </c>
      <c r="T272" s="10">
        <f t="shared" si="19"/>
        <v>42353.25</v>
      </c>
    </row>
    <row r="273" spans="1:20" ht="34" x14ac:dyDescent="0.2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1450159200</v>
      </c>
      <c r="L273" t="b">
        <v>0</v>
      </c>
      <c r="M273" t="b">
        <v>0</v>
      </c>
      <c r="N273" t="s">
        <v>122</v>
      </c>
      <c r="O273" s="5">
        <f t="shared" si="16"/>
        <v>0</v>
      </c>
      <c r="P273" s="5">
        <f t="shared" si="17"/>
        <v>1007</v>
      </c>
      <c r="Q273" s="7" t="s">
        <v>2054</v>
      </c>
      <c r="R273" t="s">
        <v>2055</v>
      </c>
      <c r="S273" s="10">
        <f t="shared" si="18"/>
        <v>42345.25</v>
      </c>
      <c r="T273" s="10">
        <f t="shared" si="19"/>
        <v>42353.25</v>
      </c>
    </row>
    <row r="274" spans="1:20" ht="17" x14ac:dyDescent="0.2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1450159200</v>
      </c>
      <c r="L274" t="b">
        <v>0</v>
      </c>
      <c r="M274" t="b">
        <v>1</v>
      </c>
      <c r="N274" t="s">
        <v>33</v>
      </c>
      <c r="O274" s="5">
        <f t="shared" si="16"/>
        <v>104249</v>
      </c>
      <c r="P274" s="5">
        <f t="shared" si="17"/>
        <v>78621.5</v>
      </c>
      <c r="Q274" s="7" t="s">
        <v>2039</v>
      </c>
      <c r="R274" t="s">
        <v>2040</v>
      </c>
      <c r="S274" s="10">
        <f t="shared" si="18"/>
        <v>43656.208333333328</v>
      </c>
      <c r="T274" s="10">
        <f t="shared" si="19"/>
        <v>42353.25</v>
      </c>
    </row>
    <row r="275" spans="1:20" ht="17" x14ac:dyDescent="0.2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1450159200</v>
      </c>
      <c r="L275" t="b">
        <v>0</v>
      </c>
      <c r="M275" t="b">
        <v>0</v>
      </c>
      <c r="N275" t="s">
        <v>33</v>
      </c>
      <c r="O275" s="5">
        <f t="shared" si="16"/>
        <v>2904</v>
      </c>
      <c r="P275" s="5">
        <f t="shared" si="17"/>
        <v>5493</v>
      </c>
      <c r="Q275" s="7" t="s">
        <v>2039</v>
      </c>
      <c r="R275" t="s">
        <v>2040</v>
      </c>
      <c r="S275" s="10">
        <f t="shared" si="18"/>
        <v>42995.208333333328</v>
      </c>
      <c r="T275" s="10">
        <f t="shared" si="19"/>
        <v>42353.25</v>
      </c>
    </row>
    <row r="276" spans="1:20" ht="34" x14ac:dyDescent="0.2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1450159200</v>
      </c>
      <c r="L276" t="b">
        <v>0</v>
      </c>
      <c r="M276" t="b">
        <v>0</v>
      </c>
      <c r="N276" t="s">
        <v>33</v>
      </c>
      <c r="O276" s="5">
        <f t="shared" si="16"/>
        <v>0</v>
      </c>
      <c r="P276" s="5">
        <f t="shared" si="17"/>
        <v>394</v>
      </c>
      <c r="Q276" s="7" t="s">
        <v>2039</v>
      </c>
      <c r="R276" t="s">
        <v>2040</v>
      </c>
      <c r="S276" s="10">
        <f t="shared" si="18"/>
        <v>43045.25</v>
      </c>
      <c r="T276" s="10">
        <f t="shared" si="19"/>
        <v>42353.25</v>
      </c>
    </row>
    <row r="277" spans="1:20" ht="34" x14ac:dyDescent="0.2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1450159200</v>
      </c>
      <c r="L277" t="b">
        <v>0</v>
      </c>
      <c r="M277" t="b">
        <v>0</v>
      </c>
      <c r="N277" t="s">
        <v>206</v>
      </c>
      <c r="O277" s="5">
        <f t="shared" si="16"/>
        <v>5519</v>
      </c>
      <c r="P277" s="5">
        <f t="shared" si="17"/>
        <v>4767.5</v>
      </c>
      <c r="Q277" s="7" t="s">
        <v>2047</v>
      </c>
      <c r="R277" t="s">
        <v>2059</v>
      </c>
      <c r="S277" s="10">
        <f t="shared" si="18"/>
        <v>43561.208333333328</v>
      </c>
      <c r="T277" s="10">
        <f t="shared" si="19"/>
        <v>42353.25</v>
      </c>
    </row>
    <row r="278" spans="1:20" ht="17" x14ac:dyDescent="0.2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1450159200</v>
      </c>
      <c r="L278" t="b">
        <v>0</v>
      </c>
      <c r="M278" t="b">
        <v>1</v>
      </c>
      <c r="N278" t="s">
        <v>89</v>
      </c>
      <c r="O278" s="5">
        <f t="shared" si="16"/>
        <v>0</v>
      </c>
      <c r="P278" s="5">
        <f t="shared" si="17"/>
        <v>2728.5</v>
      </c>
      <c r="Q278" s="7" t="s">
        <v>2050</v>
      </c>
      <c r="R278" t="s">
        <v>2051</v>
      </c>
      <c r="S278" s="10">
        <f t="shared" si="18"/>
        <v>41018.208333333336</v>
      </c>
      <c r="T278" s="10">
        <f t="shared" si="19"/>
        <v>42353.25</v>
      </c>
    </row>
    <row r="279" spans="1:20" ht="34" x14ac:dyDescent="0.2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1450159200</v>
      </c>
      <c r="L279" t="b">
        <v>0</v>
      </c>
      <c r="M279" t="b">
        <v>0</v>
      </c>
      <c r="N279" t="s">
        <v>33</v>
      </c>
      <c r="O279" s="5">
        <f t="shared" si="16"/>
        <v>6765</v>
      </c>
      <c r="P279" s="5">
        <f t="shared" si="17"/>
        <v>3774</v>
      </c>
      <c r="Q279" s="7" t="s">
        <v>2039</v>
      </c>
      <c r="R279" t="s">
        <v>2040</v>
      </c>
      <c r="S279" s="10">
        <f t="shared" si="18"/>
        <v>40378.208333333336</v>
      </c>
      <c r="T279" s="10">
        <f t="shared" si="19"/>
        <v>42353.25</v>
      </c>
    </row>
    <row r="280" spans="1:20" ht="17" x14ac:dyDescent="0.2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1450159200</v>
      </c>
      <c r="L280" t="b">
        <v>0</v>
      </c>
      <c r="M280" t="b">
        <v>0</v>
      </c>
      <c r="N280" t="s">
        <v>28</v>
      </c>
      <c r="O280" s="5">
        <f t="shared" si="16"/>
        <v>6099</v>
      </c>
      <c r="P280" s="5">
        <f t="shared" si="17"/>
        <v>4445</v>
      </c>
      <c r="Q280" s="7" t="s">
        <v>2037</v>
      </c>
      <c r="R280" t="s">
        <v>2038</v>
      </c>
      <c r="S280" s="10">
        <f t="shared" si="18"/>
        <v>41239.25</v>
      </c>
      <c r="T280" s="10">
        <f t="shared" si="19"/>
        <v>42353.25</v>
      </c>
    </row>
    <row r="281" spans="1:20" ht="17" x14ac:dyDescent="0.2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1450159200</v>
      </c>
      <c r="L281" t="b">
        <v>0</v>
      </c>
      <c r="M281" t="b">
        <v>0</v>
      </c>
      <c r="N281" t="s">
        <v>33</v>
      </c>
      <c r="O281" s="5">
        <f t="shared" si="16"/>
        <v>5656</v>
      </c>
      <c r="P281" s="5">
        <f t="shared" si="17"/>
        <v>7101</v>
      </c>
      <c r="Q281" s="7" t="s">
        <v>2039</v>
      </c>
      <c r="R281" t="s">
        <v>2040</v>
      </c>
      <c r="S281" s="10">
        <f t="shared" si="18"/>
        <v>43346.208333333328</v>
      </c>
      <c r="T281" s="10">
        <f t="shared" si="19"/>
        <v>42353.25</v>
      </c>
    </row>
    <row r="282" spans="1:20" ht="34" x14ac:dyDescent="0.2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1450159200</v>
      </c>
      <c r="L282" t="b">
        <v>0</v>
      </c>
      <c r="M282" t="b">
        <v>0</v>
      </c>
      <c r="N282" t="s">
        <v>71</v>
      </c>
      <c r="O282" s="5">
        <f t="shared" si="16"/>
        <v>12036</v>
      </c>
      <c r="P282" s="5">
        <f t="shared" si="17"/>
        <v>7464.5</v>
      </c>
      <c r="Q282" s="7" t="s">
        <v>2041</v>
      </c>
      <c r="R282" t="s">
        <v>2049</v>
      </c>
      <c r="S282" s="10">
        <f t="shared" si="18"/>
        <v>43060.25</v>
      </c>
      <c r="T282" s="10">
        <f t="shared" si="19"/>
        <v>42353.25</v>
      </c>
    </row>
    <row r="283" spans="1:20" ht="17" x14ac:dyDescent="0.2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1450159200</v>
      </c>
      <c r="L283" t="b">
        <v>0</v>
      </c>
      <c r="M283" t="b">
        <v>1</v>
      </c>
      <c r="N283" t="s">
        <v>33</v>
      </c>
      <c r="O283" s="5">
        <f t="shared" si="16"/>
        <v>0</v>
      </c>
      <c r="P283" s="5">
        <f t="shared" si="17"/>
        <v>76307</v>
      </c>
      <c r="Q283" s="7" t="s">
        <v>2039</v>
      </c>
      <c r="R283" t="s">
        <v>2040</v>
      </c>
      <c r="S283" s="10">
        <f t="shared" si="18"/>
        <v>40979.25</v>
      </c>
      <c r="T283" s="10">
        <f t="shared" si="19"/>
        <v>42353.25</v>
      </c>
    </row>
    <row r="284" spans="1:20" ht="17" x14ac:dyDescent="0.2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1450159200</v>
      </c>
      <c r="L284" t="b">
        <v>0</v>
      </c>
      <c r="M284" t="b">
        <v>1</v>
      </c>
      <c r="N284" t="s">
        <v>269</v>
      </c>
      <c r="O284" s="5">
        <f t="shared" si="16"/>
        <v>676</v>
      </c>
      <c r="P284" s="5">
        <f t="shared" si="17"/>
        <v>4604.5</v>
      </c>
      <c r="Q284" s="7" t="s">
        <v>2041</v>
      </c>
      <c r="R284" t="s">
        <v>2060</v>
      </c>
      <c r="S284" s="10">
        <f t="shared" si="18"/>
        <v>42701.25</v>
      </c>
      <c r="T284" s="10">
        <f t="shared" si="19"/>
        <v>42353.25</v>
      </c>
    </row>
    <row r="285" spans="1:20" ht="34" x14ac:dyDescent="0.2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1450159200</v>
      </c>
      <c r="L285" t="b">
        <v>0</v>
      </c>
      <c r="M285" t="b">
        <v>0</v>
      </c>
      <c r="N285" t="s">
        <v>23</v>
      </c>
      <c r="O285" s="5">
        <f t="shared" si="16"/>
        <v>0</v>
      </c>
      <c r="P285" s="5">
        <f t="shared" si="17"/>
        <v>773</v>
      </c>
      <c r="Q285" s="7" t="s">
        <v>2035</v>
      </c>
      <c r="R285" t="s">
        <v>2036</v>
      </c>
      <c r="S285" s="10">
        <f t="shared" si="18"/>
        <v>42520.208333333328</v>
      </c>
      <c r="T285" s="10">
        <f t="shared" si="19"/>
        <v>42353.25</v>
      </c>
    </row>
    <row r="286" spans="1:20" ht="17" x14ac:dyDescent="0.2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1450159200</v>
      </c>
      <c r="L286" t="b">
        <v>0</v>
      </c>
      <c r="M286" t="b">
        <v>0</v>
      </c>
      <c r="N286" t="s">
        <v>28</v>
      </c>
      <c r="O286" s="5">
        <f t="shared" si="16"/>
        <v>0</v>
      </c>
      <c r="P286" s="5">
        <f t="shared" si="17"/>
        <v>4142.5</v>
      </c>
      <c r="Q286" s="7" t="s">
        <v>2037</v>
      </c>
      <c r="R286" t="s">
        <v>2038</v>
      </c>
      <c r="S286" s="10">
        <f t="shared" si="18"/>
        <v>41030.208333333336</v>
      </c>
      <c r="T286" s="10">
        <f t="shared" si="19"/>
        <v>42353.25</v>
      </c>
    </row>
    <row r="287" spans="1:20" ht="17" x14ac:dyDescent="0.2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1450159200</v>
      </c>
      <c r="L287" t="b">
        <v>0</v>
      </c>
      <c r="M287" t="b">
        <v>0</v>
      </c>
      <c r="N287" t="s">
        <v>33</v>
      </c>
      <c r="O287" s="5">
        <f t="shared" si="16"/>
        <v>5457</v>
      </c>
      <c r="P287" s="5">
        <f t="shared" si="17"/>
        <v>3305.5</v>
      </c>
      <c r="Q287" s="7" t="s">
        <v>2039</v>
      </c>
      <c r="R287" t="s">
        <v>2040</v>
      </c>
      <c r="S287" s="10">
        <f t="shared" si="18"/>
        <v>42623.208333333328</v>
      </c>
      <c r="T287" s="10">
        <f t="shared" si="19"/>
        <v>42353.25</v>
      </c>
    </row>
    <row r="288" spans="1:20" ht="17" x14ac:dyDescent="0.2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1450159200</v>
      </c>
      <c r="L288" t="b">
        <v>0</v>
      </c>
      <c r="M288" t="b">
        <v>0</v>
      </c>
      <c r="N288" t="s">
        <v>33</v>
      </c>
      <c r="O288" s="5">
        <f t="shared" si="16"/>
        <v>0</v>
      </c>
      <c r="P288" s="5">
        <f t="shared" si="17"/>
        <v>9870.5</v>
      </c>
      <c r="Q288" s="7" t="s">
        <v>2039</v>
      </c>
      <c r="R288" t="s">
        <v>2040</v>
      </c>
      <c r="S288" s="10">
        <f t="shared" si="18"/>
        <v>42697.25</v>
      </c>
      <c r="T288" s="10">
        <f t="shared" si="19"/>
        <v>42353.25</v>
      </c>
    </row>
    <row r="289" spans="1:20" ht="17" x14ac:dyDescent="0.2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1450159200</v>
      </c>
      <c r="L289" t="b">
        <v>0</v>
      </c>
      <c r="M289" t="b">
        <v>0</v>
      </c>
      <c r="N289" t="s">
        <v>50</v>
      </c>
      <c r="O289" s="5">
        <f t="shared" si="16"/>
        <v>6913</v>
      </c>
      <c r="P289" s="5">
        <f t="shared" si="17"/>
        <v>6694.5</v>
      </c>
      <c r="Q289" s="7" t="s">
        <v>2035</v>
      </c>
      <c r="R289" t="s">
        <v>2043</v>
      </c>
      <c r="S289" s="10">
        <f t="shared" si="18"/>
        <v>42122.208333333328</v>
      </c>
      <c r="T289" s="10">
        <f t="shared" si="19"/>
        <v>42353.25</v>
      </c>
    </row>
    <row r="290" spans="1:20" ht="17" x14ac:dyDescent="0.2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1450159200</v>
      </c>
      <c r="L290" t="b">
        <v>0</v>
      </c>
      <c r="M290" t="b">
        <v>1</v>
      </c>
      <c r="N290" t="s">
        <v>148</v>
      </c>
      <c r="O290" s="5">
        <f t="shared" si="16"/>
        <v>0</v>
      </c>
      <c r="P290" s="5">
        <f t="shared" si="17"/>
        <v>2806.5</v>
      </c>
      <c r="Q290" s="7" t="s">
        <v>2035</v>
      </c>
      <c r="R290" t="s">
        <v>2057</v>
      </c>
      <c r="S290" s="10">
        <f t="shared" si="18"/>
        <v>40982.208333333336</v>
      </c>
      <c r="T290" s="10">
        <f t="shared" si="19"/>
        <v>42353.25</v>
      </c>
    </row>
    <row r="291" spans="1:20" ht="17" x14ac:dyDescent="0.2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1450159200</v>
      </c>
      <c r="L291" t="b">
        <v>0</v>
      </c>
      <c r="M291" t="b">
        <v>0</v>
      </c>
      <c r="N291" t="s">
        <v>33</v>
      </c>
      <c r="O291" s="5">
        <f t="shared" si="16"/>
        <v>12674</v>
      </c>
      <c r="P291" s="5">
        <f t="shared" si="17"/>
        <v>6905.5</v>
      </c>
      <c r="Q291" s="7" t="s">
        <v>2039</v>
      </c>
      <c r="R291" t="s">
        <v>2040</v>
      </c>
      <c r="S291" s="10">
        <f t="shared" si="18"/>
        <v>42219.208333333328</v>
      </c>
      <c r="T291" s="10">
        <f t="shared" si="19"/>
        <v>42353.25</v>
      </c>
    </row>
    <row r="292" spans="1:20" ht="17" x14ac:dyDescent="0.2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1450159200</v>
      </c>
      <c r="L292" t="b">
        <v>0</v>
      </c>
      <c r="M292" t="b">
        <v>1</v>
      </c>
      <c r="N292" t="s">
        <v>42</v>
      </c>
      <c r="O292" s="5">
        <f t="shared" si="16"/>
        <v>0</v>
      </c>
      <c r="P292" s="5">
        <f t="shared" si="17"/>
        <v>46315</v>
      </c>
      <c r="Q292" s="7" t="s">
        <v>2041</v>
      </c>
      <c r="R292" t="s">
        <v>2042</v>
      </c>
      <c r="S292" s="10">
        <f t="shared" si="18"/>
        <v>41404.208333333336</v>
      </c>
      <c r="T292" s="10">
        <f t="shared" si="19"/>
        <v>42353.25</v>
      </c>
    </row>
    <row r="293" spans="1:20" ht="17" x14ac:dyDescent="0.2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1450159200</v>
      </c>
      <c r="L293" t="b">
        <v>1</v>
      </c>
      <c r="M293" t="b">
        <v>0</v>
      </c>
      <c r="N293" t="s">
        <v>28</v>
      </c>
      <c r="O293" s="5">
        <f t="shared" si="16"/>
        <v>6419</v>
      </c>
      <c r="P293" s="5">
        <f t="shared" si="17"/>
        <v>4163</v>
      </c>
      <c r="Q293" s="7" t="s">
        <v>2037</v>
      </c>
      <c r="R293" t="s">
        <v>2038</v>
      </c>
      <c r="S293" s="10">
        <f t="shared" si="18"/>
        <v>40831.208333333336</v>
      </c>
      <c r="T293" s="10">
        <f t="shared" si="19"/>
        <v>42353.25</v>
      </c>
    </row>
    <row r="294" spans="1:20" ht="17" x14ac:dyDescent="0.2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1450159200</v>
      </c>
      <c r="L294" t="b">
        <v>0</v>
      </c>
      <c r="M294" t="b">
        <v>0</v>
      </c>
      <c r="N294" t="s">
        <v>17</v>
      </c>
      <c r="O294" s="5">
        <f t="shared" si="16"/>
        <v>0</v>
      </c>
      <c r="P294" s="5">
        <f t="shared" si="17"/>
        <v>363.5</v>
      </c>
      <c r="Q294" s="7" t="s">
        <v>2033</v>
      </c>
      <c r="R294" t="s">
        <v>2034</v>
      </c>
      <c r="S294" s="10">
        <f t="shared" si="18"/>
        <v>40984.208333333336</v>
      </c>
      <c r="T294" s="10">
        <f t="shared" si="19"/>
        <v>42353.25</v>
      </c>
    </row>
    <row r="295" spans="1:20" ht="17" x14ac:dyDescent="0.2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1450159200</v>
      </c>
      <c r="L295" t="b">
        <v>0</v>
      </c>
      <c r="M295" t="b">
        <v>0</v>
      </c>
      <c r="N295" t="s">
        <v>33</v>
      </c>
      <c r="O295" s="5">
        <f t="shared" si="16"/>
        <v>0</v>
      </c>
      <c r="P295" s="5">
        <f t="shared" si="17"/>
        <v>548.5</v>
      </c>
      <c r="Q295" s="7" t="s">
        <v>2039</v>
      </c>
      <c r="R295" t="s">
        <v>2040</v>
      </c>
      <c r="S295" s="10">
        <f t="shared" si="18"/>
        <v>40456.208333333336</v>
      </c>
      <c r="T295" s="10">
        <f t="shared" si="19"/>
        <v>42353.25</v>
      </c>
    </row>
    <row r="296" spans="1:20" ht="17" x14ac:dyDescent="0.2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1450159200</v>
      </c>
      <c r="L296" t="b">
        <v>0</v>
      </c>
      <c r="M296" t="b">
        <v>0</v>
      </c>
      <c r="N296" t="s">
        <v>33</v>
      </c>
      <c r="O296" s="5">
        <f t="shared" si="16"/>
        <v>7438</v>
      </c>
      <c r="P296" s="5">
        <f t="shared" si="17"/>
        <v>4110.5</v>
      </c>
      <c r="Q296" s="7" t="s">
        <v>2039</v>
      </c>
      <c r="R296" t="s">
        <v>2040</v>
      </c>
      <c r="S296" s="10">
        <f t="shared" si="18"/>
        <v>43399.208333333328</v>
      </c>
      <c r="T296" s="10">
        <f t="shared" si="19"/>
        <v>42353.25</v>
      </c>
    </row>
    <row r="297" spans="1:20" ht="34" x14ac:dyDescent="0.2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1450159200</v>
      </c>
      <c r="L297" t="b">
        <v>0</v>
      </c>
      <c r="M297" t="b">
        <v>0</v>
      </c>
      <c r="N297" t="s">
        <v>33</v>
      </c>
      <c r="O297" s="5">
        <f t="shared" si="16"/>
        <v>0</v>
      </c>
      <c r="P297" s="5">
        <f t="shared" si="17"/>
        <v>35339.5</v>
      </c>
      <c r="Q297" s="7" t="s">
        <v>2039</v>
      </c>
      <c r="R297" t="s">
        <v>2040</v>
      </c>
      <c r="S297" s="10">
        <f t="shared" si="18"/>
        <v>41562.208333333336</v>
      </c>
      <c r="T297" s="10">
        <f t="shared" si="19"/>
        <v>42353.25</v>
      </c>
    </row>
    <row r="298" spans="1:20" ht="34" x14ac:dyDescent="0.2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1450159200</v>
      </c>
      <c r="L298" t="b">
        <v>0</v>
      </c>
      <c r="M298" t="b">
        <v>0</v>
      </c>
      <c r="N298" t="s">
        <v>33</v>
      </c>
      <c r="O298" s="5">
        <f t="shared" si="16"/>
        <v>0</v>
      </c>
      <c r="P298" s="5">
        <f t="shared" si="17"/>
        <v>1695</v>
      </c>
      <c r="Q298" s="7" t="s">
        <v>2039</v>
      </c>
      <c r="R298" t="s">
        <v>2040</v>
      </c>
      <c r="S298" s="10">
        <f t="shared" si="18"/>
        <v>43493.25</v>
      </c>
      <c r="T298" s="10">
        <f t="shared" si="19"/>
        <v>42353.25</v>
      </c>
    </row>
    <row r="299" spans="1:20" ht="17" x14ac:dyDescent="0.2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1450159200</v>
      </c>
      <c r="L299" t="b">
        <v>0</v>
      </c>
      <c r="M299" t="b">
        <v>1</v>
      </c>
      <c r="N299" t="s">
        <v>33</v>
      </c>
      <c r="O299" s="5">
        <f t="shared" si="16"/>
        <v>0</v>
      </c>
      <c r="P299" s="5">
        <f t="shared" si="17"/>
        <v>3444.5</v>
      </c>
      <c r="Q299" s="7" t="s">
        <v>2039</v>
      </c>
      <c r="R299" t="s">
        <v>2040</v>
      </c>
      <c r="S299" s="10">
        <f t="shared" si="18"/>
        <v>41653.25</v>
      </c>
      <c r="T299" s="10">
        <f t="shared" si="19"/>
        <v>42353.25</v>
      </c>
    </row>
    <row r="300" spans="1:20" ht="17" x14ac:dyDescent="0.2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1450159200</v>
      </c>
      <c r="L300" t="b">
        <v>0</v>
      </c>
      <c r="M300" t="b">
        <v>1</v>
      </c>
      <c r="N300" t="s">
        <v>23</v>
      </c>
      <c r="O300" s="5">
        <f t="shared" si="16"/>
        <v>1537</v>
      </c>
      <c r="P300" s="5">
        <f t="shared" si="17"/>
        <v>2554.5</v>
      </c>
      <c r="Q300" s="7" t="s">
        <v>2035</v>
      </c>
      <c r="R300" t="s">
        <v>2036</v>
      </c>
      <c r="S300" s="10">
        <f t="shared" si="18"/>
        <v>42426.25</v>
      </c>
      <c r="T300" s="10">
        <f t="shared" si="19"/>
        <v>42353.25</v>
      </c>
    </row>
    <row r="301" spans="1:20" ht="34" x14ac:dyDescent="0.2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1450159200</v>
      </c>
      <c r="L301" t="b">
        <v>0</v>
      </c>
      <c r="M301" t="b">
        <v>0</v>
      </c>
      <c r="N301" t="s">
        <v>17</v>
      </c>
      <c r="O301" s="5">
        <f t="shared" si="16"/>
        <v>0</v>
      </c>
      <c r="P301" s="5">
        <f t="shared" si="17"/>
        <v>1001.5</v>
      </c>
      <c r="Q301" s="7" t="s">
        <v>2033</v>
      </c>
      <c r="R301" t="s">
        <v>2034</v>
      </c>
      <c r="S301" s="10">
        <f t="shared" si="18"/>
        <v>42432.25</v>
      </c>
      <c r="T301" s="10">
        <f t="shared" si="19"/>
        <v>42353.25</v>
      </c>
    </row>
    <row r="302" spans="1:20" ht="17" x14ac:dyDescent="0.2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1450159200</v>
      </c>
      <c r="L302" t="b">
        <v>0</v>
      </c>
      <c r="M302" t="b">
        <v>1</v>
      </c>
      <c r="N302" t="s">
        <v>68</v>
      </c>
      <c r="O302" s="5">
        <f t="shared" si="16"/>
        <v>0</v>
      </c>
      <c r="P302" s="5">
        <f t="shared" si="17"/>
        <v>3</v>
      </c>
      <c r="Q302" s="7" t="s">
        <v>2047</v>
      </c>
      <c r="R302" t="s">
        <v>2048</v>
      </c>
      <c r="S302" s="10">
        <f t="shared" si="18"/>
        <v>42977.208333333328</v>
      </c>
      <c r="T302" s="10">
        <f t="shared" si="19"/>
        <v>42353.25</v>
      </c>
    </row>
    <row r="303" spans="1:20" ht="34" x14ac:dyDescent="0.2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1450159200</v>
      </c>
      <c r="L303" t="b">
        <v>0</v>
      </c>
      <c r="M303" t="b">
        <v>0</v>
      </c>
      <c r="N303" t="s">
        <v>42</v>
      </c>
      <c r="O303" s="5">
        <f t="shared" si="16"/>
        <v>11202</v>
      </c>
      <c r="P303" s="5">
        <f t="shared" si="17"/>
        <v>6198.5</v>
      </c>
      <c r="Q303" s="7" t="s">
        <v>2041</v>
      </c>
      <c r="R303" t="s">
        <v>2042</v>
      </c>
      <c r="S303" s="10">
        <f t="shared" si="18"/>
        <v>42061.25</v>
      </c>
      <c r="T303" s="10">
        <f t="shared" si="19"/>
        <v>42353.25</v>
      </c>
    </row>
    <row r="304" spans="1:20" ht="17" x14ac:dyDescent="0.2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1450159200</v>
      </c>
      <c r="L304" t="b">
        <v>0</v>
      </c>
      <c r="M304" t="b">
        <v>0</v>
      </c>
      <c r="N304" t="s">
        <v>33</v>
      </c>
      <c r="O304" s="5">
        <f t="shared" si="16"/>
        <v>0</v>
      </c>
      <c r="P304" s="5">
        <f t="shared" si="17"/>
        <v>12239.5</v>
      </c>
      <c r="Q304" s="7" t="s">
        <v>2039</v>
      </c>
      <c r="R304" t="s">
        <v>2040</v>
      </c>
      <c r="S304" s="10">
        <f t="shared" si="18"/>
        <v>43345.208333333328</v>
      </c>
      <c r="T304" s="10">
        <f t="shared" si="19"/>
        <v>42353.25</v>
      </c>
    </row>
    <row r="305" spans="1:20" ht="17" x14ac:dyDescent="0.2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1450159200</v>
      </c>
      <c r="L305" t="b">
        <v>0</v>
      </c>
      <c r="M305" t="b">
        <v>0</v>
      </c>
      <c r="N305" t="s">
        <v>60</v>
      </c>
      <c r="O305" s="5">
        <f t="shared" si="16"/>
        <v>0</v>
      </c>
      <c r="P305" s="5">
        <f t="shared" si="17"/>
        <v>1420.5</v>
      </c>
      <c r="Q305" s="7" t="s">
        <v>2035</v>
      </c>
      <c r="R305" t="s">
        <v>2045</v>
      </c>
      <c r="S305" s="10">
        <f t="shared" si="18"/>
        <v>42376.25</v>
      </c>
      <c r="T305" s="10">
        <f t="shared" si="19"/>
        <v>42353.25</v>
      </c>
    </row>
    <row r="306" spans="1:20" ht="17" x14ac:dyDescent="0.2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1450159200</v>
      </c>
      <c r="L306" t="b">
        <v>0</v>
      </c>
      <c r="M306" t="b">
        <v>0</v>
      </c>
      <c r="N306" t="s">
        <v>42</v>
      </c>
      <c r="O306" s="5">
        <f t="shared" si="16"/>
        <v>9369</v>
      </c>
      <c r="P306" s="5">
        <f t="shared" si="17"/>
        <v>5805.5</v>
      </c>
      <c r="Q306" s="7" t="s">
        <v>2041</v>
      </c>
      <c r="R306" t="s">
        <v>2042</v>
      </c>
      <c r="S306" s="10">
        <f t="shared" si="18"/>
        <v>42589.208333333328</v>
      </c>
      <c r="T306" s="10">
        <f t="shared" si="19"/>
        <v>42353.25</v>
      </c>
    </row>
    <row r="307" spans="1:20" ht="17" x14ac:dyDescent="0.2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1450159200</v>
      </c>
      <c r="L307" t="b">
        <v>0</v>
      </c>
      <c r="M307" t="b">
        <v>0</v>
      </c>
      <c r="N307" t="s">
        <v>33</v>
      </c>
      <c r="O307" s="5">
        <f t="shared" si="16"/>
        <v>5214</v>
      </c>
      <c r="P307" s="5">
        <f t="shared" si="17"/>
        <v>4049.5</v>
      </c>
      <c r="Q307" s="7" t="s">
        <v>2039</v>
      </c>
      <c r="R307" t="s">
        <v>2040</v>
      </c>
      <c r="S307" s="10">
        <f t="shared" si="18"/>
        <v>42448.208333333328</v>
      </c>
      <c r="T307" s="10">
        <f t="shared" si="19"/>
        <v>42353.25</v>
      </c>
    </row>
    <row r="308" spans="1:20" ht="34" x14ac:dyDescent="0.2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1450159200</v>
      </c>
      <c r="L308" t="b">
        <v>0</v>
      </c>
      <c r="M308" t="b">
        <v>1</v>
      </c>
      <c r="N308" t="s">
        <v>33</v>
      </c>
      <c r="O308" s="5">
        <f t="shared" si="16"/>
        <v>0</v>
      </c>
      <c r="P308" s="5">
        <f t="shared" si="17"/>
        <v>260.5</v>
      </c>
      <c r="Q308" s="7" t="s">
        <v>2039</v>
      </c>
      <c r="R308" t="s">
        <v>2040</v>
      </c>
      <c r="S308" s="10">
        <f t="shared" si="18"/>
        <v>42930.208333333328</v>
      </c>
      <c r="T308" s="10">
        <f t="shared" si="19"/>
        <v>42353.25</v>
      </c>
    </row>
    <row r="309" spans="1:20" ht="17" x14ac:dyDescent="0.2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1450159200</v>
      </c>
      <c r="L309" t="b">
        <v>0</v>
      </c>
      <c r="M309" t="b">
        <v>1</v>
      </c>
      <c r="N309" t="s">
        <v>119</v>
      </c>
      <c r="O309" s="5">
        <f t="shared" si="16"/>
        <v>10573</v>
      </c>
      <c r="P309" s="5">
        <f t="shared" si="17"/>
        <v>22066</v>
      </c>
      <c r="Q309" s="7" t="s">
        <v>2047</v>
      </c>
      <c r="R309" t="s">
        <v>2053</v>
      </c>
      <c r="S309" s="10">
        <f t="shared" si="18"/>
        <v>41066.208333333336</v>
      </c>
      <c r="T309" s="10">
        <f t="shared" si="19"/>
        <v>42353.25</v>
      </c>
    </row>
    <row r="310" spans="1:20" ht="17" x14ac:dyDescent="0.2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1450159200</v>
      </c>
      <c r="L310" t="b">
        <v>0</v>
      </c>
      <c r="M310" t="b">
        <v>0</v>
      </c>
      <c r="N310" t="s">
        <v>33</v>
      </c>
      <c r="O310" s="5">
        <f t="shared" si="16"/>
        <v>0</v>
      </c>
      <c r="P310" s="5">
        <f t="shared" si="17"/>
        <v>44181.5</v>
      </c>
      <c r="Q310" s="7" t="s">
        <v>2039</v>
      </c>
      <c r="R310" t="s">
        <v>2040</v>
      </c>
      <c r="S310" s="10">
        <f t="shared" si="18"/>
        <v>40651.208333333336</v>
      </c>
      <c r="T310" s="10">
        <f t="shared" si="19"/>
        <v>42353.25</v>
      </c>
    </row>
    <row r="311" spans="1:20" ht="17" x14ac:dyDescent="0.2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1450159200</v>
      </c>
      <c r="L311" t="b">
        <v>0</v>
      </c>
      <c r="M311" t="b">
        <v>1</v>
      </c>
      <c r="N311" t="s">
        <v>60</v>
      </c>
      <c r="O311" s="5">
        <f t="shared" si="16"/>
        <v>0</v>
      </c>
      <c r="P311" s="5">
        <f t="shared" si="17"/>
        <v>1581</v>
      </c>
      <c r="Q311" s="7" t="s">
        <v>2035</v>
      </c>
      <c r="R311" t="s">
        <v>2045</v>
      </c>
      <c r="S311" s="10">
        <f t="shared" si="18"/>
        <v>40807.208333333336</v>
      </c>
      <c r="T311" s="10">
        <f t="shared" si="19"/>
        <v>42353.25</v>
      </c>
    </row>
    <row r="312" spans="1:20" ht="17" x14ac:dyDescent="0.2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1450159200</v>
      </c>
      <c r="L312" t="b">
        <v>0</v>
      </c>
      <c r="M312" t="b">
        <v>0</v>
      </c>
      <c r="N312" t="s">
        <v>89</v>
      </c>
      <c r="O312" s="5">
        <f t="shared" si="16"/>
        <v>0</v>
      </c>
      <c r="P312" s="5">
        <f t="shared" si="17"/>
        <v>801</v>
      </c>
      <c r="Q312" s="7" t="s">
        <v>2050</v>
      </c>
      <c r="R312" t="s">
        <v>2051</v>
      </c>
      <c r="S312" s="10">
        <f t="shared" si="18"/>
        <v>40277.208333333336</v>
      </c>
      <c r="T312" s="10">
        <f t="shared" si="19"/>
        <v>42353.25</v>
      </c>
    </row>
    <row r="313" spans="1:20" ht="17" x14ac:dyDescent="0.2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1450159200</v>
      </c>
      <c r="L313" t="b">
        <v>0</v>
      </c>
      <c r="M313" t="b">
        <v>0</v>
      </c>
      <c r="N313" t="s">
        <v>33</v>
      </c>
      <c r="O313" s="5">
        <f t="shared" si="16"/>
        <v>6512</v>
      </c>
      <c r="P313" s="5">
        <f t="shared" si="17"/>
        <v>6466.5</v>
      </c>
      <c r="Q313" s="7" t="s">
        <v>2039</v>
      </c>
      <c r="R313" t="s">
        <v>2040</v>
      </c>
      <c r="S313" s="10">
        <f t="shared" si="18"/>
        <v>40590.25</v>
      </c>
      <c r="T313" s="10">
        <f t="shared" si="19"/>
        <v>42353.25</v>
      </c>
    </row>
    <row r="314" spans="1:20" ht="17" x14ac:dyDescent="0.2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1450159200</v>
      </c>
      <c r="L314" t="b">
        <v>0</v>
      </c>
      <c r="M314" t="b">
        <v>0</v>
      </c>
      <c r="N314" t="s">
        <v>33</v>
      </c>
      <c r="O314" s="5">
        <f t="shared" si="16"/>
        <v>124245</v>
      </c>
      <c r="P314" s="5">
        <f t="shared" si="17"/>
        <v>93543.5</v>
      </c>
      <c r="Q314" s="7" t="s">
        <v>2039</v>
      </c>
      <c r="R314" t="s">
        <v>2040</v>
      </c>
      <c r="S314" s="10">
        <f t="shared" si="18"/>
        <v>41572.208333333336</v>
      </c>
      <c r="T314" s="10">
        <f t="shared" si="19"/>
        <v>42353.25</v>
      </c>
    </row>
    <row r="315" spans="1:20" ht="17" x14ac:dyDescent="0.2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1450159200</v>
      </c>
      <c r="L315" t="b">
        <v>0</v>
      </c>
      <c r="M315" t="b">
        <v>0</v>
      </c>
      <c r="N315" t="s">
        <v>23</v>
      </c>
      <c r="O315" s="5">
        <f t="shared" si="16"/>
        <v>6497</v>
      </c>
      <c r="P315" s="5">
        <f t="shared" si="17"/>
        <v>4460</v>
      </c>
      <c r="Q315" s="7" t="s">
        <v>2035</v>
      </c>
      <c r="R315" t="s">
        <v>2036</v>
      </c>
      <c r="S315" s="10">
        <f t="shared" si="18"/>
        <v>40966.25</v>
      </c>
      <c r="T315" s="10">
        <f t="shared" si="19"/>
        <v>42353.25</v>
      </c>
    </row>
    <row r="316" spans="1:20" ht="17" x14ac:dyDescent="0.2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1450159200</v>
      </c>
      <c r="L316" t="b">
        <v>0</v>
      </c>
      <c r="M316" t="b">
        <v>1</v>
      </c>
      <c r="N316" t="s">
        <v>42</v>
      </c>
      <c r="O316" s="5">
        <f t="shared" si="16"/>
        <v>2726</v>
      </c>
      <c r="P316" s="5">
        <f t="shared" si="17"/>
        <v>2129.5</v>
      </c>
      <c r="Q316" s="7" t="s">
        <v>2041</v>
      </c>
      <c r="R316" t="s">
        <v>2042</v>
      </c>
      <c r="S316" s="10">
        <f t="shared" si="18"/>
        <v>43536.208333333328</v>
      </c>
      <c r="T316" s="10">
        <f t="shared" si="19"/>
        <v>42353.25</v>
      </c>
    </row>
    <row r="317" spans="1:20" ht="34" x14ac:dyDescent="0.2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1450159200</v>
      </c>
      <c r="L317" t="b">
        <v>0</v>
      </c>
      <c r="M317" t="b">
        <v>0</v>
      </c>
      <c r="N317" t="s">
        <v>33</v>
      </c>
      <c r="O317" s="5">
        <f t="shared" si="16"/>
        <v>0</v>
      </c>
      <c r="P317" s="5">
        <f t="shared" si="17"/>
        <v>1625.5</v>
      </c>
      <c r="Q317" s="7" t="s">
        <v>2039</v>
      </c>
      <c r="R317" t="s">
        <v>2040</v>
      </c>
      <c r="S317" s="10">
        <f t="shared" si="18"/>
        <v>41783.208333333336</v>
      </c>
      <c r="T317" s="10">
        <f t="shared" si="19"/>
        <v>42353.25</v>
      </c>
    </row>
    <row r="318" spans="1:20" ht="17" x14ac:dyDescent="0.2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1450159200</v>
      </c>
      <c r="L318" t="b">
        <v>0</v>
      </c>
      <c r="M318" t="b">
        <v>1</v>
      </c>
      <c r="N318" t="s">
        <v>17</v>
      </c>
      <c r="O318" s="5">
        <f t="shared" si="16"/>
        <v>0</v>
      </c>
      <c r="P318" s="5">
        <f t="shared" si="17"/>
        <v>3254.5</v>
      </c>
      <c r="Q318" s="7" t="s">
        <v>2033</v>
      </c>
      <c r="R318" t="s">
        <v>2034</v>
      </c>
      <c r="S318" s="10">
        <f t="shared" si="18"/>
        <v>43788.25</v>
      </c>
      <c r="T318" s="10">
        <f t="shared" si="19"/>
        <v>42353.25</v>
      </c>
    </row>
    <row r="319" spans="1:20" ht="17" x14ac:dyDescent="0.2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1450159200</v>
      </c>
      <c r="L319" t="b">
        <v>0</v>
      </c>
      <c r="M319" t="b">
        <v>0</v>
      </c>
      <c r="N319" t="s">
        <v>33</v>
      </c>
      <c r="O319" s="5">
        <f t="shared" si="16"/>
        <v>0</v>
      </c>
      <c r="P319" s="5">
        <f t="shared" si="17"/>
        <v>649.5</v>
      </c>
      <c r="Q319" s="7" t="s">
        <v>2039</v>
      </c>
      <c r="R319" t="s">
        <v>2040</v>
      </c>
      <c r="S319" s="10">
        <f t="shared" si="18"/>
        <v>42869.208333333328</v>
      </c>
      <c r="T319" s="10">
        <f t="shared" si="19"/>
        <v>42353.25</v>
      </c>
    </row>
    <row r="320" spans="1:20" ht="34" x14ac:dyDescent="0.2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1450159200</v>
      </c>
      <c r="L320" t="b">
        <v>0</v>
      </c>
      <c r="M320" t="b">
        <v>0</v>
      </c>
      <c r="N320" t="s">
        <v>23</v>
      </c>
      <c r="O320" s="5">
        <f t="shared" si="16"/>
        <v>0</v>
      </c>
      <c r="P320" s="5">
        <f t="shared" si="17"/>
        <v>460</v>
      </c>
      <c r="Q320" s="7" t="s">
        <v>2035</v>
      </c>
      <c r="R320" t="s">
        <v>2036</v>
      </c>
      <c r="S320" s="10">
        <f t="shared" si="18"/>
        <v>41684.25</v>
      </c>
      <c r="T320" s="10">
        <f t="shared" si="19"/>
        <v>42353.25</v>
      </c>
    </row>
    <row r="321" spans="1:20" ht="17" x14ac:dyDescent="0.2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1450159200</v>
      </c>
      <c r="L321" t="b">
        <v>0</v>
      </c>
      <c r="M321" t="b">
        <v>0</v>
      </c>
      <c r="N321" t="s">
        <v>28</v>
      </c>
      <c r="O321" s="5">
        <f t="shared" si="16"/>
        <v>0</v>
      </c>
      <c r="P321" s="5">
        <f t="shared" si="17"/>
        <v>1657.5</v>
      </c>
      <c r="Q321" s="7" t="s">
        <v>2037</v>
      </c>
      <c r="R321" t="s">
        <v>2038</v>
      </c>
      <c r="S321" s="10">
        <f t="shared" si="18"/>
        <v>40402.208333333336</v>
      </c>
      <c r="T321" s="10">
        <f t="shared" si="19"/>
        <v>42353.25</v>
      </c>
    </row>
    <row r="322" spans="1:20" ht="17" x14ac:dyDescent="0.2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1450159200</v>
      </c>
      <c r="L322" t="b">
        <v>0</v>
      </c>
      <c r="M322" t="b">
        <v>0</v>
      </c>
      <c r="N322" t="s">
        <v>119</v>
      </c>
      <c r="O322" s="5">
        <f t="shared" si="16"/>
        <v>0</v>
      </c>
      <c r="P322" s="5">
        <f t="shared" si="17"/>
        <v>4086</v>
      </c>
      <c r="Q322" s="7" t="s">
        <v>2047</v>
      </c>
      <c r="R322" t="s">
        <v>2053</v>
      </c>
      <c r="S322" s="10">
        <f t="shared" si="18"/>
        <v>40673.208333333336</v>
      </c>
      <c r="T322" s="10">
        <f t="shared" si="19"/>
        <v>42353.25</v>
      </c>
    </row>
    <row r="323" spans="1:20" ht="34" x14ac:dyDescent="0.2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1450159200</v>
      </c>
      <c r="L323" t="b">
        <v>0</v>
      </c>
      <c r="M323" t="b">
        <v>0</v>
      </c>
      <c r="N323" t="s">
        <v>100</v>
      </c>
      <c r="O323" s="5">
        <f t="shared" ref="O323:O386" si="20">MAX(E323-D323,0)</f>
        <v>0</v>
      </c>
      <c r="P323" s="5">
        <f t="shared" ref="P323:P386" si="21">AVERAGE(E323,G323)</f>
        <v>81445</v>
      </c>
      <c r="Q323" s="7" t="s">
        <v>2041</v>
      </c>
      <c r="R323" t="s">
        <v>2052</v>
      </c>
      <c r="S323" s="10">
        <f t="shared" ref="S323:S386" si="22">(J323/86400)+DATE(1970,1,1)</f>
        <v>40634.208333333336</v>
      </c>
      <c r="T323" s="10">
        <f t="shared" ref="T323:T386" si="23">(K323/86400)+DATE(1970,1,1)</f>
        <v>42353.25</v>
      </c>
    </row>
    <row r="324" spans="1:20" ht="34" x14ac:dyDescent="0.2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1450159200</v>
      </c>
      <c r="L324" t="b">
        <v>0</v>
      </c>
      <c r="M324" t="b">
        <v>0</v>
      </c>
      <c r="N324" t="s">
        <v>33</v>
      </c>
      <c r="O324" s="5">
        <f t="shared" si="20"/>
        <v>78477</v>
      </c>
      <c r="P324" s="5">
        <f t="shared" si="21"/>
        <v>100772.5</v>
      </c>
      <c r="Q324" s="7" t="s">
        <v>2039</v>
      </c>
      <c r="R324" t="s">
        <v>2040</v>
      </c>
      <c r="S324" s="10">
        <f t="shared" si="22"/>
        <v>40507.25</v>
      </c>
      <c r="T324" s="10">
        <f t="shared" si="23"/>
        <v>42353.25</v>
      </c>
    </row>
    <row r="325" spans="1:20" ht="17" x14ac:dyDescent="0.2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1450159200</v>
      </c>
      <c r="L325" t="b">
        <v>0</v>
      </c>
      <c r="M325" t="b">
        <v>0</v>
      </c>
      <c r="N325" t="s">
        <v>42</v>
      </c>
      <c r="O325" s="5">
        <f t="shared" si="20"/>
        <v>0</v>
      </c>
      <c r="P325" s="5">
        <f t="shared" si="21"/>
        <v>1087</v>
      </c>
      <c r="Q325" s="7" t="s">
        <v>2041</v>
      </c>
      <c r="R325" t="s">
        <v>2042</v>
      </c>
      <c r="S325" s="10">
        <f t="shared" si="22"/>
        <v>41725.208333333336</v>
      </c>
      <c r="T325" s="10">
        <f t="shared" si="23"/>
        <v>42353.25</v>
      </c>
    </row>
    <row r="326" spans="1:20" ht="17" x14ac:dyDescent="0.2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1450159200</v>
      </c>
      <c r="L326" t="b">
        <v>0</v>
      </c>
      <c r="M326" t="b">
        <v>1</v>
      </c>
      <c r="N326" t="s">
        <v>33</v>
      </c>
      <c r="O326" s="5">
        <f t="shared" si="20"/>
        <v>4548</v>
      </c>
      <c r="P326" s="5">
        <f t="shared" si="21"/>
        <v>5977.5</v>
      </c>
      <c r="Q326" s="7" t="s">
        <v>2039</v>
      </c>
      <c r="R326" t="s">
        <v>2040</v>
      </c>
      <c r="S326" s="10">
        <f t="shared" si="22"/>
        <v>42176.208333333328</v>
      </c>
      <c r="T326" s="10">
        <f t="shared" si="23"/>
        <v>42353.25</v>
      </c>
    </row>
    <row r="327" spans="1:20" ht="34" x14ac:dyDescent="0.2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1450159200</v>
      </c>
      <c r="L327" t="b">
        <v>0</v>
      </c>
      <c r="M327" t="b">
        <v>1</v>
      </c>
      <c r="N327" t="s">
        <v>33</v>
      </c>
      <c r="O327" s="5">
        <f t="shared" si="20"/>
        <v>0</v>
      </c>
      <c r="P327" s="5">
        <f t="shared" si="21"/>
        <v>2985</v>
      </c>
      <c r="Q327" s="7" t="s">
        <v>2039</v>
      </c>
      <c r="R327" t="s">
        <v>2040</v>
      </c>
      <c r="S327" s="10">
        <f t="shared" si="22"/>
        <v>43267.208333333328</v>
      </c>
      <c r="T327" s="10">
        <f t="shared" si="23"/>
        <v>42353.25</v>
      </c>
    </row>
    <row r="328" spans="1:20" ht="34" x14ac:dyDescent="0.2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1450159200</v>
      </c>
      <c r="L328" t="b">
        <v>0</v>
      </c>
      <c r="M328" t="b">
        <v>0</v>
      </c>
      <c r="N328" t="s">
        <v>71</v>
      </c>
      <c r="O328" s="5">
        <f t="shared" si="20"/>
        <v>0</v>
      </c>
      <c r="P328" s="5">
        <f t="shared" si="21"/>
        <v>1727</v>
      </c>
      <c r="Q328" s="7" t="s">
        <v>2041</v>
      </c>
      <c r="R328" t="s">
        <v>2049</v>
      </c>
      <c r="S328" s="10">
        <f t="shared" si="22"/>
        <v>42364.25</v>
      </c>
      <c r="T328" s="10">
        <f t="shared" si="23"/>
        <v>42353.25</v>
      </c>
    </row>
    <row r="329" spans="1:20" ht="17" x14ac:dyDescent="0.2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1450159200</v>
      </c>
      <c r="L329" t="b">
        <v>0</v>
      </c>
      <c r="M329" t="b">
        <v>1</v>
      </c>
      <c r="N329" t="s">
        <v>33</v>
      </c>
      <c r="O329" s="5">
        <f t="shared" si="20"/>
        <v>0</v>
      </c>
      <c r="P329" s="5">
        <f t="shared" si="21"/>
        <v>517.5</v>
      </c>
      <c r="Q329" s="7" t="s">
        <v>2039</v>
      </c>
      <c r="R329" t="s">
        <v>2040</v>
      </c>
      <c r="S329" s="10">
        <f t="shared" si="22"/>
        <v>43705.208333333328</v>
      </c>
      <c r="T329" s="10">
        <f t="shared" si="23"/>
        <v>42353.25</v>
      </c>
    </row>
    <row r="330" spans="1:20" ht="34" x14ac:dyDescent="0.2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1450159200</v>
      </c>
      <c r="L330" t="b">
        <v>0</v>
      </c>
      <c r="M330" t="b">
        <v>0</v>
      </c>
      <c r="N330" t="s">
        <v>23</v>
      </c>
      <c r="O330" s="5">
        <f t="shared" si="20"/>
        <v>33126</v>
      </c>
      <c r="P330" s="5">
        <f t="shared" si="21"/>
        <v>67133.5</v>
      </c>
      <c r="Q330" s="7" t="s">
        <v>2035</v>
      </c>
      <c r="R330" t="s">
        <v>2036</v>
      </c>
      <c r="S330" s="10">
        <f t="shared" si="22"/>
        <v>43434.25</v>
      </c>
      <c r="T330" s="10">
        <f t="shared" si="23"/>
        <v>42353.25</v>
      </c>
    </row>
    <row r="331" spans="1:20" ht="17" x14ac:dyDescent="0.2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1450159200</v>
      </c>
      <c r="L331" t="b">
        <v>0</v>
      </c>
      <c r="M331" t="b">
        <v>0</v>
      </c>
      <c r="N331" t="s">
        <v>89</v>
      </c>
      <c r="O331" s="5">
        <f t="shared" si="20"/>
        <v>0</v>
      </c>
      <c r="P331" s="5">
        <f t="shared" si="21"/>
        <v>10844</v>
      </c>
      <c r="Q331" s="7" t="s">
        <v>2050</v>
      </c>
      <c r="R331" t="s">
        <v>2051</v>
      </c>
      <c r="S331" s="10">
        <f t="shared" si="22"/>
        <v>42716.25</v>
      </c>
      <c r="T331" s="10">
        <f t="shared" si="23"/>
        <v>42353.25</v>
      </c>
    </row>
    <row r="332" spans="1:20" ht="34" x14ac:dyDescent="0.2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1450159200</v>
      </c>
      <c r="L332" t="b">
        <v>0</v>
      </c>
      <c r="M332" t="b">
        <v>0</v>
      </c>
      <c r="N332" t="s">
        <v>42</v>
      </c>
      <c r="O332" s="5">
        <f t="shared" si="20"/>
        <v>28630</v>
      </c>
      <c r="P332" s="5">
        <f t="shared" si="21"/>
        <v>31857.5</v>
      </c>
      <c r="Q332" s="7" t="s">
        <v>2041</v>
      </c>
      <c r="R332" t="s">
        <v>2042</v>
      </c>
      <c r="S332" s="10">
        <f t="shared" si="22"/>
        <v>43077.25</v>
      </c>
      <c r="T332" s="10">
        <f t="shared" si="23"/>
        <v>42353.25</v>
      </c>
    </row>
    <row r="333" spans="1:20" ht="17" x14ac:dyDescent="0.2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1450159200</v>
      </c>
      <c r="L333" t="b">
        <v>0</v>
      </c>
      <c r="M333" t="b">
        <v>0</v>
      </c>
      <c r="N333" t="s">
        <v>17</v>
      </c>
      <c r="O333" s="5">
        <f t="shared" si="20"/>
        <v>11343</v>
      </c>
      <c r="P333" s="5">
        <f t="shared" si="21"/>
        <v>7416.5</v>
      </c>
      <c r="Q333" s="7" t="s">
        <v>2033</v>
      </c>
      <c r="R333" t="s">
        <v>2034</v>
      </c>
      <c r="S333" s="10">
        <f t="shared" si="22"/>
        <v>40896.25</v>
      </c>
      <c r="T333" s="10">
        <f t="shared" si="23"/>
        <v>42353.25</v>
      </c>
    </row>
    <row r="334" spans="1:20" ht="34" x14ac:dyDescent="0.2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1450159200</v>
      </c>
      <c r="L334" t="b">
        <v>0</v>
      </c>
      <c r="M334" t="b">
        <v>0</v>
      </c>
      <c r="N334" t="s">
        <v>65</v>
      </c>
      <c r="O334" s="5">
        <f t="shared" si="20"/>
        <v>20696</v>
      </c>
      <c r="P334" s="5">
        <f t="shared" si="21"/>
        <v>20933</v>
      </c>
      <c r="Q334" s="7" t="s">
        <v>2037</v>
      </c>
      <c r="R334" t="s">
        <v>2046</v>
      </c>
      <c r="S334" s="10">
        <f t="shared" si="22"/>
        <v>41361.208333333336</v>
      </c>
      <c r="T334" s="10">
        <f t="shared" si="23"/>
        <v>42353.25</v>
      </c>
    </row>
    <row r="335" spans="1:20" ht="17" x14ac:dyDescent="0.2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1450159200</v>
      </c>
      <c r="L335" t="b">
        <v>0</v>
      </c>
      <c r="M335" t="b">
        <v>0</v>
      </c>
      <c r="N335" t="s">
        <v>33</v>
      </c>
      <c r="O335" s="5">
        <f t="shared" si="20"/>
        <v>2300</v>
      </c>
      <c r="P335" s="5">
        <f t="shared" si="21"/>
        <v>6076.5</v>
      </c>
      <c r="Q335" s="7" t="s">
        <v>2039</v>
      </c>
      <c r="R335" t="s">
        <v>2040</v>
      </c>
      <c r="S335" s="10">
        <f t="shared" si="22"/>
        <v>43424.25</v>
      </c>
      <c r="T335" s="10">
        <f t="shared" si="23"/>
        <v>42353.25</v>
      </c>
    </row>
    <row r="336" spans="1:20" ht="17" x14ac:dyDescent="0.2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1450159200</v>
      </c>
      <c r="L336" t="b">
        <v>0</v>
      </c>
      <c r="M336" t="b">
        <v>0</v>
      </c>
      <c r="N336" t="s">
        <v>23</v>
      </c>
      <c r="O336" s="5">
        <f t="shared" si="20"/>
        <v>57338</v>
      </c>
      <c r="P336" s="5">
        <f t="shared" si="21"/>
        <v>62325.5</v>
      </c>
      <c r="Q336" s="7" t="s">
        <v>2035</v>
      </c>
      <c r="R336" t="s">
        <v>2036</v>
      </c>
      <c r="S336" s="10">
        <f t="shared" si="22"/>
        <v>43110.25</v>
      </c>
      <c r="T336" s="10">
        <f t="shared" si="23"/>
        <v>42353.25</v>
      </c>
    </row>
    <row r="337" spans="1:20" ht="17" x14ac:dyDescent="0.2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1450159200</v>
      </c>
      <c r="L337" t="b">
        <v>0</v>
      </c>
      <c r="M337" t="b">
        <v>0</v>
      </c>
      <c r="N337" t="s">
        <v>23</v>
      </c>
      <c r="O337" s="5">
        <f t="shared" si="20"/>
        <v>24828</v>
      </c>
      <c r="P337" s="5">
        <f t="shared" si="21"/>
        <v>100455.5</v>
      </c>
      <c r="Q337" s="7" t="s">
        <v>2035</v>
      </c>
      <c r="R337" t="s">
        <v>2036</v>
      </c>
      <c r="S337" s="10">
        <f t="shared" si="22"/>
        <v>43784.25</v>
      </c>
      <c r="T337" s="10">
        <f t="shared" si="23"/>
        <v>42353.25</v>
      </c>
    </row>
    <row r="338" spans="1:20" ht="17" x14ac:dyDescent="0.2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1450159200</v>
      </c>
      <c r="L338" t="b">
        <v>0</v>
      </c>
      <c r="M338" t="b">
        <v>1</v>
      </c>
      <c r="N338" t="s">
        <v>23</v>
      </c>
      <c r="O338" s="5">
        <f t="shared" si="20"/>
        <v>0</v>
      </c>
      <c r="P338" s="5">
        <f t="shared" si="21"/>
        <v>34837</v>
      </c>
      <c r="Q338" s="7" t="s">
        <v>2035</v>
      </c>
      <c r="R338" t="s">
        <v>2036</v>
      </c>
      <c r="S338" s="10">
        <f t="shared" si="22"/>
        <v>40527.25</v>
      </c>
      <c r="T338" s="10">
        <f t="shared" si="23"/>
        <v>42353.25</v>
      </c>
    </row>
    <row r="339" spans="1:20" ht="17" x14ac:dyDescent="0.2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1450159200</v>
      </c>
      <c r="L339" t="b">
        <v>0</v>
      </c>
      <c r="M339" t="b">
        <v>0</v>
      </c>
      <c r="N339" t="s">
        <v>33</v>
      </c>
      <c r="O339" s="5">
        <f t="shared" si="20"/>
        <v>21564</v>
      </c>
      <c r="P339" s="5">
        <f t="shared" si="21"/>
        <v>58579.5</v>
      </c>
      <c r="Q339" s="7" t="s">
        <v>2039</v>
      </c>
      <c r="R339" t="s">
        <v>2040</v>
      </c>
      <c r="S339" s="10">
        <f t="shared" si="22"/>
        <v>43780.25</v>
      </c>
      <c r="T339" s="10">
        <f t="shared" si="23"/>
        <v>42353.25</v>
      </c>
    </row>
    <row r="340" spans="1:20" ht="17" x14ac:dyDescent="0.2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1450159200</v>
      </c>
      <c r="L340" t="b">
        <v>0</v>
      </c>
      <c r="M340" t="b">
        <v>0</v>
      </c>
      <c r="N340" t="s">
        <v>33</v>
      </c>
      <c r="O340" s="5">
        <f t="shared" si="20"/>
        <v>55242</v>
      </c>
      <c r="P340" s="5">
        <f t="shared" si="21"/>
        <v>63366</v>
      </c>
      <c r="Q340" s="7" t="s">
        <v>2039</v>
      </c>
      <c r="R340" t="s">
        <v>2040</v>
      </c>
      <c r="S340" s="10">
        <f t="shared" si="22"/>
        <v>40821.208333333336</v>
      </c>
      <c r="T340" s="10">
        <f t="shared" si="23"/>
        <v>42353.25</v>
      </c>
    </row>
    <row r="341" spans="1:20" ht="17" x14ac:dyDescent="0.2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1450159200</v>
      </c>
      <c r="L341" t="b">
        <v>0</v>
      </c>
      <c r="M341" t="b">
        <v>0</v>
      </c>
      <c r="N341" t="s">
        <v>33</v>
      </c>
      <c r="O341" s="5">
        <f t="shared" si="20"/>
        <v>0</v>
      </c>
      <c r="P341" s="5">
        <f t="shared" si="21"/>
        <v>55135.5</v>
      </c>
      <c r="Q341" s="7" t="s">
        <v>2039</v>
      </c>
      <c r="R341" t="s">
        <v>2040</v>
      </c>
      <c r="S341" s="10">
        <f t="shared" si="22"/>
        <v>42949.208333333328</v>
      </c>
      <c r="T341" s="10">
        <f t="shared" si="23"/>
        <v>42353.25</v>
      </c>
    </row>
    <row r="342" spans="1:20" ht="17" x14ac:dyDescent="0.2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1450159200</v>
      </c>
      <c r="L342" t="b">
        <v>0</v>
      </c>
      <c r="M342" t="b">
        <v>0</v>
      </c>
      <c r="N342" t="s">
        <v>122</v>
      </c>
      <c r="O342" s="5">
        <f t="shared" si="20"/>
        <v>0</v>
      </c>
      <c r="P342" s="5">
        <f t="shared" si="21"/>
        <v>17678.5</v>
      </c>
      <c r="Q342" s="7" t="s">
        <v>2054</v>
      </c>
      <c r="R342" t="s">
        <v>2055</v>
      </c>
      <c r="S342" s="10">
        <f t="shared" si="22"/>
        <v>40889.25</v>
      </c>
      <c r="T342" s="10">
        <f t="shared" si="23"/>
        <v>42353.25</v>
      </c>
    </row>
    <row r="343" spans="1:20" ht="34" x14ac:dyDescent="0.2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1450159200</v>
      </c>
      <c r="L343" t="b">
        <v>0</v>
      </c>
      <c r="M343" t="b">
        <v>0</v>
      </c>
      <c r="N343" t="s">
        <v>60</v>
      </c>
      <c r="O343" s="5">
        <f t="shared" si="20"/>
        <v>0</v>
      </c>
      <c r="P343" s="5">
        <f t="shared" si="21"/>
        <v>49017</v>
      </c>
      <c r="Q343" s="7" t="s">
        <v>2035</v>
      </c>
      <c r="R343" t="s">
        <v>2045</v>
      </c>
      <c r="S343" s="10">
        <f t="shared" si="22"/>
        <v>42244.208333333328</v>
      </c>
      <c r="T343" s="10">
        <f t="shared" si="23"/>
        <v>42353.25</v>
      </c>
    </row>
    <row r="344" spans="1:20" ht="17" x14ac:dyDescent="0.2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1450159200</v>
      </c>
      <c r="L344" t="b">
        <v>0</v>
      </c>
      <c r="M344" t="b">
        <v>0</v>
      </c>
      <c r="N344" t="s">
        <v>33</v>
      </c>
      <c r="O344" s="5">
        <f t="shared" si="20"/>
        <v>0</v>
      </c>
      <c r="P344" s="5">
        <f t="shared" si="21"/>
        <v>16096</v>
      </c>
      <c r="Q344" s="7" t="s">
        <v>2039</v>
      </c>
      <c r="R344" t="s">
        <v>2040</v>
      </c>
      <c r="S344" s="10">
        <f t="shared" si="22"/>
        <v>41475.208333333336</v>
      </c>
      <c r="T344" s="10">
        <f t="shared" si="23"/>
        <v>42353.25</v>
      </c>
    </row>
    <row r="345" spans="1:20" ht="17" x14ac:dyDescent="0.2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1450159200</v>
      </c>
      <c r="L345" t="b">
        <v>0</v>
      </c>
      <c r="M345" t="b">
        <v>0</v>
      </c>
      <c r="N345" t="s">
        <v>33</v>
      </c>
      <c r="O345" s="5">
        <f t="shared" si="20"/>
        <v>0</v>
      </c>
      <c r="P345" s="5">
        <f t="shared" si="21"/>
        <v>2500</v>
      </c>
      <c r="Q345" s="7" t="s">
        <v>2039</v>
      </c>
      <c r="R345" t="s">
        <v>2040</v>
      </c>
      <c r="S345" s="10">
        <f t="shared" si="22"/>
        <v>41597.25</v>
      </c>
      <c r="T345" s="10">
        <f t="shared" si="23"/>
        <v>42353.25</v>
      </c>
    </row>
    <row r="346" spans="1:20" ht="17" x14ac:dyDescent="0.2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1450159200</v>
      </c>
      <c r="L346" t="b">
        <v>0</v>
      </c>
      <c r="M346" t="b">
        <v>0</v>
      </c>
      <c r="N346" t="s">
        <v>89</v>
      </c>
      <c r="O346" s="5">
        <f t="shared" si="20"/>
        <v>0</v>
      </c>
      <c r="P346" s="5">
        <f t="shared" si="21"/>
        <v>41894.5</v>
      </c>
      <c r="Q346" s="7" t="s">
        <v>2050</v>
      </c>
      <c r="R346" t="s">
        <v>2051</v>
      </c>
      <c r="S346" s="10">
        <f t="shared" si="22"/>
        <v>43122.25</v>
      </c>
      <c r="T346" s="10">
        <f t="shared" si="23"/>
        <v>42353.25</v>
      </c>
    </row>
    <row r="347" spans="1:20" ht="17" x14ac:dyDescent="0.2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1450159200</v>
      </c>
      <c r="L347" t="b">
        <v>0</v>
      </c>
      <c r="M347" t="b">
        <v>0</v>
      </c>
      <c r="N347" t="s">
        <v>53</v>
      </c>
      <c r="O347" s="5">
        <f t="shared" si="20"/>
        <v>0</v>
      </c>
      <c r="P347" s="5">
        <f t="shared" si="21"/>
        <v>11745</v>
      </c>
      <c r="Q347" s="7" t="s">
        <v>2041</v>
      </c>
      <c r="R347" t="s">
        <v>2044</v>
      </c>
      <c r="S347" s="10">
        <f t="shared" si="22"/>
        <v>42194.208333333328</v>
      </c>
      <c r="T347" s="10">
        <f t="shared" si="23"/>
        <v>42353.25</v>
      </c>
    </row>
    <row r="348" spans="1:20" ht="17" x14ac:dyDescent="0.2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1450159200</v>
      </c>
      <c r="L348" t="b">
        <v>0</v>
      </c>
      <c r="M348" t="b">
        <v>1</v>
      </c>
      <c r="N348" t="s">
        <v>60</v>
      </c>
      <c r="O348" s="5">
        <f t="shared" si="20"/>
        <v>0</v>
      </c>
      <c r="P348" s="5">
        <f t="shared" si="21"/>
        <v>1391.5</v>
      </c>
      <c r="Q348" s="7" t="s">
        <v>2035</v>
      </c>
      <c r="R348" t="s">
        <v>2045</v>
      </c>
      <c r="S348" s="10">
        <f t="shared" si="22"/>
        <v>42971.208333333328</v>
      </c>
      <c r="T348" s="10">
        <f t="shared" si="23"/>
        <v>42353.25</v>
      </c>
    </row>
    <row r="349" spans="1:20" ht="17" x14ac:dyDescent="0.2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1450159200</v>
      </c>
      <c r="L349" t="b">
        <v>0</v>
      </c>
      <c r="M349" t="b">
        <v>0</v>
      </c>
      <c r="N349" t="s">
        <v>28</v>
      </c>
      <c r="O349" s="5">
        <f t="shared" si="20"/>
        <v>11707</v>
      </c>
      <c r="P349" s="5">
        <f t="shared" si="21"/>
        <v>6399</v>
      </c>
      <c r="Q349" s="7" t="s">
        <v>2037</v>
      </c>
      <c r="R349" t="s">
        <v>2038</v>
      </c>
      <c r="S349" s="10">
        <f t="shared" si="22"/>
        <v>42046.25</v>
      </c>
      <c r="T349" s="10">
        <f t="shared" si="23"/>
        <v>42353.25</v>
      </c>
    </row>
    <row r="350" spans="1:20" ht="17" x14ac:dyDescent="0.2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1450159200</v>
      </c>
      <c r="L350" t="b">
        <v>0</v>
      </c>
      <c r="M350" t="b">
        <v>0</v>
      </c>
      <c r="N350" t="s">
        <v>17</v>
      </c>
      <c r="O350" s="5">
        <f t="shared" si="20"/>
        <v>0</v>
      </c>
      <c r="P350" s="5">
        <f t="shared" si="21"/>
        <v>73153</v>
      </c>
      <c r="Q350" s="7" t="s">
        <v>2033</v>
      </c>
      <c r="R350" t="s">
        <v>2034</v>
      </c>
      <c r="S350" s="10">
        <f t="shared" si="22"/>
        <v>42782.25</v>
      </c>
      <c r="T350" s="10">
        <f t="shared" si="23"/>
        <v>42353.25</v>
      </c>
    </row>
    <row r="351" spans="1:20" ht="17" x14ac:dyDescent="0.2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1450159200</v>
      </c>
      <c r="L351" t="b">
        <v>0</v>
      </c>
      <c r="M351" t="b">
        <v>0</v>
      </c>
      <c r="N351" t="s">
        <v>33</v>
      </c>
      <c r="O351" s="5">
        <f t="shared" si="20"/>
        <v>0</v>
      </c>
      <c r="P351" s="5">
        <f t="shared" si="21"/>
        <v>48440.5</v>
      </c>
      <c r="Q351" s="7" t="s">
        <v>2039</v>
      </c>
      <c r="R351" t="s">
        <v>2040</v>
      </c>
      <c r="S351" s="10">
        <f t="shared" si="22"/>
        <v>42930.208333333328</v>
      </c>
      <c r="T351" s="10">
        <f t="shared" si="23"/>
        <v>42353.25</v>
      </c>
    </row>
    <row r="352" spans="1:20" ht="17" x14ac:dyDescent="0.2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1450159200</v>
      </c>
      <c r="L352" t="b">
        <v>0</v>
      </c>
      <c r="M352" t="b">
        <v>1</v>
      </c>
      <c r="N352" t="s">
        <v>159</v>
      </c>
      <c r="O352" s="5">
        <f t="shared" si="20"/>
        <v>0</v>
      </c>
      <c r="P352" s="5">
        <f t="shared" si="21"/>
        <v>3</v>
      </c>
      <c r="Q352" s="7" t="s">
        <v>2035</v>
      </c>
      <c r="R352" t="s">
        <v>2058</v>
      </c>
      <c r="S352" s="10">
        <f t="shared" si="22"/>
        <v>42144.208333333328</v>
      </c>
      <c r="T352" s="10">
        <f t="shared" si="23"/>
        <v>42353.25</v>
      </c>
    </row>
    <row r="353" spans="1:20" ht="17" x14ac:dyDescent="0.2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1450159200</v>
      </c>
      <c r="L353" t="b">
        <v>0</v>
      </c>
      <c r="M353" t="b">
        <v>0</v>
      </c>
      <c r="N353" t="s">
        <v>23</v>
      </c>
      <c r="O353" s="5">
        <f t="shared" si="20"/>
        <v>20531</v>
      </c>
      <c r="P353" s="5">
        <f t="shared" si="21"/>
        <v>48322</v>
      </c>
      <c r="Q353" s="7" t="s">
        <v>2035</v>
      </c>
      <c r="R353" t="s">
        <v>2036</v>
      </c>
      <c r="S353" s="10">
        <f t="shared" si="22"/>
        <v>42240.208333333328</v>
      </c>
      <c r="T353" s="10">
        <f t="shared" si="23"/>
        <v>42353.25</v>
      </c>
    </row>
    <row r="354" spans="1:20" ht="17" x14ac:dyDescent="0.2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1450159200</v>
      </c>
      <c r="L354" t="b">
        <v>0</v>
      </c>
      <c r="M354" t="b">
        <v>0</v>
      </c>
      <c r="N354" t="s">
        <v>33</v>
      </c>
      <c r="O354" s="5">
        <f t="shared" si="20"/>
        <v>0</v>
      </c>
      <c r="P354" s="5">
        <f t="shared" si="21"/>
        <v>505</v>
      </c>
      <c r="Q354" s="7" t="s">
        <v>2039</v>
      </c>
      <c r="R354" t="s">
        <v>2040</v>
      </c>
      <c r="S354" s="10">
        <f t="shared" si="22"/>
        <v>42315.25</v>
      </c>
      <c r="T354" s="10">
        <f t="shared" si="23"/>
        <v>42353.25</v>
      </c>
    </row>
    <row r="355" spans="1:20" ht="17" x14ac:dyDescent="0.2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1450159200</v>
      </c>
      <c r="L355" t="b">
        <v>0</v>
      </c>
      <c r="M355" t="b">
        <v>0</v>
      </c>
      <c r="N355" t="s">
        <v>33</v>
      </c>
      <c r="O355" s="5">
        <f t="shared" si="20"/>
        <v>104361</v>
      </c>
      <c r="P355" s="5">
        <f t="shared" si="21"/>
        <v>69832</v>
      </c>
      <c r="Q355" s="7" t="s">
        <v>2039</v>
      </c>
      <c r="R355" t="s">
        <v>2040</v>
      </c>
      <c r="S355" s="10">
        <f t="shared" si="22"/>
        <v>43651.208333333328</v>
      </c>
      <c r="T355" s="10">
        <f t="shared" si="23"/>
        <v>42353.25</v>
      </c>
    </row>
    <row r="356" spans="1:20" ht="17" x14ac:dyDescent="0.2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1450159200</v>
      </c>
      <c r="L356" t="b">
        <v>0</v>
      </c>
      <c r="M356" t="b">
        <v>0</v>
      </c>
      <c r="N356" t="s">
        <v>42</v>
      </c>
      <c r="O356" s="5">
        <f t="shared" si="20"/>
        <v>1448</v>
      </c>
      <c r="P356" s="5">
        <f t="shared" si="21"/>
        <v>3814</v>
      </c>
      <c r="Q356" s="7" t="s">
        <v>2041</v>
      </c>
      <c r="R356" t="s">
        <v>2042</v>
      </c>
      <c r="S356" s="10">
        <f t="shared" si="22"/>
        <v>41520.208333333336</v>
      </c>
      <c r="T356" s="10">
        <f t="shared" si="23"/>
        <v>42353.25</v>
      </c>
    </row>
    <row r="357" spans="1:20" ht="17" x14ac:dyDescent="0.2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1450159200</v>
      </c>
      <c r="L357" t="b">
        <v>0</v>
      </c>
      <c r="M357" t="b">
        <v>0</v>
      </c>
      <c r="N357" t="s">
        <v>65</v>
      </c>
      <c r="O357" s="5">
        <f t="shared" si="20"/>
        <v>0</v>
      </c>
      <c r="P357" s="5">
        <f t="shared" si="21"/>
        <v>1163.5</v>
      </c>
      <c r="Q357" s="7" t="s">
        <v>2037</v>
      </c>
      <c r="R357" t="s">
        <v>2046</v>
      </c>
      <c r="S357" s="10">
        <f t="shared" si="22"/>
        <v>42757.25</v>
      </c>
      <c r="T357" s="10">
        <f t="shared" si="23"/>
        <v>42353.25</v>
      </c>
    </row>
    <row r="358" spans="1:20" ht="17" x14ac:dyDescent="0.2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1450159200</v>
      </c>
      <c r="L358" t="b">
        <v>0</v>
      </c>
      <c r="M358" t="b">
        <v>0</v>
      </c>
      <c r="N358" t="s">
        <v>33</v>
      </c>
      <c r="O358" s="5">
        <f t="shared" si="20"/>
        <v>0</v>
      </c>
      <c r="P358" s="5">
        <f t="shared" si="21"/>
        <v>1735.5</v>
      </c>
      <c r="Q358" s="7" t="s">
        <v>2039</v>
      </c>
      <c r="R358" t="s">
        <v>2040</v>
      </c>
      <c r="S358" s="10">
        <f t="shared" si="22"/>
        <v>40922.25</v>
      </c>
      <c r="T358" s="10">
        <f t="shared" si="23"/>
        <v>42353.25</v>
      </c>
    </row>
    <row r="359" spans="1:20" ht="17" x14ac:dyDescent="0.2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1450159200</v>
      </c>
      <c r="L359" t="b">
        <v>0</v>
      </c>
      <c r="M359" t="b">
        <v>0</v>
      </c>
      <c r="N359" t="s">
        <v>89</v>
      </c>
      <c r="O359" s="5">
        <f t="shared" si="20"/>
        <v>1953</v>
      </c>
      <c r="P359" s="5">
        <f t="shared" si="21"/>
        <v>2147</v>
      </c>
      <c r="Q359" s="7" t="s">
        <v>2050</v>
      </c>
      <c r="R359" t="s">
        <v>2051</v>
      </c>
      <c r="S359" s="10">
        <f t="shared" si="22"/>
        <v>42250.208333333328</v>
      </c>
      <c r="T359" s="10">
        <f t="shared" si="23"/>
        <v>42353.25</v>
      </c>
    </row>
    <row r="360" spans="1:20" ht="17" x14ac:dyDescent="0.2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1450159200</v>
      </c>
      <c r="L360" t="b">
        <v>1</v>
      </c>
      <c r="M360" t="b">
        <v>0</v>
      </c>
      <c r="N360" t="s">
        <v>122</v>
      </c>
      <c r="O360" s="5">
        <f t="shared" si="20"/>
        <v>0</v>
      </c>
      <c r="P360" s="5">
        <f t="shared" si="21"/>
        <v>584.5</v>
      </c>
      <c r="Q360" s="7" t="s">
        <v>2054</v>
      </c>
      <c r="R360" t="s">
        <v>2055</v>
      </c>
      <c r="S360" s="10">
        <f t="shared" si="22"/>
        <v>43322.208333333328</v>
      </c>
      <c r="T360" s="10">
        <f t="shared" si="23"/>
        <v>42353.25</v>
      </c>
    </row>
    <row r="361" spans="1:20" ht="17" x14ac:dyDescent="0.2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1450159200</v>
      </c>
      <c r="L361" t="b">
        <v>0</v>
      </c>
      <c r="M361" t="b">
        <v>0</v>
      </c>
      <c r="N361" t="s">
        <v>71</v>
      </c>
      <c r="O361" s="5">
        <f t="shared" si="20"/>
        <v>7948</v>
      </c>
      <c r="P361" s="5">
        <f t="shared" si="21"/>
        <v>6067.5</v>
      </c>
      <c r="Q361" s="7" t="s">
        <v>2041</v>
      </c>
      <c r="R361" t="s">
        <v>2049</v>
      </c>
      <c r="S361" s="10">
        <f t="shared" si="22"/>
        <v>40782.208333333336</v>
      </c>
      <c r="T361" s="10">
        <f t="shared" si="23"/>
        <v>42353.25</v>
      </c>
    </row>
    <row r="362" spans="1:20" ht="17" x14ac:dyDescent="0.2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1450159200</v>
      </c>
      <c r="L362" t="b">
        <v>0</v>
      </c>
      <c r="M362" t="b">
        <v>1</v>
      </c>
      <c r="N362" t="s">
        <v>33</v>
      </c>
      <c r="O362" s="5">
        <f t="shared" si="20"/>
        <v>75432</v>
      </c>
      <c r="P362" s="5">
        <f t="shared" si="21"/>
        <v>69003.5</v>
      </c>
      <c r="Q362" s="7" t="s">
        <v>2039</v>
      </c>
      <c r="R362" t="s">
        <v>2040</v>
      </c>
      <c r="S362" s="10">
        <f t="shared" si="22"/>
        <v>40544.25</v>
      </c>
      <c r="T362" s="10">
        <f t="shared" si="23"/>
        <v>42353.25</v>
      </c>
    </row>
    <row r="363" spans="1:20" ht="17" x14ac:dyDescent="0.2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1450159200</v>
      </c>
      <c r="L363" t="b">
        <v>0</v>
      </c>
      <c r="M363" t="b">
        <v>0</v>
      </c>
      <c r="N363" t="s">
        <v>33</v>
      </c>
      <c r="O363" s="5">
        <f t="shared" si="20"/>
        <v>4046</v>
      </c>
      <c r="P363" s="5">
        <f t="shared" si="21"/>
        <v>4817</v>
      </c>
      <c r="Q363" s="7" t="s">
        <v>2039</v>
      </c>
      <c r="R363" t="s">
        <v>2040</v>
      </c>
      <c r="S363" s="10">
        <f t="shared" si="22"/>
        <v>43015.208333333328</v>
      </c>
      <c r="T363" s="10">
        <f t="shared" si="23"/>
        <v>42353.25</v>
      </c>
    </row>
    <row r="364" spans="1:20" ht="17" x14ac:dyDescent="0.2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1450159200</v>
      </c>
      <c r="L364" t="b">
        <v>0</v>
      </c>
      <c r="M364" t="b">
        <v>0</v>
      </c>
      <c r="N364" t="s">
        <v>23</v>
      </c>
      <c r="O364" s="5">
        <f t="shared" si="20"/>
        <v>10055</v>
      </c>
      <c r="P364" s="5">
        <f t="shared" si="21"/>
        <v>6973</v>
      </c>
      <c r="Q364" s="7" t="s">
        <v>2035</v>
      </c>
      <c r="R364" t="s">
        <v>2036</v>
      </c>
      <c r="S364" s="10">
        <f t="shared" si="22"/>
        <v>40570.25</v>
      </c>
      <c r="T364" s="10">
        <f t="shared" si="23"/>
        <v>42353.25</v>
      </c>
    </row>
    <row r="365" spans="1:20" ht="17" x14ac:dyDescent="0.2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1450159200</v>
      </c>
      <c r="L365" t="b">
        <v>0</v>
      </c>
      <c r="M365" t="b">
        <v>0</v>
      </c>
      <c r="N365" t="s">
        <v>23</v>
      </c>
      <c r="O365" s="5">
        <f t="shared" si="20"/>
        <v>3130</v>
      </c>
      <c r="P365" s="5">
        <f t="shared" si="21"/>
        <v>4234.5</v>
      </c>
      <c r="Q365" s="7" t="s">
        <v>2035</v>
      </c>
      <c r="R365" t="s">
        <v>2036</v>
      </c>
      <c r="S365" s="10">
        <f t="shared" si="22"/>
        <v>40904.25</v>
      </c>
      <c r="T365" s="10">
        <f t="shared" si="23"/>
        <v>42353.25</v>
      </c>
    </row>
    <row r="366" spans="1:20" ht="17" x14ac:dyDescent="0.2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1450159200</v>
      </c>
      <c r="L366" t="b">
        <v>0</v>
      </c>
      <c r="M366" t="b">
        <v>0</v>
      </c>
      <c r="N366" t="s">
        <v>60</v>
      </c>
      <c r="O366" s="5">
        <f t="shared" si="20"/>
        <v>13647</v>
      </c>
      <c r="P366" s="5">
        <f t="shared" si="21"/>
        <v>7366.5</v>
      </c>
      <c r="Q366" s="7" t="s">
        <v>2035</v>
      </c>
      <c r="R366" t="s">
        <v>2045</v>
      </c>
      <c r="S366" s="10">
        <f t="shared" si="22"/>
        <v>43164.25</v>
      </c>
      <c r="T366" s="10">
        <f t="shared" si="23"/>
        <v>42353.25</v>
      </c>
    </row>
    <row r="367" spans="1:20" ht="17" x14ac:dyDescent="0.2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1450159200</v>
      </c>
      <c r="L367" t="b">
        <v>0</v>
      </c>
      <c r="M367" t="b">
        <v>0</v>
      </c>
      <c r="N367" t="s">
        <v>33</v>
      </c>
      <c r="O367" s="5">
        <f t="shared" si="20"/>
        <v>10135</v>
      </c>
      <c r="P367" s="5">
        <f t="shared" si="21"/>
        <v>5923.5</v>
      </c>
      <c r="Q367" s="7" t="s">
        <v>2039</v>
      </c>
      <c r="R367" t="s">
        <v>2040</v>
      </c>
      <c r="S367" s="10">
        <f t="shared" si="22"/>
        <v>42733.25</v>
      </c>
      <c r="T367" s="10">
        <f t="shared" si="23"/>
        <v>42353.25</v>
      </c>
    </row>
    <row r="368" spans="1:20" ht="17" x14ac:dyDescent="0.2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1450159200</v>
      </c>
      <c r="L368" t="b">
        <v>0</v>
      </c>
      <c r="M368" t="b">
        <v>1</v>
      </c>
      <c r="N368" t="s">
        <v>33</v>
      </c>
      <c r="O368" s="5">
        <f t="shared" si="20"/>
        <v>8858</v>
      </c>
      <c r="P368" s="5">
        <f t="shared" si="21"/>
        <v>5379.5</v>
      </c>
      <c r="Q368" s="7" t="s">
        <v>2039</v>
      </c>
      <c r="R368" t="s">
        <v>2040</v>
      </c>
      <c r="S368" s="10">
        <f t="shared" si="22"/>
        <v>40546.25</v>
      </c>
      <c r="T368" s="10">
        <f t="shared" si="23"/>
        <v>42353.25</v>
      </c>
    </row>
    <row r="369" spans="1:20" ht="17" x14ac:dyDescent="0.2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1450159200</v>
      </c>
      <c r="L369" t="b">
        <v>0</v>
      </c>
      <c r="M369" t="b">
        <v>1</v>
      </c>
      <c r="N369" t="s">
        <v>33</v>
      </c>
      <c r="O369" s="5">
        <f t="shared" si="20"/>
        <v>0</v>
      </c>
      <c r="P369" s="5">
        <f t="shared" si="21"/>
        <v>972.5</v>
      </c>
      <c r="Q369" s="7" t="s">
        <v>2039</v>
      </c>
      <c r="R369" t="s">
        <v>2040</v>
      </c>
      <c r="S369" s="10">
        <f t="shared" si="22"/>
        <v>41930.208333333336</v>
      </c>
      <c r="T369" s="10">
        <f t="shared" si="23"/>
        <v>42353.25</v>
      </c>
    </row>
    <row r="370" spans="1:20" ht="17" x14ac:dyDescent="0.2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1450159200</v>
      </c>
      <c r="L370" t="b">
        <v>0</v>
      </c>
      <c r="M370" t="b">
        <v>1</v>
      </c>
      <c r="N370" t="s">
        <v>42</v>
      </c>
      <c r="O370" s="5">
        <f t="shared" si="20"/>
        <v>9194</v>
      </c>
      <c r="P370" s="5">
        <f t="shared" si="21"/>
        <v>7300</v>
      </c>
      <c r="Q370" s="7" t="s">
        <v>2041</v>
      </c>
      <c r="R370" t="s">
        <v>2042</v>
      </c>
      <c r="S370" s="10">
        <f t="shared" si="22"/>
        <v>40464.208333333336</v>
      </c>
      <c r="T370" s="10">
        <f t="shared" si="23"/>
        <v>42353.25</v>
      </c>
    </row>
    <row r="371" spans="1:20" ht="17" x14ac:dyDescent="0.2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1450159200</v>
      </c>
      <c r="L371" t="b">
        <v>0</v>
      </c>
      <c r="M371" t="b">
        <v>1</v>
      </c>
      <c r="N371" t="s">
        <v>269</v>
      </c>
      <c r="O371" s="5">
        <f t="shared" si="20"/>
        <v>9343</v>
      </c>
      <c r="P371" s="5">
        <f t="shared" si="21"/>
        <v>7448.5</v>
      </c>
      <c r="Q371" s="7" t="s">
        <v>2041</v>
      </c>
      <c r="R371" t="s">
        <v>2060</v>
      </c>
      <c r="S371" s="10">
        <f t="shared" si="22"/>
        <v>41308.25</v>
      </c>
      <c r="T371" s="10">
        <f t="shared" si="23"/>
        <v>42353.25</v>
      </c>
    </row>
    <row r="372" spans="1:20" ht="17" x14ac:dyDescent="0.2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1450159200</v>
      </c>
      <c r="L372" t="b">
        <v>0</v>
      </c>
      <c r="M372" t="b">
        <v>0</v>
      </c>
      <c r="N372" t="s">
        <v>33</v>
      </c>
      <c r="O372" s="5">
        <f t="shared" si="20"/>
        <v>66665</v>
      </c>
      <c r="P372" s="5">
        <f t="shared" si="21"/>
        <v>92465.5</v>
      </c>
      <c r="Q372" s="7" t="s">
        <v>2039</v>
      </c>
      <c r="R372" t="s">
        <v>2040</v>
      </c>
      <c r="S372" s="10">
        <f t="shared" si="22"/>
        <v>43570.208333333328</v>
      </c>
      <c r="T372" s="10">
        <f t="shared" si="23"/>
        <v>42353.25</v>
      </c>
    </row>
    <row r="373" spans="1:20" ht="17" x14ac:dyDescent="0.2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1450159200</v>
      </c>
      <c r="L373" t="b">
        <v>0</v>
      </c>
      <c r="M373" t="b">
        <v>0</v>
      </c>
      <c r="N373" t="s">
        <v>33</v>
      </c>
      <c r="O373" s="5">
        <f t="shared" si="20"/>
        <v>0</v>
      </c>
      <c r="P373" s="5">
        <f t="shared" si="21"/>
        <v>65293</v>
      </c>
      <c r="Q373" s="7" t="s">
        <v>2039</v>
      </c>
      <c r="R373" t="s">
        <v>2040</v>
      </c>
      <c r="S373" s="10">
        <f t="shared" si="22"/>
        <v>42043.25</v>
      </c>
      <c r="T373" s="10">
        <f t="shared" si="23"/>
        <v>42353.25</v>
      </c>
    </row>
    <row r="374" spans="1:20" ht="34" x14ac:dyDescent="0.2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1450159200</v>
      </c>
      <c r="L374" t="b">
        <v>0</v>
      </c>
      <c r="M374" t="b">
        <v>1</v>
      </c>
      <c r="N374" t="s">
        <v>42</v>
      </c>
      <c r="O374" s="5">
        <f t="shared" si="20"/>
        <v>13424</v>
      </c>
      <c r="P374" s="5">
        <f t="shared" si="21"/>
        <v>7246.5</v>
      </c>
      <c r="Q374" s="7" t="s">
        <v>2041</v>
      </c>
      <c r="R374" t="s">
        <v>2042</v>
      </c>
      <c r="S374" s="10">
        <f t="shared" si="22"/>
        <v>42012.25</v>
      </c>
      <c r="T374" s="10">
        <f t="shared" si="23"/>
        <v>42353.25</v>
      </c>
    </row>
    <row r="375" spans="1:20" ht="17" x14ac:dyDescent="0.2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1450159200</v>
      </c>
      <c r="L375" t="b">
        <v>0</v>
      </c>
      <c r="M375" t="b">
        <v>0</v>
      </c>
      <c r="N375" t="s">
        <v>33</v>
      </c>
      <c r="O375" s="5">
        <f t="shared" si="20"/>
        <v>141791</v>
      </c>
      <c r="P375" s="5">
        <f t="shared" si="21"/>
        <v>83198.5</v>
      </c>
      <c r="Q375" s="7" t="s">
        <v>2039</v>
      </c>
      <c r="R375" t="s">
        <v>2040</v>
      </c>
      <c r="S375" s="10">
        <f t="shared" si="22"/>
        <v>42964.208333333328</v>
      </c>
      <c r="T375" s="10">
        <f t="shared" si="23"/>
        <v>42353.25</v>
      </c>
    </row>
    <row r="376" spans="1:20" ht="34" x14ac:dyDescent="0.2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1450159200</v>
      </c>
      <c r="L376" t="b">
        <v>0</v>
      </c>
      <c r="M376" t="b">
        <v>1</v>
      </c>
      <c r="N376" t="s">
        <v>42</v>
      </c>
      <c r="O376" s="5">
        <f t="shared" si="20"/>
        <v>0</v>
      </c>
      <c r="P376" s="5">
        <f t="shared" si="21"/>
        <v>11257</v>
      </c>
      <c r="Q376" s="7" t="s">
        <v>2041</v>
      </c>
      <c r="R376" t="s">
        <v>2042</v>
      </c>
      <c r="S376" s="10">
        <f t="shared" si="22"/>
        <v>43476.25</v>
      </c>
      <c r="T376" s="10">
        <f t="shared" si="23"/>
        <v>42353.25</v>
      </c>
    </row>
    <row r="377" spans="1:20" ht="34" x14ac:dyDescent="0.2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1450159200</v>
      </c>
      <c r="L377" t="b">
        <v>0</v>
      </c>
      <c r="M377" t="b">
        <v>0</v>
      </c>
      <c r="N377" t="s">
        <v>60</v>
      </c>
      <c r="O377" s="5">
        <f t="shared" si="20"/>
        <v>0</v>
      </c>
      <c r="P377" s="5">
        <f t="shared" si="21"/>
        <v>752</v>
      </c>
      <c r="Q377" s="7" t="s">
        <v>2035</v>
      </c>
      <c r="R377" t="s">
        <v>2045</v>
      </c>
      <c r="S377" s="10">
        <f t="shared" si="22"/>
        <v>42293.208333333328</v>
      </c>
      <c r="T377" s="10">
        <f t="shared" si="23"/>
        <v>42353.25</v>
      </c>
    </row>
    <row r="378" spans="1:20" ht="17" x14ac:dyDescent="0.2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1450159200</v>
      </c>
      <c r="L378" t="b">
        <v>0</v>
      </c>
      <c r="M378" t="b">
        <v>0</v>
      </c>
      <c r="N378" t="s">
        <v>23</v>
      </c>
      <c r="O378" s="5">
        <f t="shared" si="20"/>
        <v>8875</v>
      </c>
      <c r="P378" s="5">
        <f t="shared" si="21"/>
        <v>6203</v>
      </c>
      <c r="Q378" s="7" t="s">
        <v>2035</v>
      </c>
      <c r="R378" t="s">
        <v>2036</v>
      </c>
      <c r="S378" s="10">
        <f t="shared" si="22"/>
        <v>41826.208333333336</v>
      </c>
      <c r="T378" s="10">
        <f t="shared" si="23"/>
        <v>42353.25</v>
      </c>
    </row>
    <row r="379" spans="1:20" ht="17" x14ac:dyDescent="0.2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1450159200</v>
      </c>
      <c r="L379" t="b">
        <v>0</v>
      </c>
      <c r="M379" t="b">
        <v>0</v>
      </c>
      <c r="N379" t="s">
        <v>33</v>
      </c>
      <c r="O379" s="5">
        <f t="shared" si="20"/>
        <v>0</v>
      </c>
      <c r="P379" s="5">
        <f t="shared" si="21"/>
        <v>2612.5</v>
      </c>
      <c r="Q379" s="7" t="s">
        <v>2039</v>
      </c>
      <c r="R379" t="s">
        <v>2040</v>
      </c>
      <c r="S379" s="10">
        <f t="shared" si="22"/>
        <v>43760.208333333328</v>
      </c>
      <c r="T379" s="10">
        <f t="shared" si="23"/>
        <v>42353.25</v>
      </c>
    </row>
    <row r="380" spans="1:20" ht="17" x14ac:dyDescent="0.2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1450159200</v>
      </c>
      <c r="L380" t="b">
        <v>0</v>
      </c>
      <c r="M380" t="b">
        <v>0</v>
      </c>
      <c r="N380" t="s">
        <v>42</v>
      </c>
      <c r="O380" s="5">
        <f t="shared" si="20"/>
        <v>0</v>
      </c>
      <c r="P380" s="5">
        <f t="shared" si="21"/>
        <v>12618.5</v>
      </c>
      <c r="Q380" s="7" t="s">
        <v>2041</v>
      </c>
      <c r="R380" t="s">
        <v>2042</v>
      </c>
      <c r="S380" s="10">
        <f t="shared" si="22"/>
        <v>43241.208333333328</v>
      </c>
      <c r="T380" s="10">
        <f t="shared" si="23"/>
        <v>42353.25</v>
      </c>
    </row>
    <row r="381" spans="1:20" ht="17" x14ac:dyDescent="0.2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1450159200</v>
      </c>
      <c r="L381" t="b">
        <v>0</v>
      </c>
      <c r="M381" t="b">
        <v>0</v>
      </c>
      <c r="N381" t="s">
        <v>33</v>
      </c>
      <c r="O381" s="5">
        <f t="shared" si="20"/>
        <v>0</v>
      </c>
      <c r="P381" s="5">
        <f t="shared" si="21"/>
        <v>1478</v>
      </c>
      <c r="Q381" s="7" t="s">
        <v>2039</v>
      </c>
      <c r="R381" t="s">
        <v>2040</v>
      </c>
      <c r="S381" s="10">
        <f t="shared" si="22"/>
        <v>40843.208333333336</v>
      </c>
      <c r="T381" s="10">
        <f t="shared" si="23"/>
        <v>42353.25</v>
      </c>
    </row>
    <row r="382" spans="1:20" ht="34" x14ac:dyDescent="0.2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1450159200</v>
      </c>
      <c r="L382" t="b">
        <v>0</v>
      </c>
      <c r="M382" t="b">
        <v>0</v>
      </c>
      <c r="N382" t="s">
        <v>33</v>
      </c>
      <c r="O382" s="5">
        <f t="shared" si="20"/>
        <v>1508</v>
      </c>
      <c r="P382" s="5">
        <f t="shared" si="21"/>
        <v>2046</v>
      </c>
      <c r="Q382" s="7" t="s">
        <v>2039</v>
      </c>
      <c r="R382" t="s">
        <v>2040</v>
      </c>
      <c r="S382" s="10">
        <f t="shared" si="22"/>
        <v>41448.208333333336</v>
      </c>
      <c r="T382" s="10">
        <f t="shared" si="23"/>
        <v>42353.25</v>
      </c>
    </row>
    <row r="383" spans="1:20" ht="17" x14ac:dyDescent="0.2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1450159200</v>
      </c>
      <c r="L383" t="b">
        <v>0</v>
      </c>
      <c r="M383" t="b">
        <v>0</v>
      </c>
      <c r="N383" t="s">
        <v>33</v>
      </c>
      <c r="O383" s="5">
        <f t="shared" si="20"/>
        <v>4449</v>
      </c>
      <c r="P383" s="5">
        <f t="shared" si="21"/>
        <v>4952</v>
      </c>
      <c r="Q383" s="7" t="s">
        <v>2039</v>
      </c>
      <c r="R383" t="s">
        <v>2040</v>
      </c>
      <c r="S383" s="10">
        <f t="shared" si="22"/>
        <v>42163.208333333328</v>
      </c>
      <c r="T383" s="10">
        <f t="shared" si="23"/>
        <v>42353.25</v>
      </c>
    </row>
    <row r="384" spans="1:20" ht="34" x14ac:dyDescent="0.2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1450159200</v>
      </c>
      <c r="L384" t="b">
        <v>0</v>
      </c>
      <c r="M384" t="b">
        <v>0</v>
      </c>
      <c r="N384" t="s">
        <v>122</v>
      </c>
      <c r="O384" s="5">
        <f t="shared" si="20"/>
        <v>0</v>
      </c>
      <c r="P384" s="5">
        <f t="shared" si="21"/>
        <v>2935</v>
      </c>
      <c r="Q384" s="7" t="s">
        <v>2054</v>
      </c>
      <c r="R384" t="s">
        <v>2055</v>
      </c>
      <c r="S384" s="10">
        <f t="shared" si="22"/>
        <v>43024.208333333328</v>
      </c>
      <c r="T384" s="10">
        <f t="shared" si="23"/>
        <v>42353.25</v>
      </c>
    </row>
    <row r="385" spans="1:20" ht="17" x14ac:dyDescent="0.2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1450159200</v>
      </c>
      <c r="L385" t="b">
        <v>0</v>
      </c>
      <c r="M385" t="b">
        <v>1</v>
      </c>
      <c r="N385" t="s">
        <v>17</v>
      </c>
      <c r="O385" s="5">
        <f t="shared" si="20"/>
        <v>7899</v>
      </c>
      <c r="P385" s="5">
        <f t="shared" si="21"/>
        <v>7194</v>
      </c>
      <c r="Q385" s="7" t="s">
        <v>2033</v>
      </c>
      <c r="R385" t="s">
        <v>2034</v>
      </c>
      <c r="S385" s="10">
        <f t="shared" si="22"/>
        <v>43509.25</v>
      </c>
      <c r="T385" s="10">
        <f t="shared" si="23"/>
        <v>42353.25</v>
      </c>
    </row>
    <row r="386" spans="1:20" ht="17" x14ac:dyDescent="0.2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1450159200</v>
      </c>
      <c r="L386" t="b">
        <v>1</v>
      </c>
      <c r="M386" t="b">
        <v>1</v>
      </c>
      <c r="N386" t="s">
        <v>42</v>
      </c>
      <c r="O386" s="5">
        <f t="shared" si="20"/>
        <v>82379</v>
      </c>
      <c r="P386" s="5">
        <f t="shared" si="21"/>
        <v>100789</v>
      </c>
      <c r="Q386" s="7" t="s">
        <v>2041</v>
      </c>
      <c r="R386" t="s">
        <v>2042</v>
      </c>
      <c r="S386" s="10">
        <f t="shared" si="22"/>
        <v>42776.25</v>
      </c>
      <c r="T386" s="10">
        <f t="shared" si="23"/>
        <v>42353.25</v>
      </c>
    </row>
    <row r="387" spans="1:20" ht="34" x14ac:dyDescent="0.2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1450159200</v>
      </c>
      <c r="L387" t="b">
        <v>0</v>
      </c>
      <c r="M387" t="b">
        <v>0</v>
      </c>
      <c r="N387" t="s">
        <v>68</v>
      </c>
      <c r="O387" s="5">
        <f t="shared" ref="O387:O450" si="24">MAX(E387-D387,0)</f>
        <v>17959</v>
      </c>
      <c r="P387" s="5">
        <f t="shared" ref="P387:P450" si="25">AVERAGE(E387,G387)</f>
        <v>28998</v>
      </c>
      <c r="Q387" s="7" t="s">
        <v>2047</v>
      </c>
      <c r="R387" t="s">
        <v>2048</v>
      </c>
      <c r="S387" s="10">
        <f t="shared" ref="S387:S450" si="26">(J387/86400)+DATE(1970,1,1)</f>
        <v>43553.208333333328</v>
      </c>
      <c r="T387" s="10">
        <f t="shared" ref="T387:T450" si="27">(K387/86400)+DATE(1970,1,1)</f>
        <v>42353.25</v>
      </c>
    </row>
    <row r="388" spans="1:20" ht="34" x14ac:dyDescent="0.2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1450159200</v>
      </c>
      <c r="L388" t="b">
        <v>0</v>
      </c>
      <c r="M388" t="b">
        <v>0</v>
      </c>
      <c r="N388" t="s">
        <v>33</v>
      </c>
      <c r="O388" s="5">
        <f t="shared" si="24"/>
        <v>0</v>
      </c>
      <c r="P388" s="5">
        <f t="shared" si="25"/>
        <v>52311</v>
      </c>
      <c r="Q388" s="7" t="s">
        <v>2039</v>
      </c>
      <c r="R388" t="s">
        <v>2040</v>
      </c>
      <c r="S388" s="10">
        <f t="shared" si="26"/>
        <v>40355.208333333336</v>
      </c>
      <c r="T388" s="10">
        <f t="shared" si="27"/>
        <v>42353.25</v>
      </c>
    </row>
    <row r="389" spans="1:20" ht="17" x14ac:dyDescent="0.2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1450159200</v>
      </c>
      <c r="L389" t="b">
        <v>0</v>
      </c>
      <c r="M389" t="b">
        <v>0</v>
      </c>
      <c r="N389" t="s">
        <v>65</v>
      </c>
      <c r="O389" s="5">
        <f t="shared" si="24"/>
        <v>0</v>
      </c>
      <c r="P389" s="5">
        <f t="shared" si="25"/>
        <v>21609.5</v>
      </c>
      <c r="Q389" s="7" t="s">
        <v>2037</v>
      </c>
      <c r="R389" t="s">
        <v>2046</v>
      </c>
      <c r="S389" s="10">
        <f t="shared" si="26"/>
        <v>41072.208333333336</v>
      </c>
      <c r="T389" s="10">
        <f t="shared" si="27"/>
        <v>42353.25</v>
      </c>
    </row>
    <row r="390" spans="1:20" ht="17" x14ac:dyDescent="0.2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1450159200</v>
      </c>
      <c r="L390" t="b">
        <v>0</v>
      </c>
      <c r="M390" t="b">
        <v>0</v>
      </c>
      <c r="N390" t="s">
        <v>60</v>
      </c>
      <c r="O390" s="5">
        <f t="shared" si="24"/>
        <v>0</v>
      </c>
      <c r="P390" s="5">
        <f t="shared" si="25"/>
        <v>6541.5</v>
      </c>
      <c r="Q390" s="7" t="s">
        <v>2035</v>
      </c>
      <c r="R390" t="s">
        <v>2045</v>
      </c>
      <c r="S390" s="10">
        <f t="shared" si="26"/>
        <v>40912.25</v>
      </c>
      <c r="T390" s="10">
        <f t="shared" si="27"/>
        <v>42353.25</v>
      </c>
    </row>
    <row r="391" spans="1:20" ht="17" x14ac:dyDescent="0.2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1450159200</v>
      </c>
      <c r="L391" t="b">
        <v>0</v>
      </c>
      <c r="M391" t="b">
        <v>0</v>
      </c>
      <c r="N391" t="s">
        <v>33</v>
      </c>
      <c r="O391" s="5">
        <f t="shared" si="24"/>
        <v>18352</v>
      </c>
      <c r="P391" s="5">
        <f t="shared" si="25"/>
        <v>51252</v>
      </c>
      <c r="Q391" s="7" t="s">
        <v>2039</v>
      </c>
      <c r="R391" t="s">
        <v>2040</v>
      </c>
      <c r="S391" s="10">
        <f t="shared" si="26"/>
        <v>40479.208333333336</v>
      </c>
      <c r="T391" s="10">
        <f t="shared" si="27"/>
        <v>42353.25</v>
      </c>
    </row>
    <row r="392" spans="1:20" ht="17" x14ac:dyDescent="0.2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1450159200</v>
      </c>
      <c r="L392" t="b">
        <v>0</v>
      </c>
      <c r="M392" t="b">
        <v>0</v>
      </c>
      <c r="N392" t="s">
        <v>122</v>
      </c>
      <c r="O392" s="5">
        <f t="shared" si="24"/>
        <v>2077</v>
      </c>
      <c r="P392" s="5">
        <f t="shared" si="25"/>
        <v>2263.5</v>
      </c>
      <c r="Q392" s="7" t="s">
        <v>2054</v>
      </c>
      <c r="R392" t="s">
        <v>2055</v>
      </c>
      <c r="S392" s="10">
        <f t="shared" si="26"/>
        <v>41530.208333333336</v>
      </c>
      <c r="T392" s="10">
        <f t="shared" si="27"/>
        <v>42353.25</v>
      </c>
    </row>
    <row r="393" spans="1:20" ht="17" x14ac:dyDescent="0.2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1450159200</v>
      </c>
      <c r="L393" t="b">
        <v>0</v>
      </c>
      <c r="M393" t="b">
        <v>0</v>
      </c>
      <c r="N393" t="s">
        <v>68</v>
      </c>
      <c r="O393" s="5">
        <f t="shared" si="24"/>
        <v>0</v>
      </c>
      <c r="P393" s="5">
        <f t="shared" si="25"/>
        <v>2272</v>
      </c>
      <c r="Q393" s="7" t="s">
        <v>2047</v>
      </c>
      <c r="R393" t="s">
        <v>2048</v>
      </c>
      <c r="S393" s="10">
        <f t="shared" si="26"/>
        <v>41653.25</v>
      </c>
      <c r="T393" s="10">
        <f t="shared" si="27"/>
        <v>42353.25</v>
      </c>
    </row>
    <row r="394" spans="1:20" ht="34" x14ac:dyDescent="0.2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1450159200</v>
      </c>
      <c r="L394" t="b">
        <v>0</v>
      </c>
      <c r="M394" t="b">
        <v>0</v>
      </c>
      <c r="N394" t="s">
        <v>65</v>
      </c>
      <c r="O394" s="5">
        <f t="shared" si="24"/>
        <v>0</v>
      </c>
      <c r="P394" s="5">
        <f t="shared" si="25"/>
        <v>34577</v>
      </c>
      <c r="Q394" s="7" t="s">
        <v>2037</v>
      </c>
      <c r="R394" t="s">
        <v>2046</v>
      </c>
      <c r="S394" s="10">
        <f t="shared" si="26"/>
        <v>40549.25</v>
      </c>
      <c r="T394" s="10">
        <f t="shared" si="27"/>
        <v>42353.25</v>
      </c>
    </row>
    <row r="395" spans="1:20" ht="17" x14ac:dyDescent="0.2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1450159200</v>
      </c>
      <c r="L395" t="b">
        <v>0</v>
      </c>
      <c r="M395" t="b">
        <v>0</v>
      </c>
      <c r="N395" t="s">
        <v>159</v>
      </c>
      <c r="O395" s="5">
        <f t="shared" si="24"/>
        <v>80988</v>
      </c>
      <c r="P395" s="5">
        <f t="shared" si="25"/>
        <v>73423.5</v>
      </c>
      <c r="Q395" s="7" t="s">
        <v>2035</v>
      </c>
      <c r="R395" t="s">
        <v>2058</v>
      </c>
      <c r="S395" s="10">
        <f t="shared" si="26"/>
        <v>42933.208333333328</v>
      </c>
      <c r="T395" s="10">
        <f t="shared" si="27"/>
        <v>42353.25</v>
      </c>
    </row>
    <row r="396" spans="1:20" ht="17" x14ac:dyDescent="0.2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1450159200</v>
      </c>
      <c r="L396" t="b">
        <v>0</v>
      </c>
      <c r="M396" t="b">
        <v>1</v>
      </c>
      <c r="N396" t="s">
        <v>42</v>
      </c>
      <c r="O396" s="5">
        <f t="shared" si="24"/>
        <v>2955</v>
      </c>
      <c r="P396" s="5">
        <f t="shared" si="25"/>
        <v>1894.5</v>
      </c>
      <c r="Q396" s="7" t="s">
        <v>2041</v>
      </c>
      <c r="R396" t="s">
        <v>2042</v>
      </c>
      <c r="S396" s="10">
        <f t="shared" si="26"/>
        <v>41484.208333333336</v>
      </c>
      <c r="T396" s="10">
        <f t="shared" si="27"/>
        <v>42353.25</v>
      </c>
    </row>
    <row r="397" spans="1:20" ht="34" x14ac:dyDescent="0.2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1450159200</v>
      </c>
      <c r="L397" t="b">
        <v>1</v>
      </c>
      <c r="M397" t="b">
        <v>0</v>
      </c>
      <c r="N397" t="s">
        <v>33</v>
      </c>
      <c r="O397" s="5">
        <f t="shared" si="24"/>
        <v>2138</v>
      </c>
      <c r="P397" s="5">
        <f t="shared" si="25"/>
        <v>4729</v>
      </c>
      <c r="Q397" s="7" t="s">
        <v>2039</v>
      </c>
      <c r="R397" t="s">
        <v>2040</v>
      </c>
      <c r="S397" s="10">
        <f t="shared" si="26"/>
        <v>40885.25</v>
      </c>
      <c r="T397" s="10">
        <f t="shared" si="27"/>
        <v>42353.25</v>
      </c>
    </row>
    <row r="398" spans="1:20" ht="17" x14ac:dyDescent="0.2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1450159200</v>
      </c>
      <c r="L398" t="b">
        <v>0</v>
      </c>
      <c r="M398" t="b">
        <v>0</v>
      </c>
      <c r="N398" t="s">
        <v>53</v>
      </c>
      <c r="O398" s="5">
        <f t="shared" si="24"/>
        <v>30912</v>
      </c>
      <c r="P398" s="5">
        <f t="shared" si="25"/>
        <v>39308</v>
      </c>
      <c r="Q398" s="7" t="s">
        <v>2041</v>
      </c>
      <c r="R398" t="s">
        <v>2044</v>
      </c>
      <c r="S398" s="10">
        <f t="shared" si="26"/>
        <v>43378.208333333328</v>
      </c>
      <c r="T398" s="10">
        <f t="shared" si="27"/>
        <v>42353.25</v>
      </c>
    </row>
    <row r="399" spans="1:20" ht="17" x14ac:dyDescent="0.2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1450159200</v>
      </c>
      <c r="L399" t="b">
        <v>0</v>
      </c>
      <c r="M399" t="b">
        <v>0</v>
      </c>
      <c r="N399" t="s">
        <v>23</v>
      </c>
      <c r="O399" s="5">
        <f t="shared" si="24"/>
        <v>5983</v>
      </c>
      <c r="P399" s="5">
        <f t="shared" si="25"/>
        <v>7268.5</v>
      </c>
      <c r="Q399" s="7" t="s">
        <v>2035</v>
      </c>
      <c r="R399" t="s">
        <v>2036</v>
      </c>
      <c r="S399" s="10">
        <f t="shared" si="26"/>
        <v>41417.208333333336</v>
      </c>
      <c r="T399" s="10">
        <f t="shared" si="27"/>
        <v>42353.25</v>
      </c>
    </row>
    <row r="400" spans="1:20" ht="34" x14ac:dyDescent="0.2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1450159200</v>
      </c>
      <c r="L400" t="b">
        <v>0</v>
      </c>
      <c r="M400" t="b">
        <v>1</v>
      </c>
      <c r="N400" t="s">
        <v>71</v>
      </c>
      <c r="O400" s="5">
        <f t="shared" si="24"/>
        <v>10502</v>
      </c>
      <c r="P400" s="5">
        <f t="shared" si="25"/>
        <v>6162.5</v>
      </c>
      <c r="Q400" s="7" t="s">
        <v>2041</v>
      </c>
      <c r="R400" t="s">
        <v>2049</v>
      </c>
      <c r="S400" s="10">
        <f t="shared" si="26"/>
        <v>43228.208333333328</v>
      </c>
      <c r="T400" s="10">
        <f t="shared" si="27"/>
        <v>42353.25</v>
      </c>
    </row>
    <row r="401" spans="1:20" ht="17" x14ac:dyDescent="0.2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1450159200</v>
      </c>
      <c r="L401" t="b">
        <v>0</v>
      </c>
      <c r="M401" t="b">
        <v>0</v>
      </c>
      <c r="N401" t="s">
        <v>60</v>
      </c>
      <c r="O401" s="5">
        <f t="shared" si="24"/>
        <v>0</v>
      </c>
      <c r="P401" s="5">
        <f t="shared" si="25"/>
        <v>31534</v>
      </c>
      <c r="Q401" s="7" t="s">
        <v>2035</v>
      </c>
      <c r="R401" t="s">
        <v>2045</v>
      </c>
      <c r="S401" s="10">
        <f t="shared" si="26"/>
        <v>40576.25</v>
      </c>
      <c r="T401" s="10">
        <f t="shared" si="27"/>
        <v>42353.25</v>
      </c>
    </row>
    <row r="402" spans="1:20" ht="34" x14ac:dyDescent="0.2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1450159200</v>
      </c>
      <c r="L402" t="b">
        <v>0</v>
      </c>
      <c r="M402" t="b">
        <v>1</v>
      </c>
      <c r="N402" t="s">
        <v>122</v>
      </c>
      <c r="O402" s="5">
        <f t="shared" si="24"/>
        <v>0</v>
      </c>
      <c r="P402" s="5">
        <f t="shared" si="25"/>
        <v>1.5</v>
      </c>
      <c r="Q402" s="7" t="s">
        <v>2054</v>
      </c>
      <c r="R402" t="s">
        <v>2055</v>
      </c>
      <c r="S402" s="10">
        <f t="shared" si="26"/>
        <v>41502.208333333336</v>
      </c>
      <c r="T402" s="10">
        <f t="shared" si="27"/>
        <v>42353.25</v>
      </c>
    </row>
    <row r="403" spans="1:20" ht="17" x14ac:dyDescent="0.2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1450159200</v>
      </c>
      <c r="L403" t="b">
        <v>0</v>
      </c>
      <c r="M403" t="b">
        <v>0</v>
      </c>
      <c r="N403" t="s">
        <v>33</v>
      </c>
      <c r="O403" s="5">
        <f t="shared" si="24"/>
        <v>12872</v>
      </c>
      <c r="P403" s="5">
        <f t="shared" si="25"/>
        <v>7035.5</v>
      </c>
      <c r="Q403" s="7" t="s">
        <v>2039</v>
      </c>
      <c r="R403" t="s">
        <v>2040</v>
      </c>
      <c r="S403" s="10">
        <f t="shared" si="26"/>
        <v>43765.208333333328</v>
      </c>
      <c r="T403" s="10">
        <f t="shared" si="27"/>
        <v>42353.25</v>
      </c>
    </row>
    <row r="404" spans="1:20" ht="17" x14ac:dyDescent="0.2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1450159200</v>
      </c>
      <c r="L404" t="b">
        <v>0</v>
      </c>
      <c r="M404" t="b">
        <v>1</v>
      </c>
      <c r="N404" t="s">
        <v>100</v>
      </c>
      <c r="O404" s="5">
        <f t="shared" si="24"/>
        <v>0</v>
      </c>
      <c r="P404" s="5">
        <f t="shared" si="25"/>
        <v>1493</v>
      </c>
      <c r="Q404" s="7" t="s">
        <v>2041</v>
      </c>
      <c r="R404" t="s">
        <v>2052</v>
      </c>
      <c r="S404" s="10">
        <f t="shared" si="26"/>
        <v>40914.25</v>
      </c>
      <c r="T404" s="10">
        <f t="shared" si="27"/>
        <v>42353.25</v>
      </c>
    </row>
    <row r="405" spans="1:20" ht="17" x14ac:dyDescent="0.2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1450159200</v>
      </c>
      <c r="L405" t="b">
        <v>0</v>
      </c>
      <c r="M405" t="b">
        <v>1</v>
      </c>
      <c r="N405" t="s">
        <v>33</v>
      </c>
      <c r="O405" s="5">
        <f t="shared" si="24"/>
        <v>0</v>
      </c>
      <c r="P405" s="5">
        <f t="shared" si="25"/>
        <v>85917.5</v>
      </c>
      <c r="Q405" s="7" t="s">
        <v>2039</v>
      </c>
      <c r="R405" t="s">
        <v>2040</v>
      </c>
      <c r="S405" s="10">
        <f t="shared" si="26"/>
        <v>40310.208333333336</v>
      </c>
      <c r="T405" s="10">
        <f t="shared" si="27"/>
        <v>42353.25</v>
      </c>
    </row>
    <row r="406" spans="1:20" ht="17" x14ac:dyDescent="0.2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1450159200</v>
      </c>
      <c r="L406" t="b">
        <v>0</v>
      </c>
      <c r="M406" t="b">
        <v>0</v>
      </c>
      <c r="N406" t="s">
        <v>33</v>
      </c>
      <c r="O406" s="5">
        <f t="shared" si="24"/>
        <v>105421</v>
      </c>
      <c r="P406" s="5">
        <f t="shared" si="25"/>
        <v>78279</v>
      </c>
      <c r="Q406" s="7" t="s">
        <v>2039</v>
      </c>
      <c r="R406" t="s">
        <v>2040</v>
      </c>
      <c r="S406" s="10">
        <f t="shared" si="26"/>
        <v>43053.25</v>
      </c>
      <c r="T406" s="10">
        <f t="shared" si="27"/>
        <v>42353.25</v>
      </c>
    </row>
    <row r="407" spans="1:20" ht="17" x14ac:dyDescent="0.2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1450159200</v>
      </c>
      <c r="L407" t="b">
        <v>0</v>
      </c>
      <c r="M407" t="b">
        <v>0</v>
      </c>
      <c r="N407" t="s">
        <v>33</v>
      </c>
      <c r="O407" s="5">
        <f t="shared" si="24"/>
        <v>0</v>
      </c>
      <c r="P407" s="5">
        <f t="shared" si="25"/>
        <v>13481</v>
      </c>
      <c r="Q407" s="7" t="s">
        <v>2039</v>
      </c>
      <c r="R407" t="s">
        <v>2040</v>
      </c>
      <c r="S407" s="10">
        <f t="shared" si="26"/>
        <v>43255.208333333328</v>
      </c>
      <c r="T407" s="10">
        <f t="shared" si="27"/>
        <v>42353.25</v>
      </c>
    </row>
    <row r="408" spans="1:20" ht="17" x14ac:dyDescent="0.2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1450159200</v>
      </c>
      <c r="L408" t="b">
        <v>1</v>
      </c>
      <c r="M408" t="b">
        <v>0</v>
      </c>
      <c r="N408" t="s">
        <v>42</v>
      </c>
      <c r="O408" s="5">
        <f t="shared" si="24"/>
        <v>32283</v>
      </c>
      <c r="P408" s="5">
        <f t="shared" si="25"/>
        <v>36114</v>
      </c>
      <c r="Q408" s="7" t="s">
        <v>2041</v>
      </c>
      <c r="R408" t="s">
        <v>2042</v>
      </c>
      <c r="S408" s="10">
        <f t="shared" si="26"/>
        <v>41304.25</v>
      </c>
      <c r="T408" s="10">
        <f t="shared" si="27"/>
        <v>42353.25</v>
      </c>
    </row>
    <row r="409" spans="1:20" ht="17" x14ac:dyDescent="0.2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1450159200</v>
      </c>
      <c r="L409" t="b">
        <v>0</v>
      </c>
      <c r="M409" t="b">
        <v>0</v>
      </c>
      <c r="N409" t="s">
        <v>33</v>
      </c>
      <c r="O409" s="5">
        <f t="shared" si="24"/>
        <v>8700</v>
      </c>
      <c r="P409" s="5">
        <f t="shared" si="25"/>
        <v>6292</v>
      </c>
      <c r="Q409" s="7" t="s">
        <v>2039</v>
      </c>
      <c r="R409" t="s">
        <v>2040</v>
      </c>
      <c r="S409" s="10">
        <f t="shared" si="26"/>
        <v>43751.208333333328</v>
      </c>
      <c r="T409" s="10">
        <f t="shared" si="27"/>
        <v>42353.25</v>
      </c>
    </row>
    <row r="410" spans="1:20" ht="17" x14ac:dyDescent="0.2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1450159200</v>
      </c>
      <c r="L410" t="b">
        <v>0</v>
      </c>
      <c r="M410" t="b">
        <v>0</v>
      </c>
      <c r="N410" t="s">
        <v>42</v>
      </c>
      <c r="O410" s="5">
        <f t="shared" si="24"/>
        <v>2929</v>
      </c>
      <c r="P410" s="5">
        <f t="shared" si="25"/>
        <v>6141.5</v>
      </c>
      <c r="Q410" s="7" t="s">
        <v>2041</v>
      </c>
      <c r="R410" t="s">
        <v>2042</v>
      </c>
      <c r="S410" s="10">
        <f t="shared" si="26"/>
        <v>42541.208333333328</v>
      </c>
      <c r="T410" s="10">
        <f t="shared" si="27"/>
        <v>42353.25</v>
      </c>
    </row>
    <row r="411" spans="1:20" ht="17" x14ac:dyDescent="0.2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1450159200</v>
      </c>
      <c r="L411" t="b">
        <v>0</v>
      </c>
      <c r="M411" t="b">
        <v>0</v>
      </c>
      <c r="N411" t="s">
        <v>23</v>
      </c>
      <c r="O411" s="5">
        <f t="shared" si="24"/>
        <v>0</v>
      </c>
      <c r="P411" s="5">
        <f t="shared" si="25"/>
        <v>31759</v>
      </c>
      <c r="Q411" s="7" t="s">
        <v>2035</v>
      </c>
      <c r="R411" t="s">
        <v>2036</v>
      </c>
      <c r="S411" s="10">
        <f t="shared" si="26"/>
        <v>42843.208333333328</v>
      </c>
      <c r="T411" s="10">
        <f t="shared" si="27"/>
        <v>42353.25</v>
      </c>
    </row>
    <row r="412" spans="1:20" ht="17" x14ac:dyDescent="0.2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1450159200</v>
      </c>
      <c r="L412" t="b">
        <v>0</v>
      </c>
      <c r="M412" t="b">
        <v>0</v>
      </c>
      <c r="N412" t="s">
        <v>292</v>
      </c>
      <c r="O412" s="5">
        <f t="shared" si="24"/>
        <v>0</v>
      </c>
      <c r="P412" s="5">
        <f t="shared" si="25"/>
        <v>28323.5</v>
      </c>
      <c r="Q412" s="7" t="s">
        <v>2050</v>
      </c>
      <c r="R412" t="s">
        <v>2061</v>
      </c>
      <c r="S412" s="10">
        <f t="shared" si="26"/>
        <v>42122.208333333328</v>
      </c>
      <c r="T412" s="10">
        <f t="shared" si="27"/>
        <v>42353.25</v>
      </c>
    </row>
    <row r="413" spans="1:20" ht="17" x14ac:dyDescent="0.2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1450159200</v>
      </c>
      <c r="L413" t="b">
        <v>0</v>
      </c>
      <c r="M413" t="b">
        <v>0</v>
      </c>
      <c r="N413" t="s">
        <v>33</v>
      </c>
      <c r="O413" s="5">
        <f t="shared" si="24"/>
        <v>361</v>
      </c>
      <c r="P413" s="5">
        <f t="shared" si="25"/>
        <v>4121.5</v>
      </c>
      <c r="Q413" s="7" t="s">
        <v>2039</v>
      </c>
      <c r="R413" t="s">
        <v>2040</v>
      </c>
      <c r="S413" s="10">
        <f t="shared" si="26"/>
        <v>42884.208333333328</v>
      </c>
      <c r="T413" s="10">
        <f t="shared" si="27"/>
        <v>42353.25</v>
      </c>
    </row>
    <row r="414" spans="1:20" ht="17" x14ac:dyDescent="0.2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1450159200</v>
      </c>
      <c r="L414" t="b">
        <v>0</v>
      </c>
      <c r="M414" t="b">
        <v>0</v>
      </c>
      <c r="N414" t="s">
        <v>119</v>
      </c>
      <c r="O414" s="5">
        <f t="shared" si="24"/>
        <v>11946</v>
      </c>
      <c r="P414" s="5">
        <f t="shared" si="25"/>
        <v>7090</v>
      </c>
      <c r="Q414" s="7" t="s">
        <v>2047</v>
      </c>
      <c r="R414" t="s">
        <v>2053</v>
      </c>
      <c r="S414" s="10">
        <f t="shared" si="26"/>
        <v>41642.25</v>
      </c>
      <c r="T414" s="10">
        <f t="shared" si="27"/>
        <v>42353.25</v>
      </c>
    </row>
    <row r="415" spans="1:20" ht="17" x14ac:dyDescent="0.2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1450159200</v>
      </c>
      <c r="L415" t="b">
        <v>0</v>
      </c>
      <c r="M415" t="b">
        <v>0</v>
      </c>
      <c r="N415" t="s">
        <v>71</v>
      </c>
      <c r="O415" s="5">
        <f t="shared" si="24"/>
        <v>0</v>
      </c>
      <c r="P415" s="5">
        <f t="shared" si="25"/>
        <v>59358.5</v>
      </c>
      <c r="Q415" s="7" t="s">
        <v>2041</v>
      </c>
      <c r="R415" t="s">
        <v>2049</v>
      </c>
      <c r="S415" s="10">
        <f t="shared" si="26"/>
        <v>43431.25</v>
      </c>
      <c r="T415" s="10">
        <f t="shared" si="27"/>
        <v>42353.25</v>
      </c>
    </row>
    <row r="416" spans="1:20" ht="17" x14ac:dyDescent="0.2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1450159200</v>
      </c>
      <c r="L416" t="b">
        <v>0</v>
      </c>
      <c r="M416" t="b">
        <v>1</v>
      </c>
      <c r="N416" t="s">
        <v>17</v>
      </c>
      <c r="O416" s="5">
        <f t="shared" si="24"/>
        <v>0</v>
      </c>
      <c r="P416" s="5">
        <f t="shared" si="25"/>
        <v>82451</v>
      </c>
      <c r="Q416" s="7" t="s">
        <v>2033</v>
      </c>
      <c r="R416" t="s">
        <v>2034</v>
      </c>
      <c r="S416" s="10">
        <f t="shared" si="26"/>
        <v>40288.208333333336</v>
      </c>
      <c r="T416" s="10">
        <f t="shared" si="27"/>
        <v>42353.25</v>
      </c>
    </row>
    <row r="417" spans="1:20" ht="17" x14ac:dyDescent="0.2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1450159200</v>
      </c>
      <c r="L417" t="b">
        <v>0</v>
      </c>
      <c r="M417" t="b">
        <v>0</v>
      </c>
      <c r="N417" t="s">
        <v>33</v>
      </c>
      <c r="O417" s="5">
        <f t="shared" si="24"/>
        <v>0</v>
      </c>
      <c r="P417" s="5">
        <f t="shared" si="25"/>
        <v>6485</v>
      </c>
      <c r="Q417" s="7" t="s">
        <v>2039</v>
      </c>
      <c r="R417" t="s">
        <v>2040</v>
      </c>
      <c r="S417" s="10">
        <f t="shared" si="26"/>
        <v>40921.25</v>
      </c>
      <c r="T417" s="10">
        <f t="shared" si="27"/>
        <v>42353.25</v>
      </c>
    </row>
    <row r="418" spans="1:20" ht="34" x14ac:dyDescent="0.2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1450159200</v>
      </c>
      <c r="L418" t="b">
        <v>0</v>
      </c>
      <c r="M418" t="b">
        <v>1</v>
      </c>
      <c r="N418" t="s">
        <v>42</v>
      </c>
      <c r="O418" s="5">
        <f t="shared" si="24"/>
        <v>0</v>
      </c>
      <c r="P418" s="5">
        <f t="shared" si="25"/>
        <v>30223</v>
      </c>
      <c r="Q418" s="7" t="s">
        <v>2041</v>
      </c>
      <c r="R418" t="s">
        <v>2042</v>
      </c>
      <c r="S418" s="10">
        <f t="shared" si="26"/>
        <v>40560.25</v>
      </c>
      <c r="T418" s="10">
        <f t="shared" si="27"/>
        <v>42353.25</v>
      </c>
    </row>
    <row r="419" spans="1:20" ht="17" x14ac:dyDescent="0.2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1450159200</v>
      </c>
      <c r="L419" t="b">
        <v>0</v>
      </c>
      <c r="M419" t="b">
        <v>0</v>
      </c>
      <c r="N419" t="s">
        <v>33</v>
      </c>
      <c r="O419" s="5">
        <f t="shared" si="24"/>
        <v>0</v>
      </c>
      <c r="P419" s="5">
        <f t="shared" si="25"/>
        <v>479</v>
      </c>
      <c r="Q419" s="7" t="s">
        <v>2039</v>
      </c>
      <c r="R419" t="s">
        <v>2040</v>
      </c>
      <c r="S419" s="10">
        <f t="shared" si="26"/>
        <v>43407.208333333328</v>
      </c>
      <c r="T419" s="10">
        <f t="shared" si="27"/>
        <v>42353.25</v>
      </c>
    </row>
    <row r="420" spans="1:20" ht="17" x14ac:dyDescent="0.2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1450159200</v>
      </c>
      <c r="L420" t="b">
        <v>0</v>
      </c>
      <c r="M420" t="b">
        <v>0</v>
      </c>
      <c r="N420" t="s">
        <v>42</v>
      </c>
      <c r="O420" s="5">
        <f t="shared" si="24"/>
        <v>0</v>
      </c>
      <c r="P420" s="5">
        <f t="shared" si="25"/>
        <v>47981</v>
      </c>
      <c r="Q420" s="7" t="s">
        <v>2041</v>
      </c>
      <c r="R420" t="s">
        <v>2042</v>
      </c>
      <c r="S420" s="10">
        <f t="shared" si="26"/>
        <v>41035.208333333336</v>
      </c>
      <c r="T420" s="10">
        <f t="shared" si="27"/>
        <v>42353.25</v>
      </c>
    </row>
    <row r="421" spans="1:20" ht="17" x14ac:dyDescent="0.2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1450159200</v>
      </c>
      <c r="L421" t="b">
        <v>0</v>
      </c>
      <c r="M421" t="b">
        <v>0</v>
      </c>
      <c r="N421" t="s">
        <v>28</v>
      </c>
      <c r="O421" s="5">
        <f t="shared" si="24"/>
        <v>26669</v>
      </c>
      <c r="P421" s="5">
        <f t="shared" si="25"/>
        <v>72836</v>
      </c>
      <c r="Q421" s="7" t="s">
        <v>2037</v>
      </c>
      <c r="R421" t="s">
        <v>2038</v>
      </c>
      <c r="S421" s="10">
        <f t="shared" si="26"/>
        <v>40899.25</v>
      </c>
      <c r="T421" s="10">
        <f t="shared" si="27"/>
        <v>42353.25</v>
      </c>
    </row>
    <row r="422" spans="1:20" ht="17" x14ac:dyDescent="0.2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1450159200</v>
      </c>
      <c r="L422" t="b">
        <v>0</v>
      </c>
      <c r="M422" t="b">
        <v>0</v>
      </c>
      <c r="N422" t="s">
        <v>33</v>
      </c>
      <c r="O422" s="5">
        <f t="shared" si="24"/>
        <v>1423</v>
      </c>
      <c r="P422" s="5">
        <f t="shared" si="25"/>
        <v>3258.5</v>
      </c>
      <c r="Q422" s="7" t="s">
        <v>2039</v>
      </c>
      <c r="R422" t="s">
        <v>2040</v>
      </c>
      <c r="S422" s="10">
        <f t="shared" si="26"/>
        <v>42911.208333333328</v>
      </c>
      <c r="T422" s="10">
        <f t="shared" si="27"/>
        <v>42353.25</v>
      </c>
    </row>
    <row r="423" spans="1:20" ht="17" x14ac:dyDescent="0.2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1450159200</v>
      </c>
      <c r="L423" t="b">
        <v>0</v>
      </c>
      <c r="M423" t="b">
        <v>1</v>
      </c>
      <c r="N423" t="s">
        <v>65</v>
      </c>
      <c r="O423" s="5">
        <f t="shared" si="24"/>
        <v>0</v>
      </c>
      <c r="P423" s="5">
        <f t="shared" si="25"/>
        <v>3066.5</v>
      </c>
      <c r="Q423" s="7" t="s">
        <v>2037</v>
      </c>
      <c r="R423" t="s">
        <v>2046</v>
      </c>
      <c r="S423" s="10">
        <f t="shared" si="26"/>
        <v>42915.208333333328</v>
      </c>
      <c r="T423" s="10">
        <f t="shared" si="27"/>
        <v>42353.25</v>
      </c>
    </row>
    <row r="424" spans="1:20" ht="34" x14ac:dyDescent="0.2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1450159200</v>
      </c>
      <c r="L424" t="b">
        <v>0</v>
      </c>
      <c r="M424" t="b">
        <v>1</v>
      </c>
      <c r="N424" t="s">
        <v>33</v>
      </c>
      <c r="O424" s="5">
        <f t="shared" si="24"/>
        <v>2375</v>
      </c>
      <c r="P424" s="5">
        <f t="shared" si="25"/>
        <v>5640</v>
      </c>
      <c r="Q424" s="7" t="s">
        <v>2039</v>
      </c>
      <c r="R424" t="s">
        <v>2040</v>
      </c>
      <c r="S424" s="10">
        <f t="shared" si="26"/>
        <v>40285.208333333336</v>
      </c>
      <c r="T424" s="10">
        <f t="shared" si="27"/>
        <v>42353.25</v>
      </c>
    </row>
    <row r="425" spans="1:20" ht="17" x14ac:dyDescent="0.2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1450159200</v>
      </c>
      <c r="L425" t="b">
        <v>0</v>
      </c>
      <c r="M425" t="b">
        <v>1</v>
      </c>
      <c r="N425" t="s">
        <v>17</v>
      </c>
      <c r="O425" s="5">
        <f t="shared" si="24"/>
        <v>0</v>
      </c>
      <c r="P425" s="5">
        <f t="shared" si="25"/>
        <v>7942.5</v>
      </c>
      <c r="Q425" s="7" t="s">
        <v>2033</v>
      </c>
      <c r="R425" t="s">
        <v>2034</v>
      </c>
      <c r="S425" s="10">
        <f t="shared" si="26"/>
        <v>40808.208333333336</v>
      </c>
      <c r="T425" s="10">
        <f t="shared" si="27"/>
        <v>42353.25</v>
      </c>
    </row>
    <row r="426" spans="1:20" ht="17" x14ac:dyDescent="0.2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1450159200</v>
      </c>
      <c r="L426" t="b">
        <v>0</v>
      </c>
      <c r="M426" t="b">
        <v>0</v>
      </c>
      <c r="N426" t="s">
        <v>60</v>
      </c>
      <c r="O426" s="5">
        <f t="shared" si="24"/>
        <v>0</v>
      </c>
      <c r="P426" s="5">
        <f t="shared" si="25"/>
        <v>1073.5</v>
      </c>
      <c r="Q426" s="7" t="s">
        <v>2035</v>
      </c>
      <c r="R426" t="s">
        <v>2045</v>
      </c>
      <c r="S426" s="10">
        <f t="shared" si="26"/>
        <v>43208.208333333328</v>
      </c>
      <c r="T426" s="10">
        <f t="shared" si="27"/>
        <v>42353.25</v>
      </c>
    </row>
    <row r="427" spans="1:20" ht="17" x14ac:dyDescent="0.2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1450159200</v>
      </c>
      <c r="L427" t="b">
        <v>0</v>
      </c>
      <c r="M427" t="b">
        <v>0</v>
      </c>
      <c r="N427" t="s">
        <v>122</v>
      </c>
      <c r="O427" s="5">
        <f t="shared" si="24"/>
        <v>5067</v>
      </c>
      <c r="P427" s="5">
        <f t="shared" si="25"/>
        <v>3929.5</v>
      </c>
      <c r="Q427" s="7" t="s">
        <v>2054</v>
      </c>
      <c r="R427" t="s">
        <v>2055</v>
      </c>
      <c r="S427" s="10">
        <f t="shared" si="26"/>
        <v>42213.208333333328</v>
      </c>
      <c r="T427" s="10">
        <f t="shared" si="27"/>
        <v>42353.25</v>
      </c>
    </row>
    <row r="428" spans="1:20" ht="17" x14ac:dyDescent="0.2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1450159200</v>
      </c>
      <c r="L428" t="b">
        <v>0</v>
      </c>
      <c r="M428" t="b">
        <v>0</v>
      </c>
      <c r="N428" t="s">
        <v>33</v>
      </c>
      <c r="O428" s="5">
        <f t="shared" si="24"/>
        <v>8513</v>
      </c>
      <c r="P428" s="5">
        <f t="shared" si="25"/>
        <v>5266</v>
      </c>
      <c r="Q428" s="7" t="s">
        <v>2039</v>
      </c>
      <c r="R428" t="s">
        <v>2040</v>
      </c>
      <c r="S428" s="10">
        <f t="shared" si="26"/>
        <v>41332.25</v>
      </c>
      <c r="T428" s="10">
        <f t="shared" si="27"/>
        <v>42353.25</v>
      </c>
    </row>
    <row r="429" spans="1:20" ht="17" x14ac:dyDescent="0.2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1450159200</v>
      </c>
      <c r="L429" t="b">
        <v>0</v>
      </c>
      <c r="M429" t="b">
        <v>1</v>
      </c>
      <c r="N429" t="s">
        <v>33</v>
      </c>
      <c r="O429" s="5">
        <f t="shared" si="24"/>
        <v>22518</v>
      </c>
      <c r="P429" s="5">
        <f t="shared" si="25"/>
        <v>99772</v>
      </c>
      <c r="Q429" s="7" t="s">
        <v>2039</v>
      </c>
      <c r="R429" t="s">
        <v>2040</v>
      </c>
      <c r="S429" s="10">
        <f t="shared" si="26"/>
        <v>41895.208333333336</v>
      </c>
      <c r="T429" s="10">
        <f t="shared" si="27"/>
        <v>42353.25</v>
      </c>
    </row>
    <row r="430" spans="1:20" ht="17" x14ac:dyDescent="0.2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1450159200</v>
      </c>
      <c r="L430" t="b">
        <v>0</v>
      </c>
      <c r="M430" t="b">
        <v>0</v>
      </c>
      <c r="N430" t="s">
        <v>71</v>
      </c>
      <c r="O430" s="5">
        <f t="shared" si="24"/>
        <v>0</v>
      </c>
      <c r="P430" s="5">
        <f t="shared" si="25"/>
        <v>23892</v>
      </c>
      <c r="Q430" s="7" t="s">
        <v>2041</v>
      </c>
      <c r="R430" t="s">
        <v>2049</v>
      </c>
      <c r="S430" s="10">
        <f t="shared" si="26"/>
        <v>40585.25</v>
      </c>
      <c r="T430" s="10">
        <f t="shared" si="27"/>
        <v>42353.25</v>
      </c>
    </row>
    <row r="431" spans="1:20" ht="17" x14ac:dyDescent="0.2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1450159200</v>
      </c>
      <c r="L431" t="b">
        <v>0</v>
      </c>
      <c r="M431" t="b">
        <v>1</v>
      </c>
      <c r="N431" t="s">
        <v>122</v>
      </c>
      <c r="O431" s="5">
        <f t="shared" si="24"/>
        <v>0</v>
      </c>
      <c r="P431" s="5">
        <f t="shared" si="25"/>
        <v>87664.5</v>
      </c>
      <c r="Q431" s="7" t="s">
        <v>2054</v>
      </c>
      <c r="R431" t="s">
        <v>2055</v>
      </c>
      <c r="S431" s="10">
        <f t="shared" si="26"/>
        <v>41680.25</v>
      </c>
      <c r="T431" s="10">
        <f t="shared" si="27"/>
        <v>42353.25</v>
      </c>
    </row>
    <row r="432" spans="1:20" ht="34" x14ac:dyDescent="0.2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1450159200</v>
      </c>
      <c r="L432" t="b">
        <v>0</v>
      </c>
      <c r="M432" t="b">
        <v>0</v>
      </c>
      <c r="N432" t="s">
        <v>33</v>
      </c>
      <c r="O432" s="5">
        <f t="shared" si="24"/>
        <v>0</v>
      </c>
      <c r="P432" s="5">
        <f t="shared" si="25"/>
        <v>2785.5</v>
      </c>
      <c r="Q432" s="7" t="s">
        <v>2039</v>
      </c>
      <c r="R432" t="s">
        <v>2040</v>
      </c>
      <c r="S432" s="10">
        <f t="shared" si="26"/>
        <v>43737.208333333328</v>
      </c>
      <c r="T432" s="10">
        <f t="shared" si="27"/>
        <v>42353.25</v>
      </c>
    </row>
    <row r="433" spans="1:20" ht="17" x14ac:dyDescent="0.2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1450159200</v>
      </c>
      <c r="L433" t="b">
        <v>1</v>
      </c>
      <c r="M433" t="b">
        <v>0</v>
      </c>
      <c r="N433" t="s">
        <v>33</v>
      </c>
      <c r="O433" s="5">
        <f t="shared" si="24"/>
        <v>4717</v>
      </c>
      <c r="P433" s="5">
        <f t="shared" si="25"/>
        <v>4955.5</v>
      </c>
      <c r="Q433" s="7" t="s">
        <v>2039</v>
      </c>
      <c r="R433" t="s">
        <v>2040</v>
      </c>
      <c r="S433" s="10">
        <f t="shared" si="26"/>
        <v>43273.208333333328</v>
      </c>
      <c r="T433" s="10">
        <f t="shared" si="27"/>
        <v>42353.25</v>
      </c>
    </row>
    <row r="434" spans="1:20" ht="17" x14ac:dyDescent="0.2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1450159200</v>
      </c>
      <c r="L434" t="b">
        <v>0</v>
      </c>
      <c r="M434" t="b">
        <v>0</v>
      </c>
      <c r="N434" t="s">
        <v>33</v>
      </c>
      <c r="O434" s="5">
        <f t="shared" si="24"/>
        <v>0</v>
      </c>
      <c r="P434" s="5">
        <f t="shared" si="25"/>
        <v>3230</v>
      </c>
      <c r="Q434" s="7" t="s">
        <v>2039</v>
      </c>
      <c r="R434" t="s">
        <v>2040</v>
      </c>
      <c r="S434" s="10">
        <f t="shared" si="26"/>
        <v>41761.208333333336</v>
      </c>
      <c r="T434" s="10">
        <f t="shared" si="27"/>
        <v>42353.25</v>
      </c>
    </row>
    <row r="435" spans="1:20" ht="17" x14ac:dyDescent="0.2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1450159200</v>
      </c>
      <c r="L435" t="b">
        <v>0</v>
      </c>
      <c r="M435" t="b">
        <v>1</v>
      </c>
      <c r="N435" t="s">
        <v>42</v>
      </c>
      <c r="O435" s="5">
        <f t="shared" si="24"/>
        <v>0</v>
      </c>
      <c r="P435" s="5">
        <f t="shared" si="25"/>
        <v>33273.5</v>
      </c>
      <c r="Q435" s="7" t="s">
        <v>2041</v>
      </c>
      <c r="R435" t="s">
        <v>2042</v>
      </c>
      <c r="S435" s="10">
        <f t="shared" si="26"/>
        <v>41603.25</v>
      </c>
      <c r="T435" s="10">
        <f t="shared" si="27"/>
        <v>42353.25</v>
      </c>
    </row>
    <row r="436" spans="1:20" ht="17" x14ac:dyDescent="0.2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1450159200</v>
      </c>
      <c r="L436" t="b">
        <v>1</v>
      </c>
      <c r="M436" t="b">
        <v>0</v>
      </c>
      <c r="N436" t="s">
        <v>33</v>
      </c>
      <c r="O436" s="5">
        <f t="shared" si="24"/>
        <v>0</v>
      </c>
      <c r="P436" s="5">
        <f t="shared" si="25"/>
        <v>456.5</v>
      </c>
      <c r="Q436" s="7" t="s">
        <v>2039</v>
      </c>
      <c r="R436" t="s">
        <v>2040</v>
      </c>
      <c r="S436" s="10">
        <f t="shared" si="26"/>
        <v>42705.25</v>
      </c>
      <c r="T436" s="10">
        <f t="shared" si="27"/>
        <v>42353.25</v>
      </c>
    </row>
    <row r="437" spans="1:20" ht="17" x14ac:dyDescent="0.2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1450159200</v>
      </c>
      <c r="L437" t="b">
        <v>0</v>
      </c>
      <c r="M437" t="b">
        <v>1</v>
      </c>
      <c r="N437" t="s">
        <v>33</v>
      </c>
      <c r="O437" s="5">
        <f t="shared" si="24"/>
        <v>25720</v>
      </c>
      <c r="P437" s="5">
        <f t="shared" si="25"/>
        <v>89916.5</v>
      </c>
      <c r="Q437" s="7" t="s">
        <v>2039</v>
      </c>
      <c r="R437" t="s">
        <v>2040</v>
      </c>
      <c r="S437" s="10">
        <f t="shared" si="26"/>
        <v>41988.25</v>
      </c>
      <c r="T437" s="10">
        <f t="shared" si="27"/>
        <v>42353.25</v>
      </c>
    </row>
    <row r="438" spans="1:20" ht="17" x14ac:dyDescent="0.2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1450159200</v>
      </c>
      <c r="L438" t="b">
        <v>0</v>
      </c>
      <c r="M438" t="b">
        <v>0</v>
      </c>
      <c r="N438" t="s">
        <v>159</v>
      </c>
      <c r="O438" s="5">
        <f t="shared" si="24"/>
        <v>12378</v>
      </c>
      <c r="P438" s="5">
        <f t="shared" si="25"/>
        <v>6963.5</v>
      </c>
      <c r="Q438" s="7" t="s">
        <v>2035</v>
      </c>
      <c r="R438" t="s">
        <v>2058</v>
      </c>
      <c r="S438" s="10">
        <f t="shared" si="26"/>
        <v>43575.208333333328</v>
      </c>
      <c r="T438" s="10">
        <f t="shared" si="27"/>
        <v>42353.25</v>
      </c>
    </row>
    <row r="439" spans="1:20" ht="17" x14ac:dyDescent="0.2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1450159200</v>
      </c>
      <c r="L439" t="b">
        <v>0</v>
      </c>
      <c r="M439" t="b">
        <v>1</v>
      </c>
      <c r="N439" t="s">
        <v>71</v>
      </c>
      <c r="O439" s="5">
        <f t="shared" si="24"/>
        <v>1869</v>
      </c>
      <c r="P439" s="5">
        <f t="shared" si="25"/>
        <v>5080.5</v>
      </c>
      <c r="Q439" s="7" t="s">
        <v>2041</v>
      </c>
      <c r="R439" t="s">
        <v>2049</v>
      </c>
      <c r="S439" s="10">
        <f t="shared" si="26"/>
        <v>42260.208333333328</v>
      </c>
      <c r="T439" s="10">
        <f t="shared" si="27"/>
        <v>42353.25</v>
      </c>
    </row>
    <row r="440" spans="1:20" ht="34" x14ac:dyDescent="0.2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1450159200</v>
      </c>
      <c r="L440" t="b">
        <v>0</v>
      </c>
      <c r="M440" t="b">
        <v>0</v>
      </c>
      <c r="N440" t="s">
        <v>33</v>
      </c>
      <c r="O440" s="5">
        <f t="shared" si="24"/>
        <v>6527</v>
      </c>
      <c r="P440" s="5">
        <f t="shared" si="25"/>
        <v>7537</v>
      </c>
      <c r="Q440" s="7" t="s">
        <v>2039</v>
      </c>
      <c r="R440" t="s">
        <v>2040</v>
      </c>
      <c r="S440" s="10">
        <f t="shared" si="26"/>
        <v>41337.25</v>
      </c>
      <c r="T440" s="10">
        <f t="shared" si="27"/>
        <v>42353.25</v>
      </c>
    </row>
    <row r="441" spans="1:20" ht="17" x14ac:dyDescent="0.2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1450159200</v>
      </c>
      <c r="L441" t="b">
        <v>0</v>
      </c>
      <c r="M441" t="b">
        <v>0</v>
      </c>
      <c r="N441" t="s">
        <v>474</v>
      </c>
      <c r="O441" s="5">
        <f t="shared" si="24"/>
        <v>72500</v>
      </c>
      <c r="P441" s="5">
        <f t="shared" si="25"/>
        <v>51596.5</v>
      </c>
      <c r="Q441" s="7" t="s">
        <v>2041</v>
      </c>
      <c r="R441" t="s">
        <v>2063</v>
      </c>
      <c r="S441" s="10">
        <f t="shared" si="26"/>
        <v>42680.208333333328</v>
      </c>
      <c r="T441" s="10">
        <f t="shared" si="27"/>
        <v>42353.25</v>
      </c>
    </row>
    <row r="442" spans="1:20" ht="17" x14ac:dyDescent="0.2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1450159200</v>
      </c>
      <c r="L442" t="b">
        <v>0</v>
      </c>
      <c r="M442" t="b">
        <v>0</v>
      </c>
      <c r="N442" t="s">
        <v>269</v>
      </c>
      <c r="O442" s="5">
        <f t="shared" si="24"/>
        <v>63454</v>
      </c>
      <c r="P442" s="5">
        <f t="shared" si="25"/>
        <v>84542.5</v>
      </c>
      <c r="Q442" s="7" t="s">
        <v>2041</v>
      </c>
      <c r="R442" t="s">
        <v>2060</v>
      </c>
      <c r="S442" s="10">
        <f t="shared" si="26"/>
        <v>42916.208333333328</v>
      </c>
      <c r="T442" s="10">
        <f t="shared" si="27"/>
        <v>42353.25</v>
      </c>
    </row>
    <row r="443" spans="1:20" ht="17" x14ac:dyDescent="0.2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1450159200</v>
      </c>
      <c r="L443" t="b">
        <v>0</v>
      </c>
      <c r="M443" t="b">
        <v>0</v>
      </c>
      <c r="N443" t="s">
        <v>65</v>
      </c>
      <c r="O443" s="5">
        <f t="shared" si="24"/>
        <v>0</v>
      </c>
      <c r="P443" s="5">
        <f t="shared" si="25"/>
        <v>888</v>
      </c>
      <c r="Q443" s="7" t="s">
        <v>2037</v>
      </c>
      <c r="R443" t="s">
        <v>2046</v>
      </c>
      <c r="S443" s="10">
        <f t="shared" si="26"/>
        <v>41025.208333333336</v>
      </c>
      <c r="T443" s="10">
        <f t="shared" si="27"/>
        <v>42353.25</v>
      </c>
    </row>
    <row r="444" spans="1:20" ht="17" x14ac:dyDescent="0.2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1450159200</v>
      </c>
      <c r="L444" t="b">
        <v>0</v>
      </c>
      <c r="M444" t="b">
        <v>0</v>
      </c>
      <c r="N444" t="s">
        <v>33</v>
      </c>
      <c r="O444" s="5">
        <f t="shared" si="24"/>
        <v>5331</v>
      </c>
      <c r="P444" s="5">
        <f t="shared" si="25"/>
        <v>5437</v>
      </c>
      <c r="Q444" s="7" t="s">
        <v>2039</v>
      </c>
      <c r="R444" t="s">
        <v>2040</v>
      </c>
      <c r="S444" s="10">
        <f t="shared" si="26"/>
        <v>42980.208333333328</v>
      </c>
      <c r="T444" s="10">
        <f t="shared" si="27"/>
        <v>42353.25</v>
      </c>
    </row>
    <row r="445" spans="1:20" ht="17" x14ac:dyDescent="0.2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1450159200</v>
      </c>
      <c r="L445" t="b">
        <v>0</v>
      </c>
      <c r="M445" t="b">
        <v>0</v>
      </c>
      <c r="N445" t="s">
        <v>33</v>
      </c>
      <c r="O445" s="5">
        <f t="shared" si="24"/>
        <v>0</v>
      </c>
      <c r="P445" s="5">
        <f t="shared" si="25"/>
        <v>1661</v>
      </c>
      <c r="Q445" s="7" t="s">
        <v>2039</v>
      </c>
      <c r="R445" t="s">
        <v>2040</v>
      </c>
      <c r="S445" s="10">
        <f t="shared" si="26"/>
        <v>40451.208333333336</v>
      </c>
      <c r="T445" s="10">
        <f t="shared" si="27"/>
        <v>42353.25</v>
      </c>
    </row>
    <row r="446" spans="1:20" ht="17" x14ac:dyDescent="0.2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1450159200</v>
      </c>
      <c r="L446" t="b">
        <v>0</v>
      </c>
      <c r="M446" t="b">
        <v>1</v>
      </c>
      <c r="N446" t="s">
        <v>60</v>
      </c>
      <c r="O446" s="5">
        <f t="shared" si="24"/>
        <v>4738</v>
      </c>
      <c r="P446" s="5">
        <f t="shared" si="25"/>
        <v>5617</v>
      </c>
      <c r="Q446" s="7" t="s">
        <v>2035</v>
      </c>
      <c r="R446" t="s">
        <v>2045</v>
      </c>
      <c r="S446" s="10">
        <f t="shared" si="26"/>
        <v>40748.208333333336</v>
      </c>
      <c r="T446" s="10">
        <f t="shared" si="27"/>
        <v>42353.25</v>
      </c>
    </row>
    <row r="447" spans="1:20" ht="34" x14ac:dyDescent="0.2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1450159200</v>
      </c>
      <c r="L447" t="b">
        <v>0</v>
      </c>
      <c r="M447" t="b">
        <v>1</v>
      </c>
      <c r="N447" t="s">
        <v>33</v>
      </c>
      <c r="O447" s="5">
        <f t="shared" si="24"/>
        <v>8639</v>
      </c>
      <c r="P447" s="5">
        <f t="shared" si="25"/>
        <v>5454.5</v>
      </c>
      <c r="Q447" s="7" t="s">
        <v>2039</v>
      </c>
      <c r="R447" t="s">
        <v>2040</v>
      </c>
      <c r="S447" s="10">
        <f t="shared" si="26"/>
        <v>40515.25</v>
      </c>
      <c r="T447" s="10">
        <f t="shared" si="27"/>
        <v>42353.25</v>
      </c>
    </row>
    <row r="448" spans="1:20" ht="17" x14ac:dyDescent="0.2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1450159200</v>
      </c>
      <c r="L448" t="b">
        <v>0</v>
      </c>
      <c r="M448" t="b">
        <v>0</v>
      </c>
      <c r="N448" t="s">
        <v>65</v>
      </c>
      <c r="O448" s="5">
        <f t="shared" si="24"/>
        <v>0</v>
      </c>
      <c r="P448" s="5">
        <f t="shared" si="25"/>
        <v>2882.5</v>
      </c>
      <c r="Q448" s="7" t="s">
        <v>2037</v>
      </c>
      <c r="R448" t="s">
        <v>2046</v>
      </c>
      <c r="S448" s="10">
        <f t="shared" si="26"/>
        <v>41261.25</v>
      </c>
      <c r="T448" s="10">
        <f t="shared" si="27"/>
        <v>42353.25</v>
      </c>
    </row>
    <row r="449" spans="1:20" ht="34" x14ac:dyDescent="0.2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1450159200</v>
      </c>
      <c r="L449" t="b">
        <v>0</v>
      </c>
      <c r="M449" t="b">
        <v>0</v>
      </c>
      <c r="N449" t="s">
        <v>269</v>
      </c>
      <c r="O449" s="5">
        <f t="shared" si="24"/>
        <v>0</v>
      </c>
      <c r="P449" s="5">
        <f t="shared" si="25"/>
        <v>19096.5</v>
      </c>
      <c r="Q449" s="7" t="s">
        <v>2041</v>
      </c>
      <c r="R449" t="s">
        <v>2060</v>
      </c>
      <c r="S449" s="10">
        <f t="shared" si="26"/>
        <v>43088.25</v>
      </c>
      <c r="T449" s="10">
        <f t="shared" si="27"/>
        <v>42353.25</v>
      </c>
    </row>
    <row r="450" spans="1:20" ht="17" x14ac:dyDescent="0.2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1450159200</v>
      </c>
      <c r="L450" t="b">
        <v>0</v>
      </c>
      <c r="M450" t="b">
        <v>1</v>
      </c>
      <c r="N450" t="s">
        <v>89</v>
      </c>
      <c r="O450" s="5">
        <f t="shared" si="24"/>
        <v>0</v>
      </c>
      <c r="P450" s="5">
        <f t="shared" si="25"/>
        <v>22994.5</v>
      </c>
      <c r="Q450" s="7" t="s">
        <v>2050</v>
      </c>
      <c r="R450" t="s">
        <v>2051</v>
      </c>
      <c r="S450" s="10">
        <f t="shared" si="26"/>
        <v>41378.208333333336</v>
      </c>
      <c r="T450" s="10">
        <f t="shared" si="27"/>
        <v>42353.25</v>
      </c>
    </row>
    <row r="451" spans="1:20" ht="17" x14ac:dyDescent="0.2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1450159200</v>
      </c>
      <c r="L451" t="b">
        <v>0</v>
      </c>
      <c r="M451" t="b">
        <v>0</v>
      </c>
      <c r="N451" t="s">
        <v>89</v>
      </c>
      <c r="O451" s="5">
        <f t="shared" ref="O451:O514" si="28">MAX(E451-D451,0)</f>
        <v>7803</v>
      </c>
      <c r="P451" s="5">
        <f t="shared" ref="P451:P514" si="29">AVERAGE(E451,G451)</f>
        <v>4394.5</v>
      </c>
      <c r="Q451" s="7" t="s">
        <v>2050</v>
      </c>
      <c r="R451" t="s">
        <v>2051</v>
      </c>
      <c r="S451" s="10">
        <f t="shared" ref="S451:S514" si="30">(J451/86400)+DATE(1970,1,1)</f>
        <v>43530.25</v>
      </c>
      <c r="T451" s="10">
        <f t="shared" ref="T451:T514" si="31">(K451/86400)+DATE(1970,1,1)</f>
        <v>42353.25</v>
      </c>
    </row>
    <row r="452" spans="1:20" ht="17" x14ac:dyDescent="0.2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1450159200</v>
      </c>
      <c r="L452" t="b">
        <v>0</v>
      </c>
      <c r="M452" t="b">
        <v>0</v>
      </c>
      <c r="N452" t="s">
        <v>71</v>
      </c>
      <c r="O452" s="5">
        <f t="shared" si="28"/>
        <v>0</v>
      </c>
      <c r="P452" s="5">
        <f t="shared" si="29"/>
        <v>2.5</v>
      </c>
      <c r="Q452" s="7" t="s">
        <v>2041</v>
      </c>
      <c r="R452" t="s">
        <v>2049</v>
      </c>
      <c r="S452" s="10">
        <f t="shared" si="30"/>
        <v>43394.208333333328</v>
      </c>
      <c r="T452" s="10">
        <f t="shared" si="31"/>
        <v>42353.25</v>
      </c>
    </row>
    <row r="453" spans="1:20" ht="17" x14ac:dyDescent="0.2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1450159200</v>
      </c>
      <c r="L453" t="b">
        <v>0</v>
      </c>
      <c r="M453" t="b">
        <v>0</v>
      </c>
      <c r="N453" t="s">
        <v>23</v>
      </c>
      <c r="O453" s="5">
        <f t="shared" si="28"/>
        <v>33902</v>
      </c>
      <c r="P453" s="5">
        <f t="shared" si="29"/>
        <v>94294</v>
      </c>
      <c r="Q453" s="7" t="s">
        <v>2035</v>
      </c>
      <c r="R453" t="s">
        <v>2036</v>
      </c>
      <c r="S453" s="10">
        <f t="shared" si="30"/>
        <v>42935.208333333328</v>
      </c>
      <c r="T453" s="10">
        <f t="shared" si="31"/>
        <v>42353.25</v>
      </c>
    </row>
    <row r="454" spans="1:20" ht="34" x14ac:dyDescent="0.2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1450159200</v>
      </c>
      <c r="L454" t="b">
        <v>0</v>
      </c>
      <c r="M454" t="b">
        <v>0</v>
      </c>
      <c r="N454" t="s">
        <v>53</v>
      </c>
      <c r="O454" s="5">
        <f t="shared" si="28"/>
        <v>0</v>
      </c>
      <c r="P454" s="5">
        <f t="shared" si="29"/>
        <v>1538</v>
      </c>
      <c r="Q454" s="7" t="s">
        <v>2041</v>
      </c>
      <c r="R454" t="s">
        <v>2044</v>
      </c>
      <c r="S454" s="10">
        <f t="shared" si="30"/>
        <v>40365.208333333336</v>
      </c>
      <c r="T454" s="10">
        <f t="shared" si="31"/>
        <v>42353.25</v>
      </c>
    </row>
    <row r="455" spans="1:20" ht="34" x14ac:dyDescent="0.2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1450159200</v>
      </c>
      <c r="L455" t="b">
        <v>0</v>
      </c>
      <c r="M455" t="b">
        <v>0</v>
      </c>
      <c r="N455" t="s">
        <v>474</v>
      </c>
      <c r="O455" s="5">
        <f t="shared" si="28"/>
        <v>0</v>
      </c>
      <c r="P455" s="5">
        <f t="shared" si="29"/>
        <v>51965</v>
      </c>
      <c r="Q455" s="7" t="s">
        <v>2041</v>
      </c>
      <c r="R455" t="s">
        <v>2063</v>
      </c>
      <c r="S455" s="10">
        <f t="shared" si="30"/>
        <v>42705.25</v>
      </c>
      <c r="T455" s="10">
        <f t="shared" si="31"/>
        <v>42353.25</v>
      </c>
    </row>
    <row r="456" spans="1:20" ht="17" x14ac:dyDescent="0.2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1450159200</v>
      </c>
      <c r="L456" t="b">
        <v>0</v>
      </c>
      <c r="M456" t="b">
        <v>1</v>
      </c>
      <c r="N456" t="s">
        <v>53</v>
      </c>
      <c r="O456" s="5">
        <f t="shared" si="28"/>
        <v>0</v>
      </c>
      <c r="P456" s="5">
        <f t="shared" si="29"/>
        <v>901</v>
      </c>
      <c r="Q456" s="7" t="s">
        <v>2041</v>
      </c>
      <c r="R456" t="s">
        <v>2044</v>
      </c>
      <c r="S456" s="10">
        <f t="shared" si="30"/>
        <v>41568.208333333336</v>
      </c>
      <c r="T456" s="10">
        <f t="shared" si="31"/>
        <v>42353.25</v>
      </c>
    </row>
    <row r="457" spans="1:20" ht="17" x14ac:dyDescent="0.2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1450159200</v>
      </c>
      <c r="L457" t="b">
        <v>0</v>
      </c>
      <c r="M457" t="b">
        <v>0</v>
      </c>
      <c r="N457" t="s">
        <v>33</v>
      </c>
      <c r="O457" s="5">
        <f t="shared" si="28"/>
        <v>21404</v>
      </c>
      <c r="P457" s="5">
        <f t="shared" si="29"/>
        <v>70815.5</v>
      </c>
      <c r="Q457" s="7" t="s">
        <v>2039</v>
      </c>
      <c r="R457" t="s">
        <v>2040</v>
      </c>
      <c r="S457" s="10">
        <f t="shared" si="30"/>
        <v>40809.208333333336</v>
      </c>
      <c r="T457" s="10">
        <f t="shared" si="31"/>
        <v>42353.25</v>
      </c>
    </row>
    <row r="458" spans="1:20" ht="34" x14ac:dyDescent="0.2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1450159200</v>
      </c>
      <c r="L458" t="b">
        <v>0</v>
      </c>
      <c r="M458" t="b">
        <v>1</v>
      </c>
      <c r="N458" t="s">
        <v>60</v>
      </c>
      <c r="O458" s="5">
        <f t="shared" si="28"/>
        <v>6038</v>
      </c>
      <c r="P458" s="5">
        <f t="shared" si="29"/>
        <v>77021.5</v>
      </c>
      <c r="Q458" s="7" t="s">
        <v>2035</v>
      </c>
      <c r="R458" t="s">
        <v>2045</v>
      </c>
      <c r="S458" s="10">
        <f t="shared" si="30"/>
        <v>43141.25</v>
      </c>
      <c r="T458" s="10">
        <f t="shared" si="31"/>
        <v>42353.25</v>
      </c>
    </row>
    <row r="459" spans="1:20" ht="17" x14ac:dyDescent="0.2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1450159200</v>
      </c>
      <c r="L459" t="b">
        <v>0</v>
      </c>
      <c r="M459" t="b">
        <v>0</v>
      </c>
      <c r="N459" t="s">
        <v>33</v>
      </c>
      <c r="O459" s="5">
        <f t="shared" si="28"/>
        <v>0</v>
      </c>
      <c r="P459" s="5">
        <f t="shared" si="29"/>
        <v>689</v>
      </c>
      <c r="Q459" s="7" t="s">
        <v>2039</v>
      </c>
      <c r="R459" t="s">
        <v>2040</v>
      </c>
      <c r="S459" s="10">
        <f t="shared" si="30"/>
        <v>42657.208333333328</v>
      </c>
      <c r="T459" s="10">
        <f t="shared" si="31"/>
        <v>42353.25</v>
      </c>
    </row>
    <row r="460" spans="1:20" ht="17" x14ac:dyDescent="0.2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1450159200</v>
      </c>
      <c r="L460" t="b">
        <v>0</v>
      </c>
      <c r="M460" t="b">
        <v>0</v>
      </c>
      <c r="N460" t="s">
        <v>33</v>
      </c>
      <c r="O460" s="5">
        <f t="shared" si="28"/>
        <v>84906</v>
      </c>
      <c r="P460" s="5">
        <f t="shared" si="29"/>
        <v>60413</v>
      </c>
      <c r="Q460" s="7" t="s">
        <v>2039</v>
      </c>
      <c r="R460" t="s">
        <v>2040</v>
      </c>
      <c r="S460" s="10">
        <f t="shared" si="30"/>
        <v>40265.208333333336</v>
      </c>
      <c r="T460" s="10">
        <f t="shared" si="31"/>
        <v>42353.25</v>
      </c>
    </row>
    <row r="461" spans="1:20" ht="17" x14ac:dyDescent="0.2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1450159200</v>
      </c>
      <c r="L461" t="b">
        <v>0</v>
      </c>
      <c r="M461" t="b">
        <v>0</v>
      </c>
      <c r="N461" t="s">
        <v>42</v>
      </c>
      <c r="O461" s="5">
        <f t="shared" si="28"/>
        <v>0</v>
      </c>
      <c r="P461" s="5">
        <f t="shared" si="29"/>
        <v>2889.5</v>
      </c>
      <c r="Q461" s="7" t="s">
        <v>2041</v>
      </c>
      <c r="R461" t="s">
        <v>2042</v>
      </c>
      <c r="S461" s="10">
        <f t="shared" si="30"/>
        <v>42001.25</v>
      </c>
      <c r="T461" s="10">
        <f t="shared" si="31"/>
        <v>42353.25</v>
      </c>
    </row>
    <row r="462" spans="1:20" ht="17" x14ac:dyDescent="0.2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1450159200</v>
      </c>
      <c r="L462" t="b">
        <v>0</v>
      </c>
      <c r="M462" t="b">
        <v>0</v>
      </c>
      <c r="N462" t="s">
        <v>33</v>
      </c>
      <c r="O462" s="5">
        <f t="shared" si="28"/>
        <v>1719</v>
      </c>
      <c r="P462" s="5">
        <f t="shared" si="29"/>
        <v>2084.5</v>
      </c>
      <c r="Q462" s="7" t="s">
        <v>2039</v>
      </c>
      <c r="R462" t="s">
        <v>2040</v>
      </c>
      <c r="S462" s="10">
        <f t="shared" si="30"/>
        <v>40399.208333333336</v>
      </c>
      <c r="T462" s="10">
        <f t="shared" si="31"/>
        <v>42353.25</v>
      </c>
    </row>
    <row r="463" spans="1:20" ht="17" x14ac:dyDescent="0.2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1450159200</v>
      </c>
      <c r="L463" t="b">
        <v>0</v>
      </c>
      <c r="M463" t="b">
        <v>0</v>
      </c>
      <c r="N463" t="s">
        <v>53</v>
      </c>
      <c r="O463" s="5">
        <f t="shared" si="28"/>
        <v>40554</v>
      </c>
      <c r="P463" s="5">
        <f t="shared" si="29"/>
        <v>70717</v>
      </c>
      <c r="Q463" s="7" t="s">
        <v>2041</v>
      </c>
      <c r="R463" t="s">
        <v>2044</v>
      </c>
      <c r="S463" s="10">
        <f t="shared" si="30"/>
        <v>41757.208333333336</v>
      </c>
      <c r="T463" s="10">
        <f t="shared" si="31"/>
        <v>42353.25</v>
      </c>
    </row>
    <row r="464" spans="1:20" ht="17" x14ac:dyDescent="0.2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1450159200</v>
      </c>
      <c r="L464" t="b">
        <v>0</v>
      </c>
      <c r="M464" t="b">
        <v>0</v>
      </c>
      <c r="N464" t="s">
        <v>292</v>
      </c>
      <c r="O464" s="5">
        <f t="shared" si="28"/>
        <v>0</v>
      </c>
      <c r="P464" s="5">
        <f t="shared" si="29"/>
        <v>29134.5</v>
      </c>
      <c r="Q464" s="7" t="s">
        <v>2050</v>
      </c>
      <c r="R464" t="s">
        <v>2061</v>
      </c>
      <c r="S464" s="10">
        <f t="shared" si="30"/>
        <v>41304.25</v>
      </c>
      <c r="T464" s="10">
        <f t="shared" si="31"/>
        <v>42353.25</v>
      </c>
    </row>
    <row r="465" spans="1:20" ht="34" x14ac:dyDescent="0.2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1450159200</v>
      </c>
      <c r="L465" t="b">
        <v>0</v>
      </c>
      <c r="M465" t="b">
        <v>0</v>
      </c>
      <c r="N465" t="s">
        <v>71</v>
      </c>
      <c r="O465" s="5">
        <f t="shared" si="28"/>
        <v>10965</v>
      </c>
      <c r="P465" s="5">
        <f t="shared" si="29"/>
        <v>73685</v>
      </c>
      <c r="Q465" s="7" t="s">
        <v>2041</v>
      </c>
      <c r="R465" t="s">
        <v>2049</v>
      </c>
      <c r="S465" s="10">
        <f t="shared" si="30"/>
        <v>41639.25</v>
      </c>
      <c r="T465" s="10">
        <f t="shared" si="31"/>
        <v>42353.25</v>
      </c>
    </row>
    <row r="466" spans="1:20" ht="17" x14ac:dyDescent="0.2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1450159200</v>
      </c>
      <c r="L466" t="b">
        <v>0</v>
      </c>
      <c r="M466" t="b">
        <v>0</v>
      </c>
      <c r="N466" t="s">
        <v>33</v>
      </c>
      <c r="O466" s="5">
        <f t="shared" si="28"/>
        <v>23820</v>
      </c>
      <c r="P466" s="5">
        <f t="shared" si="29"/>
        <v>48728</v>
      </c>
      <c r="Q466" s="7" t="s">
        <v>2039</v>
      </c>
      <c r="R466" t="s">
        <v>2040</v>
      </c>
      <c r="S466" s="10">
        <f t="shared" si="30"/>
        <v>43142.25</v>
      </c>
      <c r="T466" s="10">
        <f t="shared" si="31"/>
        <v>42353.25</v>
      </c>
    </row>
    <row r="467" spans="1:20" ht="17" x14ac:dyDescent="0.2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1450159200</v>
      </c>
      <c r="L467" t="b">
        <v>0</v>
      </c>
      <c r="M467" t="b">
        <v>0</v>
      </c>
      <c r="N467" t="s">
        <v>206</v>
      </c>
      <c r="O467" s="5">
        <f t="shared" si="28"/>
        <v>4129</v>
      </c>
      <c r="P467" s="5">
        <f t="shared" si="29"/>
        <v>4454.5</v>
      </c>
      <c r="Q467" s="7" t="s">
        <v>2047</v>
      </c>
      <c r="R467" t="s">
        <v>2059</v>
      </c>
      <c r="S467" s="10">
        <f t="shared" si="30"/>
        <v>43127.25</v>
      </c>
      <c r="T467" s="10">
        <f t="shared" si="31"/>
        <v>42353.25</v>
      </c>
    </row>
    <row r="468" spans="1:20" ht="17" x14ac:dyDescent="0.2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1450159200</v>
      </c>
      <c r="L468" t="b">
        <v>0</v>
      </c>
      <c r="M468" t="b">
        <v>1</v>
      </c>
      <c r="N468" t="s">
        <v>65</v>
      </c>
      <c r="O468" s="5">
        <f t="shared" si="28"/>
        <v>2784</v>
      </c>
      <c r="P468" s="5">
        <f t="shared" si="29"/>
        <v>2013</v>
      </c>
      <c r="Q468" s="7" t="s">
        <v>2037</v>
      </c>
      <c r="R468" t="s">
        <v>2046</v>
      </c>
      <c r="S468" s="10">
        <f t="shared" si="30"/>
        <v>41409.208333333336</v>
      </c>
      <c r="T468" s="10">
        <f t="shared" si="31"/>
        <v>42353.25</v>
      </c>
    </row>
    <row r="469" spans="1:20" ht="34" x14ac:dyDescent="0.2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1450159200</v>
      </c>
      <c r="L469" t="b">
        <v>0</v>
      </c>
      <c r="M469" t="b">
        <v>1</v>
      </c>
      <c r="N469" t="s">
        <v>28</v>
      </c>
      <c r="O469" s="5">
        <f t="shared" si="28"/>
        <v>6653</v>
      </c>
      <c r="P469" s="5">
        <f t="shared" si="29"/>
        <v>4096</v>
      </c>
      <c r="Q469" s="7" t="s">
        <v>2037</v>
      </c>
      <c r="R469" t="s">
        <v>2038</v>
      </c>
      <c r="S469" s="10">
        <f t="shared" si="30"/>
        <v>42331.25</v>
      </c>
      <c r="T469" s="10">
        <f t="shared" si="31"/>
        <v>42353.25</v>
      </c>
    </row>
    <row r="470" spans="1:20" ht="17" x14ac:dyDescent="0.2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1450159200</v>
      </c>
      <c r="L470" t="b">
        <v>0</v>
      </c>
      <c r="M470" t="b">
        <v>0</v>
      </c>
      <c r="N470" t="s">
        <v>33</v>
      </c>
      <c r="O470" s="5">
        <f t="shared" si="28"/>
        <v>0</v>
      </c>
      <c r="P470" s="5">
        <f t="shared" si="29"/>
        <v>818</v>
      </c>
      <c r="Q470" s="7" t="s">
        <v>2039</v>
      </c>
      <c r="R470" t="s">
        <v>2040</v>
      </c>
      <c r="S470" s="10">
        <f t="shared" si="30"/>
        <v>43569.208333333328</v>
      </c>
      <c r="T470" s="10">
        <f t="shared" si="31"/>
        <v>42353.25</v>
      </c>
    </row>
    <row r="471" spans="1:20" ht="17" x14ac:dyDescent="0.2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1450159200</v>
      </c>
      <c r="L471" t="b">
        <v>0</v>
      </c>
      <c r="M471" t="b">
        <v>0</v>
      </c>
      <c r="N471" t="s">
        <v>53</v>
      </c>
      <c r="O471" s="5">
        <f t="shared" si="28"/>
        <v>4728</v>
      </c>
      <c r="P471" s="5">
        <f t="shared" si="29"/>
        <v>5243.5</v>
      </c>
      <c r="Q471" s="7" t="s">
        <v>2041</v>
      </c>
      <c r="R471" t="s">
        <v>2044</v>
      </c>
      <c r="S471" s="10">
        <f t="shared" si="30"/>
        <v>42142.208333333328</v>
      </c>
      <c r="T471" s="10">
        <f t="shared" si="31"/>
        <v>42353.25</v>
      </c>
    </row>
    <row r="472" spans="1:20" ht="17" x14ac:dyDescent="0.2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1450159200</v>
      </c>
      <c r="L472" t="b">
        <v>0</v>
      </c>
      <c r="M472" t="b">
        <v>0</v>
      </c>
      <c r="N472" t="s">
        <v>65</v>
      </c>
      <c r="O472" s="5">
        <f t="shared" si="28"/>
        <v>6689</v>
      </c>
      <c r="P472" s="5">
        <f t="shared" si="29"/>
        <v>5335</v>
      </c>
      <c r="Q472" s="7" t="s">
        <v>2037</v>
      </c>
      <c r="R472" t="s">
        <v>2046</v>
      </c>
      <c r="S472" s="10">
        <f t="shared" si="30"/>
        <v>42716.25</v>
      </c>
      <c r="T472" s="10">
        <f t="shared" si="31"/>
        <v>42353.25</v>
      </c>
    </row>
    <row r="473" spans="1:20" ht="17" x14ac:dyDescent="0.2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1450159200</v>
      </c>
      <c r="L473" t="b">
        <v>0</v>
      </c>
      <c r="M473" t="b">
        <v>1</v>
      </c>
      <c r="N473" t="s">
        <v>17</v>
      </c>
      <c r="O473" s="5">
        <f t="shared" si="28"/>
        <v>6789</v>
      </c>
      <c r="P473" s="5">
        <f t="shared" si="29"/>
        <v>5041.5</v>
      </c>
      <c r="Q473" s="7" t="s">
        <v>2033</v>
      </c>
      <c r="R473" t="s">
        <v>2034</v>
      </c>
      <c r="S473" s="10">
        <f t="shared" si="30"/>
        <v>41031.208333333336</v>
      </c>
      <c r="T473" s="10">
        <f t="shared" si="31"/>
        <v>42353.25</v>
      </c>
    </row>
    <row r="474" spans="1:20" ht="34" x14ac:dyDescent="0.2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1450159200</v>
      </c>
      <c r="L474" t="b">
        <v>0</v>
      </c>
      <c r="M474" t="b">
        <v>0</v>
      </c>
      <c r="N474" t="s">
        <v>23</v>
      </c>
      <c r="O474" s="5">
        <f t="shared" si="28"/>
        <v>0</v>
      </c>
      <c r="P474" s="5">
        <f t="shared" si="29"/>
        <v>30458.5</v>
      </c>
      <c r="Q474" s="7" t="s">
        <v>2035</v>
      </c>
      <c r="R474" t="s">
        <v>2036</v>
      </c>
      <c r="S474" s="10">
        <f t="shared" si="30"/>
        <v>43535.208333333328</v>
      </c>
      <c r="T474" s="10">
        <f t="shared" si="31"/>
        <v>42353.25</v>
      </c>
    </row>
    <row r="475" spans="1:20" ht="17" x14ac:dyDescent="0.2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1450159200</v>
      </c>
      <c r="L475" t="b">
        <v>0</v>
      </c>
      <c r="M475" t="b">
        <v>0</v>
      </c>
      <c r="N475" t="s">
        <v>50</v>
      </c>
      <c r="O475" s="5">
        <f t="shared" si="28"/>
        <v>3907</v>
      </c>
      <c r="P475" s="5">
        <f t="shared" si="29"/>
        <v>4506.5</v>
      </c>
      <c r="Q475" s="7" t="s">
        <v>2035</v>
      </c>
      <c r="R475" t="s">
        <v>2043</v>
      </c>
      <c r="S475" s="10">
        <f t="shared" si="30"/>
        <v>43277.208333333328</v>
      </c>
      <c r="T475" s="10">
        <f t="shared" si="31"/>
        <v>42353.25</v>
      </c>
    </row>
    <row r="476" spans="1:20" ht="17" x14ac:dyDescent="0.2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1450159200</v>
      </c>
      <c r="L476" t="b">
        <v>0</v>
      </c>
      <c r="M476" t="b">
        <v>0</v>
      </c>
      <c r="N476" t="s">
        <v>269</v>
      </c>
      <c r="O476" s="5">
        <f t="shared" si="28"/>
        <v>10606</v>
      </c>
      <c r="P476" s="5">
        <f t="shared" si="29"/>
        <v>7374</v>
      </c>
      <c r="Q476" s="7" t="s">
        <v>2041</v>
      </c>
      <c r="R476" t="s">
        <v>2060</v>
      </c>
      <c r="S476" s="10">
        <f t="shared" si="30"/>
        <v>41989.25</v>
      </c>
      <c r="T476" s="10">
        <f t="shared" si="31"/>
        <v>42353.25</v>
      </c>
    </row>
    <row r="477" spans="1:20" ht="34" x14ac:dyDescent="0.2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1450159200</v>
      </c>
      <c r="L477" t="b">
        <v>0</v>
      </c>
      <c r="M477" t="b">
        <v>1</v>
      </c>
      <c r="N477" t="s">
        <v>206</v>
      </c>
      <c r="O477" s="5">
        <f t="shared" si="28"/>
        <v>1032</v>
      </c>
      <c r="P477" s="5">
        <f t="shared" si="29"/>
        <v>4321.5</v>
      </c>
      <c r="Q477" s="7" t="s">
        <v>2047</v>
      </c>
      <c r="R477" t="s">
        <v>2059</v>
      </c>
      <c r="S477" s="10">
        <f t="shared" si="30"/>
        <v>41450.208333333336</v>
      </c>
      <c r="T477" s="10">
        <f t="shared" si="31"/>
        <v>42353.25</v>
      </c>
    </row>
    <row r="478" spans="1:20" ht="34" x14ac:dyDescent="0.2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1450159200</v>
      </c>
      <c r="L478" t="b">
        <v>0</v>
      </c>
      <c r="M478" t="b">
        <v>0</v>
      </c>
      <c r="N478" t="s">
        <v>119</v>
      </c>
      <c r="O478" s="5">
        <f t="shared" si="28"/>
        <v>0</v>
      </c>
      <c r="P478" s="5">
        <f t="shared" si="29"/>
        <v>29121</v>
      </c>
      <c r="Q478" s="7" t="s">
        <v>2047</v>
      </c>
      <c r="R478" t="s">
        <v>2053</v>
      </c>
      <c r="S478" s="10">
        <f t="shared" si="30"/>
        <v>43322.208333333328</v>
      </c>
      <c r="T478" s="10">
        <f t="shared" si="31"/>
        <v>42353.25</v>
      </c>
    </row>
    <row r="479" spans="1:20" ht="17" x14ac:dyDescent="0.2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1450159200</v>
      </c>
      <c r="L479" t="b">
        <v>0</v>
      </c>
      <c r="M479" t="b">
        <v>0</v>
      </c>
      <c r="N479" t="s">
        <v>474</v>
      </c>
      <c r="O479" s="5">
        <f t="shared" si="28"/>
        <v>0</v>
      </c>
      <c r="P479" s="5">
        <f t="shared" si="29"/>
        <v>2363</v>
      </c>
      <c r="Q479" s="7" t="s">
        <v>2041</v>
      </c>
      <c r="R479" t="s">
        <v>2063</v>
      </c>
      <c r="S479" s="10">
        <f t="shared" si="30"/>
        <v>40720.208333333336</v>
      </c>
      <c r="T479" s="10">
        <f t="shared" si="31"/>
        <v>42353.25</v>
      </c>
    </row>
    <row r="480" spans="1:20" ht="17" x14ac:dyDescent="0.2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1450159200</v>
      </c>
      <c r="L480" t="b">
        <v>0</v>
      </c>
      <c r="M480" t="b">
        <v>0</v>
      </c>
      <c r="N480" t="s">
        <v>65</v>
      </c>
      <c r="O480" s="5">
        <f t="shared" si="28"/>
        <v>93803</v>
      </c>
      <c r="P480" s="5">
        <f t="shared" si="29"/>
        <v>82679.5</v>
      </c>
      <c r="Q480" s="7" t="s">
        <v>2037</v>
      </c>
      <c r="R480" t="s">
        <v>2046</v>
      </c>
      <c r="S480" s="10">
        <f t="shared" si="30"/>
        <v>42072.208333333328</v>
      </c>
      <c r="T480" s="10">
        <f t="shared" si="31"/>
        <v>42353.25</v>
      </c>
    </row>
    <row r="481" spans="1:20" ht="17" x14ac:dyDescent="0.2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1450159200</v>
      </c>
      <c r="L481" t="b">
        <v>0</v>
      </c>
      <c r="M481" t="b">
        <v>0</v>
      </c>
      <c r="N481" t="s">
        <v>17</v>
      </c>
      <c r="O481" s="5">
        <f t="shared" si="28"/>
        <v>9910</v>
      </c>
      <c r="P481" s="5">
        <f t="shared" si="29"/>
        <v>6241.5</v>
      </c>
      <c r="Q481" s="7" t="s">
        <v>2033</v>
      </c>
      <c r="R481" t="s">
        <v>2034</v>
      </c>
      <c r="S481" s="10">
        <f t="shared" si="30"/>
        <v>42945.208333333328</v>
      </c>
      <c r="T481" s="10">
        <f t="shared" si="31"/>
        <v>42353.25</v>
      </c>
    </row>
    <row r="482" spans="1:20" ht="17" x14ac:dyDescent="0.2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1450159200</v>
      </c>
      <c r="L482" t="b">
        <v>0</v>
      </c>
      <c r="M482" t="b">
        <v>1</v>
      </c>
      <c r="N482" t="s">
        <v>122</v>
      </c>
      <c r="O482" s="5">
        <f t="shared" si="28"/>
        <v>56</v>
      </c>
      <c r="P482" s="5">
        <f t="shared" si="29"/>
        <v>4371.5</v>
      </c>
      <c r="Q482" s="7" t="s">
        <v>2054</v>
      </c>
      <c r="R482" t="s">
        <v>2055</v>
      </c>
      <c r="S482" s="10">
        <f t="shared" si="30"/>
        <v>40248.25</v>
      </c>
      <c r="T482" s="10">
        <f t="shared" si="31"/>
        <v>42353.25</v>
      </c>
    </row>
    <row r="483" spans="1:20" ht="34" x14ac:dyDescent="0.2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1450159200</v>
      </c>
      <c r="L483" t="b">
        <v>0</v>
      </c>
      <c r="M483" t="b">
        <v>1</v>
      </c>
      <c r="N483" t="s">
        <v>33</v>
      </c>
      <c r="O483" s="5">
        <f t="shared" si="28"/>
        <v>0</v>
      </c>
      <c r="P483" s="5">
        <f t="shared" si="29"/>
        <v>80734.5</v>
      </c>
      <c r="Q483" s="7" t="s">
        <v>2039</v>
      </c>
      <c r="R483" t="s">
        <v>2040</v>
      </c>
      <c r="S483" s="10">
        <f t="shared" si="30"/>
        <v>41913.208333333336</v>
      </c>
      <c r="T483" s="10">
        <f t="shared" si="31"/>
        <v>42353.25</v>
      </c>
    </row>
    <row r="484" spans="1:20" ht="34" x14ac:dyDescent="0.2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1450159200</v>
      </c>
      <c r="L484" t="b">
        <v>0</v>
      </c>
      <c r="M484" t="b">
        <v>1</v>
      </c>
      <c r="N484" t="s">
        <v>119</v>
      </c>
      <c r="O484" s="5">
        <f t="shared" si="28"/>
        <v>0</v>
      </c>
      <c r="P484" s="5">
        <f t="shared" si="29"/>
        <v>349</v>
      </c>
      <c r="Q484" s="7" t="s">
        <v>2047</v>
      </c>
      <c r="R484" t="s">
        <v>2053</v>
      </c>
      <c r="S484" s="10">
        <f t="shared" si="30"/>
        <v>40963.25</v>
      </c>
      <c r="T484" s="10">
        <f t="shared" si="31"/>
        <v>42353.25</v>
      </c>
    </row>
    <row r="485" spans="1:20" ht="17" x14ac:dyDescent="0.2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1450159200</v>
      </c>
      <c r="L485" t="b">
        <v>0</v>
      </c>
      <c r="M485" t="b">
        <v>0</v>
      </c>
      <c r="N485" t="s">
        <v>33</v>
      </c>
      <c r="O485" s="5">
        <f t="shared" si="28"/>
        <v>0</v>
      </c>
      <c r="P485" s="5">
        <f t="shared" si="29"/>
        <v>24395</v>
      </c>
      <c r="Q485" s="7" t="s">
        <v>2039</v>
      </c>
      <c r="R485" t="s">
        <v>2040</v>
      </c>
      <c r="S485" s="10">
        <f t="shared" si="30"/>
        <v>43811.25</v>
      </c>
      <c r="T485" s="10">
        <f t="shared" si="31"/>
        <v>42353.25</v>
      </c>
    </row>
    <row r="486" spans="1:20" ht="17" x14ac:dyDescent="0.2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1450159200</v>
      </c>
      <c r="L486" t="b">
        <v>0</v>
      </c>
      <c r="M486" t="b">
        <v>1</v>
      </c>
      <c r="N486" t="s">
        <v>17</v>
      </c>
      <c r="O486" s="5">
        <f t="shared" si="28"/>
        <v>47421</v>
      </c>
      <c r="P486" s="5">
        <f t="shared" si="29"/>
        <v>39296.5</v>
      </c>
      <c r="Q486" s="7" t="s">
        <v>2033</v>
      </c>
      <c r="R486" t="s">
        <v>2034</v>
      </c>
      <c r="S486" s="10">
        <f t="shared" si="30"/>
        <v>41855.208333333336</v>
      </c>
      <c r="T486" s="10">
        <f t="shared" si="31"/>
        <v>42353.25</v>
      </c>
    </row>
    <row r="487" spans="1:20" ht="34" x14ac:dyDescent="0.2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1450159200</v>
      </c>
      <c r="L487" t="b">
        <v>0</v>
      </c>
      <c r="M487" t="b">
        <v>0</v>
      </c>
      <c r="N487" t="s">
        <v>33</v>
      </c>
      <c r="O487" s="5">
        <f t="shared" si="28"/>
        <v>0</v>
      </c>
      <c r="P487" s="5">
        <f t="shared" si="29"/>
        <v>14246</v>
      </c>
      <c r="Q487" s="7" t="s">
        <v>2039</v>
      </c>
      <c r="R487" t="s">
        <v>2040</v>
      </c>
      <c r="S487" s="10">
        <f t="shared" si="30"/>
        <v>43626.208333333328</v>
      </c>
      <c r="T487" s="10">
        <f t="shared" si="31"/>
        <v>42353.25</v>
      </c>
    </row>
    <row r="488" spans="1:20" ht="34" x14ac:dyDescent="0.2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1450159200</v>
      </c>
      <c r="L488" t="b">
        <v>0</v>
      </c>
      <c r="M488" t="b">
        <v>1</v>
      </c>
      <c r="N488" t="s">
        <v>206</v>
      </c>
      <c r="O488" s="5">
        <f t="shared" si="28"/>
        <v>0</v>
      </c>
      <c r="P488" s="5">
        <f t="shared" si="29"/>
        <v>361.5</v>
      </c>
      <c r="Q488" s="7" t="s">
        <v>2047</v>
      </c>
      <c r="R488" t="s">
        <v>2059</v>
      </c>
      <c r="S488" s="10">
        <f t="shared" si="30"/>
        <v>43168.25</v>
      </c>
      <c r="T488" s="10">
        <f t="shared" si="31"/>
        <v>42353.25</v>
      </c>
    </row>
    <row r="489" spans="1:20" ht="17" x14ac:dyDescent="0.2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1450159200</v>
      </c>
      <c r="L489" t="b">
        <v>0</v>
      </c>
      <c r="M489" t="b">
        <v>0</v>
      </c>
      <c r="N489" t="s">
        <v>33</v>
      </c>
      <c r="O489" s="5">
        <f t="shared" si="28"/>
        <v>86724</v>
      </c>
      <c r="P489" s="5">
        <f t="shared" si="29"/>
        <v>99685</v>
      </c>
      <c r="Q489" s="7" t="s">
        <v>2039</v>
      </c>
      <c r="R489" t="s">
        <v>2040</v>
      </c>
      <c r="S489" s="10">
        <f t="shared" si="30"/>
        <v>42845.208333333328</v>
      </c>
      <c r="T489" s="10">
        <f t="shared" si="31"/>
        <v>42353.25</v>
      </c>
    </row>
    <row r="490" spans="1:20" ht="17" x14ac:dyDescent="0.2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1450159200</v>
      </c>
      <c r="L490" t="b">
        <v>0</v>
      </c>
      <c r="M490" t="b">
        <v>0</v>
      </c>
      <c r="N490" t="s">
        <v>33</v>
      </c>
      <c r="O490" s="5">
        <f t="shared" si="28"/>
        <v>6363</v>
      </c>
      <c r="P490" s="5">
        <f t="shared" si="29"/>
        <v>5889</v>
      </c>
      <c r="Q490" s="7" t="s">
        <v>2039</v>
      </c>
      <c r="R490" t="s">
        <v>2040</v>
      </c>
      <c r="S490" s="10">
        <f t="shared" si="30"/>
        <v>42403.25</v>
      </c>
      <c r="T490" s="10">
        <f t="shared" si="31"/>
        <v>42353.25</v>
      </c>
    </row>
    <row r="491" spans="1:20" ht="17" x14ac:dyDescent="0.2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1450159200</v>
      </c>
      <c r="L491" t="b">
        <v>0</v>
      </c>
      <c r="M491" t="b">
        <v>0</v>
      </c>
      <c r="N491" t="s">
        <v>65</v>
      </c>
      <c r="O491" s="5">
        <f t="shared" si="28"/>
        <v>139</v>
      </c>
      <c r="P491" s="5">
        <f t="shared" si="29"/>
        <v>4712</v>
      </c>
      <c r="Q491" s="7" t="s">
        <v>2037</v>
      </c>
      <c r="R491" t="s">
        <v>2046</v>
      </c>
      <c r="S491" s="10">
        <f t="shared" si="30"/>
        <v>40406.208333333336</v>
      </c>
      <c r="T491" s="10">
        <f t="shared" si="31"/>
        <v>42353.25</v>
      </c>
    </row>
    <row r="492" spans="1:20" ht="17" x14ac:dyDescent="0.2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1450159200</v>
      </c>
      <c r="L492" t="b">
        <v>0</v>
      </c>
      <c r="M492" t="b">
        <v>0</v>
      </c>
      <c r="N492" t="s">
        <v>1029</v>
      </c>
      <c r="O492" s="5">
        <f t="shared" si="28"/>
        <v>2196</v>
      </c>
      <c r="P492" s="5">
        <f t="shared" si="29"/>
        <v>2370</v>
      </c>
      <c r="Q492" s="7" t="s">
        <v>2064</v>
      </c>
      <c r="R492" t="s">
        <v>2065</v>
      </c>
      <c r="S492" s="10">
        <f t="shared" si="30"/>
        <v>43786.25</v>
      </c>
      <c r="T492" s="10">
        <f t="shared" si="31"/>
        <v>42353.25</v>
      </c>
    </row>
    <row r="493" spans="1:20" ht="34" x14ac:dyDescent="0.2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1450159200</v>
      </c>
      <c r="L493" t="b">
        <v>0</v>
      </c>
      <c r="M493" t="b">
        <v>1</v>
      </c>
      <c r="N493" t="s">
        <v>17</v>
      </c>
      <c r="O493" s="5">
        <f t="shared" si="28"/>
        <v>116637</v>
      </c>
      <c r="P493" s="5">
        <f t="shared" si="29"/>
        <v>87940</v>
      </c>
      <c r="Q493" s="7" t="s">
        <v>2033</v>
      </c>
      <c r="R493" t="s">
        <v>2034</v>
      </c>
      <c r="S493" s="10">
        <f t="shared" si="30"/>
        <v>41456.208333333336</v>
      </c>
      <c r="T493" s="10">
        <f t="shared" si="31"/>
        <v>42353.25</v>
      </c>
    </row>
    <row r="494" spans="1:20" ht="17" x14ac:dyDescent="0.2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1450159200</v>
      </c>
      <c r="L494" t="b">
        <v>1</v>
      </c>
      <c r="M494" t="b">
        <v>1</v>
      </c>
      <c r="N494" t="s">
        <v>100</v>
      </c>
      <c r="O494" s="5">
        <f t="shared" si="28"/>
        <v>0</v>
      </c>
      <c r="P494" s="5">
        <f t="shared" si="29"/>
        <v>23213</v>
      </c>
      <c r="Q494" s="7" t="s">
        <v>2041</v>
      </c>
      <c r="R494" t="s">
        <v>2052</v>
      </c>
      <c r="S494" s="10">
        <f t="shared" si="30"/>
        <v>40336.208333333336</v>
      </c>
      <c r="T494" s="10">
        <f t="shared" si="31"/>
        <v>42353.25</v>
      </c>
    </row>
    <row r="495" spans="1:20" ht="17" x14ac:dyDescent="0.2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1450159200</v>
      </c>
      <c r="L495" t="b">
        <v>0</v>
      </c>
      <c r="M495" t="b">
        <v>0</v>
      </c>
      <c r="N495" t="s">
        <v>122</v>
      </c>
      <c r="O495" s="5">
        <f t="shared" si="28"/>
        <v>5614</v>
      </c>
      <c r="P495" s="5">
        <f t="shared" si="29"/>
        <v>3289</v>
      </c>
      <c r="Q495" s="7" t="s">
        <v>2054</v>
      </c>
      <c r="R495" t="s">
        <v>2055</v>
      </c>
      <c r="S495" s="10">
        <f t="shared" si="30"/>
        <v>43645.208333333328</v>
      </c>
      <c r="T495" s="10">
        <f t="shared" si="31"/>
        <v>42353.25</v>
      </c>
    </row>
    <row r="496" spans="1:20" ht="17" x14ac:dyDescent="0.2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1450159200</v>
      </c>
      <c r="L496" t="b">
        <v>0</v>
      </c>
      <c r="M496" t="b">
        <v>0</v>
      </c>
      <c r="N496" t="s">
        <v>65</v>
      </c>
      <c r="O496" s="5">
        <f t="shared" si="28"/>
        <v>11184</v>
      </c>
      <c r="P496" s="5">
        <f t="shared" si="29"/>
        <v>6976</v>
      </c>
      <c r="Q496" s="7" t="s">
        <v>2037</v>
      </c>
      <c r="R496" t="s">
        <v>2046</v>
      </c>
      <c r="S496" s="10">
        <f t="shared" si="30"/>
        <v>40990.208333333336</v>
      </c>
      <c r="T496" s="10">
        <f t="shared" si="31"/>
        <v>42353.25</v>
      </c>
    </row>
    <row r="497" spans="1:20" ht="17" x14ac:dyDescent="0.2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1450159200</v>
      </c>
      <c r="L497" t="b">
        <v>0</v>
      </c>
      <c r="M497" t="b">
        <v>0</v>
      </c>
      <c r="N497" t="s">
        <v>33</v>
      </c>
      <c r="O497" s="5">
        <f t="shared" si="28"/>
        <v>10064</v>
      </c>
      <c r="P497" s="5">
        <f t="shared" si="29"/>
        <v>6729.5</v>
      </c>
      <c r="Q497" s="7" t="s">
        <v>2039</v>
      </c>
      <c r="R497" t="s">
        <v>2040</v>
      </c>
      <c r="S497" s="10">
        <f t="shared" si="30"/>
        <v>41800.208333333336</v>
      </c>
      <c r="T497" s="10">
        <f t="shared" si="31"/>
        <v>42353.25</v>
      </c>
    </row>
    <row r="498" spans="1:20" ht="17" x14ac:dyDescent="0.2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1450159200</v>
      </c>
      <c r="L498" t="b">
        <v>0</v>
      </c>
      <c r="M498" t="b">
        <v>0</v>
      </c>
      <c r="N498" t="s">
        <v>71</v>
      </c>
      <c r="O498" s="5">
        <f t="shared" si="28"/>
        <v>0</v>
      </c>
      <c r="P498" s="5">
        <f t="shared" si="29"/>
        <v>860.5</v>
      </c>
      <c r="Q498" s="7" t="s">
        <v>2041</v>
      </c>
      <c r="R498" t="s">
        <v>2049</v>
      </c>
      <c r="S498" s="10">
        <f t="shared" si="30"/>
        <v>42876.208333333328</v>
      </c>
      <c r="T498" s="10">
        <f t="shared" si="31"/>
        <v>42353.25</v>
      </c>
    </row>
    <row r="499" spans="1:20" ht="17" x14ac:dyDescent="0.2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1450159200</v>
      </c>
      <c r="L499" t="b">
        <v>0</v>
      </c>
      <c r="M499" t="b">
        <v>1</v>
      </c>
      <c r="N499" t="s">
        <v>65</v>
      </c>
      <c r="O499" s="5">
        <f t="shared" si="28"/>
        <v>0</v>
      </c>
      <c r="P499" s="5">
        <f t="shared" si="29"/>
        <v>1734.5</v>
      </c>
      <c r="Q499" s="7" t="s">
        <v>2037</v>
      </c>
      <c r="R499" t="s">
        <v>2046</v>
      </c>
      <c r="S499" s="10">
        <f t="shared" si="30"/>
        <v>42724.25</v>
      </c>
      <c r="T499" s="10">
        <f t="shared" si="31"/>
        <v>42353.25</v>
      </c>
    </row>
    <row r="500" spans="1:20" ht="17" x14ac:dyDescent="0.2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1450159200</v>
      </c>
      <c r="L500" t="b">
        <v>0</v>
      </c>
      <c r="M500" t="b">
        <v>0</v>
      </c>
      <c r="N500" t="s">
        <v>28</v>
      </c>
      <c r="O500" s="5">
        <f t="shared" si="28"/>
        <v>0</v>
      </c>
      <c r="P500" s="5">
        <f t="shared" si="29"/>
        <v>23448</v>
      </c>
      <c r="Q500" s="7" t="s">
        <v>2037</v>
      </c>
      <c r="R500" t="s">
        <v>2038</v>
      </c>
      <c r="S500" s="10">
        <f t="shared" si="30"/>
        <v>42005.25</v>
      </c>
      <c r="T500" s="10">
        <f t="shared" si="31"/>
        <v>42353.25</v>
      </c>
    </row>
    <row r="501" spans="1:20" ht="34" x14ac:dyDescent="0.2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1450159200</v>
      </c>
      <c r="L501" t="b">
        <v>0</v>
      </c>
      <c r="M501" t="b">
        <v>1</v>
      </c>
      <c r="N501" t="s">
        <v>42</v>
      </c>
      <c r="O501" s="5">
        <f t="shared" si="28"/>
        <v>0</v>
      </c>
      <c r="P501" s="5">
        <f t="shared" si="29"/>
        <v>40407.5</v>
      </c>
      <c r="Q501" s="7" t="s">
        <v>2041</v>
      </c>
      <c r="R501" t="s">
        <v>2042</v>
      </c>
      <c r="S501" s="10">
        <f t="shared" si="30"/>
        <v>42444.208333333328</v>
      </c>
      <c r="T501" s="10">
        <f t="shared" si="31"/>
        <v>42353.25</v>
      </c>
    </row>
    <row r="502" spans="1:20" ht="17" x14ac:dyDescent="0.2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1450159200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5">
        <f t="shared" si="29"/>
        <v>0</v>
      </c>
      <c r="Q502" s="7" t="s">
        <v>2039</v>
      </c>
      <c r="R502" t="s">
        <v>2040</v>
      </c>
      <c r="S502" s="10">
        <f t="shared" si="30"/>
        <v>41395.208333333336</v>
      </c>
      <c r="T502" s="10">
        <f t="shared" si="31"/>
        <v>42353.25</v>
      </c>
    </row>
    <row r="503" spans="1:20" ht="17" x14ac:dyDescent="0.2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1450159200</v>
      </c>
      <c r="L503" t="b">
        <v>0</v>
      </c>
      <c r="M503" t="b">
        <v>0</v>
      </c>
      <c r="N503" t="s">
        <v>42</v>
      </c>
      <c r="O503" s="5">
        <f t="shared" si="28"/>
        <v>0</v>
      </c>
      <c r="P503" s="5">
        <f t="shared" si="29"/>
        <v>54769.5</v>
      </c>
      <c r="Q503" s="7" t="s">
        <v>2041</v>
      </c>
      <c r="R503" t="s">
        <v>2042</v>
      </c>
      <c r="S503" s="10">
        <f t="shared" si="30"/>
        <v>41345.208333333336</v>
      </c>
      <c r="T503" s="10">
        <f t="shared" si="31"/>
        <v>42353.25</v>
      </c>
    </row>
    <row r="504" spans="1:20" ht="17" x14ac:dyDescent="0.2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1450159200</v>
      </c>
      <c r="L504" t="b">
        <v>0</v>
      </c>
      <c r="M504" t="b">
        <v>1</v>
      </c>
      <c r="N504" t="s">
        <v>89</v>
      </c>
      <c r="O504" s="5">
        <f t="shared" si="28"/>
        <v>5589</v>
      </c>
      <c r="P504" s="5">
        <f t="shared" si="29"/>
        <v>3537.5</v>
      </c>
      <c r="Q504" s="7" t="s">
        <v>2050</v>
      </c>
      <c r="R504" t="s">
        <v>2051</v>
      </c>
      <c r="S504" s="10">
        <f t="shared" si="30"/>
        <v>41117.208333333336</v>
      </c>
      <c r="T504" s="10">
        <f t="shared" si="31"/>
        <v>42353.25</v>
      </c>
    </row>
    <row r="505" spans="1:20" ht="34" x14ac:dyDescent="0.2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1450159200</v>
      </c>
      <c r="L505" t="b">
        <v>0</v>
      </c>
      <c r="M505" t="b">
        <v>0</v>
      </c>
      <c r="N505" t="s">
        <v>53</v>
      </c>
      <c r="O505" s="5">
        <f t="shared" si="28"/>
        <v>20483</v>
      </c>
      <c r="P505" s="5">
        <f t="shared" si="29"/>
        <v>23221.5</v>
      </c>
      <c r="Q505" s="7" t="s">
        <v>2041</v>
      </c>
      <c r="R505" t="s">
        <v>2044</v>
      </c>
      <c r="S505" s="10">
        <f t="shared" si="30"/>
        <v>42186.208333333328</v>
      </c>
      <c r="T505" s="10">
        <f t="shared" si="31"/>
        <v>42353.25</v>
      </c>
    </row>
    <row r="506" spans="1:20" ht="17" x14ac:dyDescent="0.2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1450159200</v>
      </c>
      <c r="L506" t="b">
        <v>0</v>
      </c>
      <c r="M506" t="b">
        <v>0</v>
      </c>
      <c r="N506" t="s">
        <v>23</v>
      </c>
      <c r="O506" s="5">
        <f t="shared" si="28"/>
        <v>0</v>
      </c>
      <c r="P506" s="5">
        <f t="shared" si="29"/>
        <v>3493</v>
      </c>
      <c r="Q506" s="7" t="s">
        <v>2035</v>
      </c>
      <c r="R506" t="s">
        <v>2036</v>
      </c>
      <c r="S506" s="10">
        <f t="shared" si="30"/>
        <v>42142.208333333328</v>
      </c>
      <c r="T506" s="10">
        <f t="shared" si="31"/>
        <v>42353.25</v>
      </c>
    </row>
    <row r="507" spans="1:20" ht="17" x14ac:dyDescent="0.2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1450159200</v>
      </c>
      <c r="L507" t="b">
        <v>0</v>
      </c>
      <c r="M507" t="b">
        <v>1</v>
      </c>
      <c r="N507" t="s">
        <v>133</v>
      </c>
      <c r="O507" s="5">
        <f t="shared" si="28"/>
        <v>0</v>
      </c>
      <c r="P507" s="5">
        <f t="shared" si="29"/>
        <v>6422</v>
      </c>
      <c r="Q507" s="7" t="s">
        <v>2047</v>
      </c>
      <c r="R507" t="s">
        <v>2056</v>
      </c>
      <c r="S507" s="10">
        <f t="shared" si="30"/>
        <v>41341.25</v>
      </c>
      <c r="T507" s="10">
        <f t="shared" si="31"/>
        <v>42353.25</v>
      </c>
    </row>
    <row r="508" spans="1:20" ht="17" x14ac:dyDescent="0.2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1450159200</v>
      </c>
      <c r="L508" t="b">
        <v>0</v>
      </c>
      <c r="M508" t="b">
        <v>1</v>
      </c>
      <c r="N508" t="s">
        <v>33</v>
      </c>
      <c r="O508" s="5">
        <f t="shared" si="28"/>
        <v>148874</v>
      </c>
      <c r="P508" s="5">
        <f t="shared" si="29"/>
        <v>84701</v>
      </c>
      <c r="Q508" s="7" t="s">
        <v>2039</v>
      </c>
      <c r="R508" t="s">
        <v>2040</v>
      </c>
      <c r="S508" s="10">
        <f t="shared" si="30"/>
        <v>43062.25</v>
      </c>
      <c r="T508" s="10">
        <f t="shared" si="31"/>
        <v>42353.25</v>
      </c>
    </row>
    <row r="509" spans="1:20" ht="34" x14ac:dyDescent="0.2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1450159200</v>
      </c>
      <c r="L509" t="b">
        <v>0</v>
      </c>
      <c r="M509" t="b">
        <v>1</v>
      </c>
      <c r="N509" t="s">
        <v>28</v>
      </c>
      <c r="O509" s="5">
        <f t="shared" si="28"/>
        <v>0</v>
      </c>
      <c r="P509" s="5">
        <f t="shared" si="29"/>
        <v>428</v>
      </c>
      <c r="Q509" s="7" t="s">
        <v>2037</v>
      </c>
      <c r="R509" t="s">
        <v>2038</v>
      </c>
      <c r="S509" s="10">
        <f t="shared" si="30"/>
        <v>41373.208333333336</v>
      </c>
      <c r="T509" s="10">
        <f t="shared" si="31"/>
        <v>42353.25</v>
      </c>
    </row>
    <row r="510" spans="1:20" ht="17" x14ac:dyDescent="0.2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1450159200</v>
      </c>
      <c r="L510" t="b">
        <v>0</v>
      </c>
      <c r="M510" t="b">
        <v>0</v>
      </c>
      <c r="N510" t="s">
        <v>33</v>
      </c>
      <c r="O510" s="5">
        <f t="shared" si="28"/>
        <v>21120</v>
      </c>
      <c r="P510" s="5">
        <f t="shared" si="29"/>
        <v>98738.5</v>
      </c>
      <c r="Q510" s="7" t="s">
        <v>2039</v>
      </c>
      <c r="R510" t="s">
        <v>2040</v>
      </c>
      <c r="S510" s="10">
        <f t="shared" si="30"/>
        <v>43310.208333333328</v>
      </c>
      <c r="T510" s="10">
        <f t="shared" si="31"/>
        <v>42353.25</v>
      </c>
    </row>
    <row r="511" spans="1:20" ht="17" x14ac:dyDescent="0.2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1450159200</v>
      </c>
      <c r="L511" t="b">
        <v>0</v>
      </c>
      <c r="M511" t="b">
        <v>0</v>
      </c>
      <c r="N511" t="s">
        <v>33</v>
      </c>
      <c r="O511" s="5">
        <f t="shared" si="28"/>
        <v>0</v>
      </c>
      <c r="P511" s="5">
        <f t="shared" si="29"/>
        <v>60384</v>
      </c>
      <c r="Q511" s="7" t="s">
        <v>2039</v>
      </c>
      <c r="R511" t="s">
        <v>2040</v>
      </c>
      <c r="S511" s="10">
        <f t="shared" si="30"/>
        <v>41034.208333333336</v>
      </c>
      <c r="T511" s="10">
        <f t="shared" si="31"/>
        <v>42353.25</v>
      </c>
    </row>
    <row r="512" spans="1:20" ht="17" x14ac:dyDescent="0.2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1450159200</v>
      </c>
      <c r="L512" t="b">
        <v>0</v>
      </c>
      <c r="M512" t="b">
        <v>0</v>
      </c>
      <c r="N512" t="s">
        <v>53</v>
      </c>
      <c r="O512" s="5">
        <f t="shared" si="28"/>
        <v>1489</v>
      </c>
      <c r="P512" s="5">
        <f t="shared" si="29"/>
        <v>4710</v>
      </c>
      <c r="Q512" s="7" t="s">
        <v>2041</v>
      </c>
      <c r="R512" t="s">
        <v>2044</v>
      </c>
      <c r="S512" s="10">
        <f t="shared" si="30"/>
        <v>43251.208333333328</v>
      </c>
      <c r="T512" s="10">
        <f t="shared" si="31"/>
        <v>42353.25</v>
      </c>
    </row>
    <row r="513" spans="1:20" ht="17" x14ac:dyDescent="0.2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1450159200</v>
      </c>
      <c r="L513" t="b">
        <v>0</v>
      </c>
      <c r="M513" t="b">
        <v>0</v>
      </c>
      <c r="N513" t="s">
        <v>33</v>
      </c>
      <c r="O513" s="5">
        <f t="shared" si="28"/>
        <v>0</v>
      </c>
      <c r="P513" s="5">
        <f t="shared" si="29"/>
        <v>17930</v>
      </c>
      <c r="Q513" s="7" t="s">
        <v>2039</v>
      </c>
      <c r="R513" t="s">
        <v>2040</v>
      </c>
      <c r="S513" s="10">
        <f t="shared" si="30"/>
        <v>43671.208333333328</v>
      </c>
      <c r="T513" s="10">
        <f t="shared" si="31"/>
        <v>42353.25</v>
      </c>
    </row>
    <row r="514" spans="1:20" ht="17" x14ac:dyDescent="0.2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1450159200</v>
      </c>
      <c r="L514" t="b">
        <v>0</v>
      </c>
      <c r="M514" t="b">
        <v>1</v>
      </c>
      <c r="N514" t="s">
        <v>89</v>
      </c>
      <c r="O514" s="5">
        <f t="shared" si="28"/>
        <v>3578</v>
      </c>
      <c r="P514" s="5">
        <f t="shared" si="29"/>
        <v>6458.5</v>
      </c>
      <c r="Q514" s="7" t="s">
        <v>2050</v>
      </c>
      <c r="R514" t="s">
        <v>2051</v>
      </c>
      <c r="S514" s="10">
        <f t="shared" si="30"/>
        <v>41825.208333333336</v>
      </c>
      <c r="T514" s="10">
        <f t="shared" si="31"/>
        <v>42353.25</v>
      </c>
    </row>
    <row r="515" spans="1:20" ht="17" x14ac:dyDescent="0.2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1450159200</v>
      </c>
      <c r="L515" t="b">
        <v>0</v>
      </c>
      <c r="M515" t="b">
        <v>0</v>
      </c>
      <c r="N515" t="s">
        <v>269</v>
      </c>
      <c r="O515" s="5">
        <f t="shared" ref="O515:O578" si="32">MAX(E515-D515,0)</f>
        <v>0</v>
      </c>
      <c r="P515" s="5">
        <f t="shared" ref="P515:P578" si="33">AVERAGE(E515,G515)</f>
        <v>1647.5</v>
      </c>
      <c r="Q515" s="7" t="s">
        <v>2041</v>
      </c>
      <c r="R515" t="s">
        <v>2060</v>
      </c>
      <c r="S515" s="10">
        <f t="shared" ref="S515:S578" si="34">(J515/86400)+DATE(1970,1,1)</f>
        <v>40430.208333333336</v>
      </c>
      <c r="T515" s="10">
        <f t="shared" ref="T515:T578" si="35">(K515/86400)+DATE(1970,1,1)</f>
        <v>42353.25</v>
      </c>
    </row>
    <row r="516" spans="1:20" ht="17" x14ac:dyDescent="0.2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1450159200</v>
      </c>
      <c r="L516" t="b">
        <v>0</v>
      </c>
      <c r="M516" t="b">
        <v>1</v>
      </c>
      <c r="N516" t="s">
        <v>23</v>
      </c>
      <c r="O516" s="5">
        <f t="shared" si="32"/>
        <v>0</v>
      </c>
      <c r="P516" s="5">
        <f t="shared" si="33"/>
        <v>15825.5</v>
      </c>
      <c r="Q516" s="7" t="s">
        <v>2035</v>
      </c>
      <c r="R516" t="s">
        <v>2036</v>
      </c>
      <c r="S516" s="10">
        <f t="shared" si="34"/>
        <v>41614.25</v>
      </c>
      <c r="T516" s="10">
        <f t="shared" si="35"/>
        <v>42353.25</v>
      </c>
    </row>
    <row r="517" spans="1:20" ht="17" x14ac:dyDescent="0.2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1450159200</v>
      </c>
      <c r="L517" t="b">
        <v>0</v>
      </c>
      <c r="M517" t="b">
        <v>1</v>
      </c>
      <c r="N517" t="s">
        <v>33</v>
      </c>
      <c r="O517" s="5">
        <f t="shared" si="32"/>
        <v>0</v>
      </c>
      <c r="P517" s="5">
        <f t="shared" si="33"/>
        <v>2465</v>
      </c>
      <c r="Q517" s="7" t="s">
        <v>2039</v>
      </c>
      <c r="R517" t="s">
        <v>2040</v>
      </c>
      <c r="S517" s="10">
        <f t="shared" si="34"/>
        <v>40900.25</v>
      </c>
      <c r="T517" s="10">
        <f t="shared" si="35"/>
        <v>42353.25</v>
      </c>
    </row>
    <row r="518" spans="1:20" ht="17" x14ac:dyDescent="0.2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1450159200</v>
      </c>
      <c r="L518" t="b">
        <v>0</v>
      </c>
      <c r="M518" t="b">
        <v>0</v>
      </c>
      <c r="N518" t="s">
        <v>68</v>
      </c>
      <c r="O518" s="5">
        <f t="shared" si="32"/>
        <v>0</v>
      </c>
      <c r="P518" s="5">
        <f t="shared" si="33"/>
        <v>27085</v>
      </c>
      <c r="Q518" s="7" t="s">
        <v>2047</v>
      </c>
      <c r="R518" t="s">
        <v>2048</v>
      </c>
      <c r="S518" s="10">
        <f t="shared" si="34"/>
        <v>40396.208333333336</v>
      </c>
      <c r="T518" s="10">
        <f t="shared" si="35"/>
        <v>42353.25</v>
      </c>
    </row>
    <row r="519" spans="1:20" ht="17" x14ac:dyDescent="0.2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1450159200</v>
      </c>
      <c r="L519" t="b">
        <v>0</v>
      </c>
      <c r="M519" t="b">
        <v>0</v>
      </c>
      <c r="N519" t="s">
        <v>17</v>
      </c>
      <c r="O519" s="5">
        <f t="shared" si="32"/>
        <v>708</v>
      </c>
      <c r="P519" s="5">
        <f t="shared" si="33"/>
        <v>3343</v>
      </c>
      <c r="Q519" s="7" t="s">
        <v>2033</v>
      </c>
      <c r="R519" t="s">
        <v>2034</v>
      </c>
      <c r="S519" s="10">
        <f t="shared" si="34"/>
        <v>42860.208333333328</v>
      </c>
      <c r="T519" s="10">
        <f t="shared" si="35"/>
        <v>42353.25</v>
      </c>
    </row>
    <row r="520" spans="1:20" ht="34" x14ac:dyDescent="0.2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1450159200</v>
      </c>
      <c r="L520" t="b">
        <v>0</v>
      </c>
      <c r="M520" t="b">
        <v>1</v>
      </c>
      <c r="N520" t="s">
        <v>71</v>
      </c>
      <c r="O520" s="5">
        <f t="shared" si="32"/>
        <v>0</v>
      </c>
      <c r="P520" s="5">
        <f t="shared" si="33"/>
        <v>316</v>
      </c>
      <c r="Q520" s="7" t="s">
        <v>2041</v>
      </c>
      <c r="R520" t="s">
        <v>2049</v>
      </c>
      <c r="S520" s="10">
        <f t="shared" si="34"/>
        <v>43154.25</v>
      </c>
      <c r="T520" s="10">
        <f t="shared" si="35"/>
        <v>42353.25</v>
      </c>
    </row>
    <row r="521" spans="1:20" ht="17" x14ac:dyDescent="0.2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1450159200</v>
      </c>
      <c r="L521" t="b">
        <v>0</v>
      </c>
      <c r="M521" t="b">
        <v>1</v>
      </c>
      <c r="N521" t="s">
        <v>23</v>
      </c>
      <c r="O521" s="5">
        <f t="shared" si="32"/>
        <v>3102</v>
      </c>
      <c r="P521" s="5">
        <f t="shared" si="33"/>
        <v>91287.5</v>
      </c>
      <c r="Q521" s="7" t="s">
        <v>2035</v>
      </c>
      <c r="R521" t="s">
        <v>2036</v>
      </c>
      <c r="S521" s="10">
        <f t="shared" si="34"/>
        <v>42012.25</v>
      </c>
      <c r="T521" s="10">
        <f t="shared" si="35"/>
        <v>42353.25</v>
      </c>
    </row>
    <row r="522" spans="1:20" ht="17" x14ac:dyDescent="0.2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1450159200</v>
      </c>
      <c r="L522" t="b">
        <v>0</v>
      </c>
      <c r="M522" t="b">
        <v>0</v>
      </c>
      <c r="N522" t="s">
        <v>33</v>
      </c>
      <c r="O522" s="5">
        <f t="shared" si="32"/>
        <v>2606</v>
      </c>
      <c r="P522" s="5">
        <f t="shared" si="33"/>
        <v>1719</v>
      </c>
      <c r="Q522" s="7" t="s">
        <v>2039</v>
      </c>
      <c r="R522" t="s">
        <v>2040</v>
      </c>
      <c r="S522" s="10">
        <f t="shared" si="34"/>
        <v>43574.208333333328</v>
      </c>
      <c r="T522" s="10">
        <f t="shared" si="35"/>
        <v>42353.25</v>
      </c>
    </row>
    <row r="523" spans="1:20" ht="17" x14ac:dyDescent="0.2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1450159200</v>
      </c>
      <c r="L523" t="b">
        <v>0</v>
      </c>
      <c r="M523" t="b">
        <v>1</v>
      </c>
      <c r="N523" t="s">
        <v>53</v>
      </c>
      <c r="O523" s="5">
        <f t="shared" si="32"/>
        <v>3461</v>
      </c>
      <c r="P523" s="5">
        <f t="shared" si="33"/>
        <v>5715</v>
      </c>
      <c r="Q523" s="7" t="s">
        <v>2041</v>
      </c>
      <c r="R523" t="s">
        <v>2044</v>
      </c>
      <c r="S523" s="10">
        <f t="shared" si="34"/>
        <v>42605.208333333328</v>
      </c>
      <c r="T523" s="10">
        <f t="shared" si="35"/>
        <v>42353.25</v>
      </c>
    </row>
    <row r="524" spans="1:20" ht="34" x14ac:dyDescent="0.2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1450159200</v>
      </c>
      <c r="L524" t="b">
        <v>0</v>
      </c>
      <c r="M524" t="b">
        <v>0</v>
      </c>
      <c r="N524" t="s">
        <v>100</v>
      </c>
      <c r="O524" s="5">
        <f t="shared" si="32"/>
        <v>0</v>
      </c>
      <c r="P524" s="5">
        <f t="shared" si="33"/>
        <v>8290</v>
      </c>
      <c r="Q524" s="7" t="s">
        <v>2041</v>
      </c>
      <c r="R524" t="s">
        <v>2052</v>
      </c>
      <c r="S524" s="10">
        <f t="shared" si="34"/>
        <v>41093.208333333336</v>
      </c>
      <c r="T524" s="10">
        <f t="shared" si="35"/>
        <v>42353.25</v>
      </c>
    </row>
    <row r="525" spans="1:20" ht="17" x14ac:dyDescent="0.2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1450159200</v>
      </c>
      <c r="L525" t="b">
        <v>0</v>
      </c>
      <c r="M525" t="b">
        <v>0</v>
      </c>
      <c r="N525" t="s">
        <v>100</v>
      </c>
      <c r="O525" s="5">
        <f t="shared" si="32"/>
        <v>5403</v>
      </c>
      <c r="P525" s="5">
        <f t="shared" si="33"/>
        <v>3196</v>
      </c>
      <c r="Q525" s="7" t="s">
        <v>2041</v>
      </c>
      <c r="R525" t="s">
        <v>2052</v>
      </c>
      <c r="S525" s="10">
        <f t="shared" si="34"/>
        <v>40241.25</v>
      </c>
      <c r="T525" s="10">
        <f t="shared" si="35"/>
        <v>42353.25</v>
      </c>
    </row>
    <row r="526" spans="1:20" ht="17" x14ac:dyDescent="0.2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1450159200</v>
      </c>
      <c r="L526" t="b">
        <v>0</v>
      </c>
      <c r="M526" t="b">
        <v>0</v>
      </c>
      <c r="N526" t="s">
        <v>33</v>
      </c>
      <c r="O526" s="5">
        <f t="shared" si="32"/>
        <v>0</v>
      </c>
      <c r="P526" s="5">
        <f t="shared" si="33"/>
        <v>41557.5</v>
      </c>
      <c r="Q526" s="7" t="s">
        <v>2039</v>
      </c>
      <c r="R526" t="s">
        <v>2040</v>
      </c>
      <c r="S526" s="10">
        <f t="shared" si="34"/>
        <v>40294.208333333336</v>
      </c>
      <c r="T526" s="10">
        <f t="shared" si="35"/>
        <v>42353.25</v>
      </c>
    </row>
    <row r="527" spans="1:20" ht="34" x14ac:dyDescent="0.2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1450159200</v>
      </c>
      <c r="L527" t="b">
        <v>0</v>
      </c>
      <c r="M527" t="b">
        <v>0</v>
      </c>
      <c r="N527" t="s">
        <v>65</v>
      </c>
      <c r="O527" s="5">
        <f t="shared" si="32"/>
        <v>0</v>
      </c>
      <c r="P527" s="5">
        <f t="shared" si="33"/>
        <v>915.5</v>
      </c>
      <c r="Q527" s="7" t="s">
        <v>2037</v>
      </c>
      <c r="R527" t="s">
        <v>2046</v>
      </c>
      <c r="S527" s="10">
        <f t="shared" si="34"/>
        <v>40505.25</v>
      </c>
      <c r="T527" s="10">
        <f t="shared" si="35"/>
        <v>42353.25</v>
      </c>
    </row>
    <row r="528" spans="1:20" ht="34" x14ac:dyDescent="0.2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1450159200</v>
      </c>
      <c r="L528" t="b">
        <v>0</v>
      </c>
      <c r="M528" t="b">
        <v>1</v>
      </c>
      <c r="N528" t="s">
        <v>33</v>
      </c>
      <c r="O528" s="5">
        <f t="shared" si="32"/>
        <v>4644</v>
      </c>
      <c r="P528" s="5">
        <f t="shared" si="33"/>
        <v>6545.5</v>
      </c>
      <c r="Q528" s="7" t="s">
        <v>2039</v>
      </c>
      <c r="R528" t="s">
        <v>2040</v>
      </c>
      <c r="S528" s="10">
        <f t="shared" si="34"/>
        <v>42364.25</v>
      </c>
      <c r="T528" s="10">
        <f t="shared" si="35"/>
        <v>42353.25</v>
      </c>
    </row>
    <row r="529" spans="1:20" ht="17" x14ac:dyDescent="0.2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1450159200</v>
      </c>
      <c r="L529" t="b">
        <v>0</v>
      </c>
      <c r="M529" t="b">
        <v>0</v>
      </c>
      <c r="N529" t="s">
        <v>71</v>
      </c>
      <c r="O529" s="5">
        <f t="shared" si="32"/>
        <v>0</v>
      </c>
      <c r="P529" s="5">
        <f t="shared" si="33"/>
        <v>97280</v>
      </c>
      <c r="Q529" s="7" t="s">
        <v>2041</v>
      </c>
      <c r="R529" t="s">
        <v>2049</v>
      </c>
      <c r="S529" s="10">
        <f t="shared" si="34"/>
        <v>42405.25</v>
      </c>
      <c r="T529" s="10">
        <f t="shared" si="35"/>
        <v>42353.25</v>
      </c>
    </row>
    <row r="530" spans="1:20" ht="17" x14ac:dyDescent="0.2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1450159200</v>
      </c>
      <c r="L530" t="b">
        <v>0</v>
      </c>
      <c r="M530" t="b">
        <v>0</v>
      </c>
      <c r="N530" t="s">
        <v>60</v>
      </c>
      <c r="O530" s="5">
        <f t="shared" si="32"/>
        <v>0</v>
      </c>
      <c r="P530" s="5">
        <f t="shared" si="33"/>
        <v>3653.5</v>
      </c>
      <c r="Q530" s="7" t="s">
        <v>2035</v>
      </c>
      <c r="R530" t="s">
        <v>2045</v>
      </c>
      <c r="S530" s="10">
        <f t="shared" si="34"/>
        <v>41601.25</v>
      </c>
      <c r="T530" s="10">
        <f t="shared" si="35"/>
        <v>42353.25</v>
      </c>
    </row>
    <row r="531" spans="1:20" ht="17" x14ac:dyDescent="0.2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1450159200</v>
      </c>
      <c r="L531" t="b">
        <v>0</v>
      </c>
      <c r="M531" t="b">
        <v>0</v>
      </c>
      <c r="N531" t="s">
        <v>89</v>
      </c>
      <c r="O531" s="5">
        <f t="shared" si="32"/>
        <v>0</v>
      </c>
      <c r="P531" s="5">
        <f t="shared" si="33"/>
        <v>291.5</v>
      </c>
      <c r="Q531" s="7" t="s">
        <v>2050</v>
      </c>
      <c r="R531" t="s">
        <v>2051</v>
      </c>
      <c r="S531" s="10">
        <f t="shared" si="34"/>
        <v>41769.208333333336</v>
      </c>
      <c r="T531" s="10">
        <f t="shared" si="35"/>
        <v>42353.25</v>
      </c>
    </row>
    <row r="532" spans="1:20" ht="34" x14ac:dyDescent="0.2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1450159200</v>
      </c>
      <c r="L532" t="b">
        <v>0</v>
      </c>
      <c r="M532" t="b">
        <v>1</v>
      </c>
      <c r="N532" t="s">
        <v>119</v>
      </c>
      <c r="O532" s="5">
        <f t="shared" si="32"/>
        <v>0</v>
      </c>
      <c r="P532" s="5">
        <f t="shared" si="33"/>
        <v>49056</v>
      </c>
      <c r="Q532" s="7" t="s">
        <v>2047</v>
      </c>
      <c r="R532" t="s">
        <v>2053</v>
      </c>
      <c r="S532" s="10">
        <f t="shared" si="34"/>
        <v>40421.208333333336</v>
      </c>
      <c r="T532" s="10">
        <f t="shared" si="35"/>
        <v>42353.25</v>
      </c>
    </row>
    <row r="533" spans="1:20" ht="34" x14ac:dyDescent="0.2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1450159200</v>
      </c>
      <c r="L533" t="b">
        <v>0</v>
      </c>
      <c r="M533" t="b">
        <v>0</v>
      </c>
      <c r="N533" t="s">
        <v>89</v>
      </c>
      <c r="O533" s="5">
        <f t="shared" si="32"/>
        <v>0</v>
      </c>
      <c r="P533" s="5">
        <f t="shared" si="33"/>
        <v>90989</v>
      </c>
      <c r="Q533" s="7" t="s">
        <v>2050</v>
      </c>
      <c r="R533" t="s">
        <v>2051</v>
      </c>
      <c r="S533" s="10">
        <f t="shared" si="34"/>
        <v>41589.25</v>
      </c>
      <c r="T533" s="10">
        <f t="shared" si="35"/>
        <v>42353.25</v>
      </c>
    </row>
    <row r="534" spans="1:20" ht="17" x14ac:dyDescent="0.2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1450159200</v>
      </c>
      <c r="L534" t="b">
        <v>0</v>
      </c>
      <c r="M534" t="b">
        <v>0</v>
      </c>
      <c r="N534" t="s">
        <v>33</v>
      </c>
      <c r="O534" s="5">
        <f t="shared" si="32"/>
        <v>6446</v>
      </c>
      <c r="P534" s="5">
        <f t="shared" si="33"/>
        <v>4086</v>
      </c>
      <c r="Q534" s="7" t="s">
        <v>2039</v>
      </c>
      <c r="R534" t="s">
        <v>2040</v>
      </c>
      <c r="S534" s="10">
        <f t="shared" si="34"/>
        <v>43125.25</v>
      </c>
      <c r="T534" s="10">
        <f t="shared" si="35"/>
        <v>42353.25</v>
      </c>
    </row>
    <row r="535" spans="1:20" ht="17" x14ac:dyDescent="0.2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1450159200</v>
      </c>
      <c r="L535" t="b">
        <v>0</v>
      </c>
      <c r="M535" t="b">
        <v>0</v>
      </c>
      <c r="N535" t="s">
        <v>60</v>
      </c>
      <c r="O535" s="5">
        <f t="shared" si="32"/>
        <v>68486</v>
      </c>
      <c r="P535" s="5">
        <f t="shared" si="33"/>
        <v>93152</v>
      </c>
      <c r="Q535" s="7" t="s">
        <v>2035</v>
      </c>
      <c r="R535" t="s">
        <v>2045</v>
      </c>
      <c r="S535" s="10">
        <f t="shared" si="34"/>
        <v>41479.208333333336</v>
      </c>
      <c r="T535" s="10">
        <f t="shared" si="35"/>
        <v>42353.25</v>
      </c>
    </row>
    <row r="536" spans="1:20" ht="17" x14ac:dyDescent="0.2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1450159200</v>
      </c>
      <c r="L536" t="b">
        <v>0</v>
      </c>
      <c r="M536" t="b">
        <v>1</v>
      </c>
      <c r="N536" t="s">
        <v>53</v>
      </c>
      <c r="O536" s="5">
        <f t="shared" si="32"/>
        <v>0</v>
      </c>
      <c r="P536" s="5">
        <f t="shared" si="33"/>
        <v>6814</v>
      </c>
      <c r="Q536" s="7" t="s">
        <v>2041</v>
      </c>
      <c r="R536" t="s">
        <v>2044</v>
      </c>
      <c r="S536" s="10">
        <f t="shared" si="34"/>
        <v>43329.208333333328</v>
      </c>
      <c r="T536" s="10">
        <f t="shared" si="35"/>
        <v>42353.25</v>
      </c>
    </row>
    <row r="537" spans="1:20" ht="17" x14ac:dyDescent="0.2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1450159200</v>
      </c>
      <c r="L537" t="b">
        <v>0</v>
      </c>
      <c r="M537" t="b">
        <v>1</v>
      </c>
      <c r="N537" t="s">
        <v>33</v>
      </c>
      <c r="O537" s="5">
        <f t="shared" si="32"/>
        <v>9933</v>
      </c>
      <c r="P537" s="5">
        <f t="shared" si="33"/>
        <v>6367.5</v>
      </c>
      <c r="Q537" s="7" t="s">
        <v>2039</v>
      </c>
      <c r="R537" t="s">
        <v>2040</v>
      </c>
      <c r="S537" s="10">
        <f t="shared" si="34"/>
        <v>43259.208333333328</v>
      </c>
      <c r="T537" s="10">
        <f t="shared" si="35"/>
        <v>42353.25</v>
      </c>
    </row>
    <row r="538" spans="1:20" ht="17" x14ac:dyDescent="0.2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1450159200</v>
      </c>
      <c r="L538" t="b">
        <v>0</v>
      </c>
      <c r="M538" t="b">
        <v>0</v>
      </c>
      <c r="N538" t="s">
        <v>119</v>
      </c>
      <c r="O538" s="5">
        <f t="shared" si="32"/>
        <v>4897</v>
      </c>
      <c r="P538" s="5">
        <f t="shared" si="33"/>
        <v>7418.5</v>
      </c>
      <c r="Q538" s="7" t="s">
        <v>2047</v>
      </c>
      <c r="R538" t="s">
        <v>2053</v>
      </c>
      <c r="S538" s="10">
        <f t="shared" si="34"/>
        <v>40414.208333333336</v>
      </c>
      <c r="T538" s="10">
        <f t="shared" si="35"/>
        <v>42353.25</v>
      </c>
    </row>
    <row r="539" spans="1:20" ht="17" x14ac:dyDescent="0.2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1450159200</v>
      </c>
      <c r="L539" t="b">
        <v>1</v>
      </c>
      <c r="M539" t="b">
        <v>1</v>
      </c>
      <c r="N539" t="s">
        <v>42</v>
      </c>
      <c r="O539" s="5">
        <f t="shared" si="32"/>
        <v>14535</v>
      </c>
      <c r="P539" s="5">
        <f t="shared" si="33"/>
        <v>49993.5</v>
      </c>
      <c r="Q539" s="7" t="s">
        <v>2041</v>
      </c>
      <c r="R539" t="s">
        <v>2042</v>
      </c>
      <c r="S539" s="10">
        <f t="shared" si="34"/>
        <v>43342.208333333328</v>
      </c>
      <c r="T539" s="10">
        <f t="shared" si="35"/>
        <v>42353.25</v>
      </c>
    </row>
    <row r="540" spans="1:20" ht="17" x14ac:dyDescent="0.2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1450159200</v>
      </c>
      <c r="L540" t="b">
        <v>0</v>
      </c>
      <c r="M540" t="b">
        <v>0</v>
      </c>
      <c r="N540" t="s">
        <v>292</v>
      </c>
      <c r="O540" s="5">
        <f t="shared" si="32"/>
        <v>0</v>
      </c>
      <c r="P540" s="5">
        <f t="shared" si="33"/>
        <v>29165</v>
      </c>
      <c r="Q540" s="7" t="s">
        <v>2050</v>
      </c>
      <c r="R540" t="s">
        <v>2061</v>
      </c>
      <c r="S540" s="10">
        <f t="shared" si="34"/>
        <v>41539.208333333336</v>
      </c>
      <c r="T540" s="10">
        <f t="shared" si="35"/>
        <v>42353.25</v>
      </c>
    </row>
    <row r="541" spans="1:20" ht="17" x14ac:dyDescent="0.2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1450159200</v>
      </c>
      <c r="L541" t="b">
        <v>0</v>
      </c>
      <c r="M541" t="b">
        <v>1</v>
      </c>
      <c r="N541" t="s">
        <v>17</v>
      </c>
      <c r="O541" s="5">
        <f t="shared" si="32"/>
        <v>0</v>
      </c>
      <c r="P541" s="5">
        <f t="shared" si="33"/>
        <v>3598.5</v>
      </c>
      <c r="Q541" s="7" t="s">
        <v>2033</v>
      </c>
      <c r="R541" t="s">
        <v>2034</v>
      </c>
      <c r="S541" s="10">
        <f t="shared" si="34"/>
        <v>43647.208333333328</v>
      </c>
      <c r="T541" s="10">
        <f t="shared" si="35"/>
        <v>42353.25</v>
      </c>
    </row>
    <row r="542" spans="1:20" ht="17" x14ac:dyDescent="0.2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1450159200</v>
      </c>
      <c r="L542" t="b">
        <v>0</v>
      </c>
      <c r="M542" t="b">
        <v>0</v>
      </c>
      <c r="N542" t="s">
        <v>122</v>
      </c>
      <c r="O542" s="5">
        <f t="shared" si="32"/>
        <v>8797</v>
      </c>
      <c r="P542" s="5">
        <f t="shared" si="33"/>
        <v>7172</v>
      </c>
      <c r="Q542" s="7" t="s">
        <v>2054</v>
      </c>
      <c r="R542" t="s">
        <v>2055</v>
      </c>
      <c r="S542" s="10">
        <f t="shared" si="34"/>
        <v>43225.208333333328</v>
      </c>
      <c r="T542" s="10">
        <f t="shared" si="35"/>
        <v>42353.25</v>
      </c>
    </row>
    <row r="543" spans="1:20" ht="17" x14ac:dyDescent="0.2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1450159200</v>
      </c>
      <c r="L543" t="b">
        <v>0</v>
      </c>
      <c r="M543" t="b">
        <v>0</v>
      </c>
      <c r="N543" t="s">
        <v>292</v>
      </c>
      <c r="O543" s="5">
        <f t="shared" si="32"/>
        <v>0</v>
      </c>
      <c r="P543" s="5">
        <f t="shared" si="33"/>
        <v>21740.5</v>
      </c>
      <c r="Q543" s="7" t="s">
        <v>2050</v>
      </c>
      <c r="R543" t="s">
        <v>2061</v>
      </c>
      <c r="S543" s="10">
        <f t="shared" si="34"/>
        <v>42165.208333333328</v>
      </c>
      <c r="T543" s="10">
        <f t="shared" si="35"/>
        <v>42353.25</v>
      </c>
    </row>
    <row r="544" spans="1:20" ht="17" x14ac:dyDescent="0.2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1450159200</v>
      </c>
      <c r="L544" t="b">
        <v>0</v>
      </c>
      <c r="M544" t="b">
        <v>0</v>
      </c>
      <c r="N544" t="s">
        <v>60</v>
      </c>
      <c r="O544" s="5">
        <f t="shared" si="32"/>
        <v>0</v>
      </c>
      <c r="P544" s="5">
        <f t="shared" si="33"/>
        <v>989.5</v>
      </c>
      <c r="Q544" s="7" t="s">
        <v>2035</v>
      </c>
      <c r="R544" t="s">
        <v>2045</v>
      </c>
      <c r="S544" s="10">
        <f t="shared" si="34"/>
        <v>42391.25</v>
      </c>
      <c r="T544" s="10">
        <f t="shared" si="35"/>
        <v>42353.25</v>
      </c>
    </row>
    <row r="545" spans="1:20" ht="17" x14ac:dyDescent="0.2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1450159200</v>
      </c>
      <c r="L545" t="b">
        <v>0</v>
      </c>
      <c r="M545" t="b">
        <v>0</v>
      </c>
      <c r="N545" t="s">
        <v>89</v>
      </c>
      <c r="O545" s="5">
        <f t="shared" si="32"/>
        <v>0</v>
      </c>
      <c r="P545" s="5">
        <f t="shared" si="33"/>
        <v>7022</v>
      </c>
      <c r="Q545" s="7" t="s">
        <v>2050</v>
      </c>
      <c r="R545" t="s">
        <v>2051</v>
      </c>
      <c r="S545" s="10">
        <f t="shared" si="34"/>
        <v>41528.208333333336</v>
      </c>
      <c r="T545" s="10">
        <f t="shared" si="35"/>
        <v>42353.25</v>
      </c>
    </row>
    <row r="546" spans="1:20" ht="34" x14ac:dyDescent="0.2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1450159200</v>
      </c>
      <c r="L546" t="b">
        <v>0</v>
      </c>
      <c r="M546" t="b">
        <v>0</v>
      </c>
      <c r="N546" t="s">
        <v>23</v>
      </c>
      <c r="O546" s="5">
        <f t="shared" si="32"/>
        <v>4942</v>
      </c>
      <c r="P546" s="5">
        <f t="shared" si="33"/>
        <v>3913</v>
      </c>
      <c r="Q546" s="7" t="s">
        <v>2035</v>
      </c>
      <c r="R546" t="s">
        <v>2036</v>
      </c>
      <c r="S546" s="10">
        <f t="shared" si="34"/>
        <v>42377.25</v>
      </c>
      <c r="T546" s="10">
        <f t="shared" si="35"/>
        <v>42353.25</v>
      </c>
    </row>
    <row r="547" spans="1:20" ht="17" x14ac:dyDescent="0.2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1450159200</v>
      </c>
      <c r="L547" t="b">
        <v>0</v>
      </c>
      <c r="M547" t="b">
        <v>0</v>
      </c>
      <c r="N547" t="s">
        <v>33</v>
      </c>
      <c r="O547" s="5">
        <f t="shared" si="32"/>
        <v>0</v>
      </c>
      <c r="P547" s="5">
        <f t="shared" si="33"/>
        <v>83399.5</v>
      </c>
      <c r="Q547" s="7" t="s">
        <v>2039</v>
      </c>
      <c r="R547" t="s">
        <v>2040</v>
      </c>
      <c r="S547" s="10">
        <f t="shared" si="34"/>
        <v>43824.25</v>
      </c>
      <c r="T547" s="10">
        <f t="shared" si="35"/>
        <v>42353.25</v>
      </c>
    </row>
    <row r="548" spans="1:20" ht="17" x14ac:dyDescent="0.2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1450159200</v>
      </c>
      <c r="L548" t="b">
        <v>0</v>
      </c>
      <c r="M548" t="b">
        <v>1</v>
      </c>
      <c r="N548" t="s">
        <v>33</v>
      </c>
      <c r="O548" s="5">
        <f t="shared" si="32"/>
        <v>2670</v>
      </c>
      <c r="P548" s="5">
        <f t="shared" si="33"/>
        <v>3479</v>
      </c>
      <c r="Q548" s="7" t="s">
        <v>2039</v>
      </c>
      <c r="R548" t="s">
        <v>2040</v>
      </c>
      <c r="S548" s="10">
        <f t="shared" si="34"/>
        <v>43360.208333333328</v>
      </c>
      <c r="T548" s="10">
        <f t="shared" si="35"/>
        <v>42353.25</v>
      </c>
    </row>
    <row r="549" spans="1:20" ht="17" x14ac:dyDescent="0.2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1450159200</v>
      </c>
      <c r="L549" t="b">
        <v>0</v>
      </c>
      <c r="M549" t="b">
        <v>0</v>
      </c>
      <c r="N549" t="s">
        <v>53</v>
      </c>
      <c r="O549" s="5">
        <f t="shared" si="32"/>
        <v>11297</v>
      </c>
      <c r="P549" s="5">
        <f t="shared" si="33"/>
        <v>6376.5</v>
      </c>
      <c r="Q549" s="7" t="s">
        <v>2041</v>
      </c>
      <c r="R549" t="s">
        <v>2044</v>
      </c>
      <c r="S549" s="10">
        <f t="shared" si="34"/>
        <v>42029.25</v>
      </c>
      <c r="T549" s="10">
        <f t="shared" si="35"/>
        <v>42353.25</v>
      </c>
    </row>
    <row r="550" spans="1:20" ht="17" x14ac:dyDescent="0.2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1450159200</v>
      </c>
      <c r="L550" t="b">
        <v>0</v>
      </c>
      <c r="M550" t="b">
        <v>0</v>
      </c>
      <c r="N550" t="s">
        <v>33</v>
      </c>
      <c r="O550" s="5">
        <f t="shared" si="32"/>
        <v>112974</v>
      </c>
      <c r="P550" s="5">
        <f t="shared" si="33"/>
        <v>91029.5</v>
      </c>
      <c r="Q550" s="7" t="s">
        <v>2039</v>
      </c>
      <c r="R550" t="s">
        <v>2040</v>
      </c>
      <c r="S550" s="10">
        <f t="shared" si="34"/>
        <v>42461.208333333328</v>
      </c>
      <c r="T550" s="10">
        <f t="shared" si="35"/>
        <v>42353.25</v>
      </c>
    </row>
    <row r="551" spans="1:20" ht="34" x14ac:dyDescent="0.2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1450159200</v>
      </c>
      <c r="L551" t="b">
        <v>0</v>
      </c>
      <c r="M551" t="b">
        <v>0</v>
      </c>
      <c r="N551" t="s">
        <v>65</v>
      </c>
      <c r="O551" s="5">
        <f t="shared" si="32"/>
        <v>54343</v>
      </c>
      <c r="P551" s="5">
        <f t="shared" si="33"/>
        <v>42302.5</v>
      </c>
      <c r="Q551" s="7" t="s">
        <v>2037</v>
      </c>
      <c r="R551" t="s">
        <v>2046</v>
      </c>
      <c r="S551" s="10">
        <f t="shared" si="34"/>
        <v>41422.208333333336</v>
      </c>
      <c r="T551" s="10">
        <f t="shared" si="35"/>
        <v>42353.25</v>
      </c>
    </row>
    <row r="552" spans="1:20" ht="34" x14ac:dyDescent="0.2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1450159200</v>
      </c>
      <c r="L552" t="b">
        <v>0</v>
      </c>
      <c r="M552" t="b">
        <v>0</v>
      </c>
      <c r="N552" t="s">
        <v>60</v>
      </c>
      <c r="O552" s="5">
        <f t="shared" si="32"/>
        <v>0</v>
      </c>
      <c r="P552" s="5">
        <f t="shared" si="33"/>
        <v>2.5</v>
      </c>
      <c r="Q552" s="7" t="s">
        <v>2035</v>
      </c>
      <c r="R552" t="s">
        <v>2045</v>
      </c>
      <c r="S552" s="10">
        <f t="shared" si="34"/>
        <v>40968.25</v>
      </c>
      <c r="T552" s="10">
        <f t="shared" si="35"/>
        <v>42353.25</v>
      </c>
    </row>
    <row r="553" spans="1:20" ht="17" x14ac:dyDescent="0.2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1450159200</v>
      </c>
      <c r="L553" t="b">
        <v>0</v>
      </c>
      <c r="M553" t="b">
        <v>1</v>
      </c>
      <c r="N553" t="s">
        <v>28</v>
      </c>
      <c r="O553" s="5">
        <f t="shared" si="32"/>
        <v>0</v>
      </c>
      <c r="P553" s="5">
        <f t="shared" si="33"/>
        <v>54188.5</v>
      </c>
      <c r="Q553" s="7" t="s">
        <v>2037</v>
      </c>
      <c r="R553" t="s">
        <v>2038</v>
      </c>
      <c r="S553" s="10">
        <f t="shared" si="34"/>
        <v>41993.25</v>
      </c>
      <c r="T553" s="10">
        <f t="shared" si="35"/>
        <v>42353.25</v>
      </c>
    </row>
    <row r="554" spans="1:20" ht="17" x14ac:dyDescent="0.2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1450159200</v>
      </c>
      <c r="L554" t="b">
        <v>0</v>
      </c>
      <c r="M554" t="b">
        <v>0</v>
      </c>
      <c r="N554" t="s">
        <v>33</v>
      </c>
      <c r="O554" s="5">
        <f t="shared" si="32"/>
        <v>0</v>
      </c>
      <c r="P554" s="5">
        <f t="shared" si="33"/>
        <v>4479</v>
      </c>
      <c r="Q554" s="7" t="s">
        <v>2039</v>
      </c>
      <c r="R554" t="s">
        <v>2040</v>
      </c>
      <c r="S554" s="10">
        <f t="shared" si="34"/>
        <v>42700.25</v>
      </c>
      <c r="T554" s="10">
        <f t="shared" si="35"/>
        <v>42353.25</v>
      </c>
    </row>
    <row r="555" spans="1:20" ht="34" x14ac:dyDescent="0.2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1450159200</v>
      </c>
      <c r="L555" t="b">
        <v>0</v>
      </c>
      <c r="M555" t="b">
        <v>0</v>
      </c>
      <c r="N555" t="s">
        <v>23</v>
      </c>
      <c r="O555" s="5">
        <f t="shared" si="32"/>
        <v>0</v>
      </c>
      <c r="P555" s="5">
        <f t="shared" si="33"/>
        <v>38025</v>
      </c>
      <c r="Q555" s="7" t="s">
        <v>2035</v>
      </c>
      <c r="R555" t="s">
        <v>2036</v>
      </c>
      <c r="S555" s="10">
        <f t="shared" si="34"/>
        <v>40545.25</v>
      </c>
      <c r="T555" s="10">
        <f t="shared" si="35"/>
        <v>42353.25</v>
      </c>
    </row>
    <row r="556" spans="1:20" ht="34" x14ac:dyDescent="0.2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1450159200</v>
      </c>
      <c r="L556" t="b">
        <v>0</v>
      </c>
      <c r="M556" t="b">
        <v>0</v>
      </c>
      <c r="N556" t="s">
        <v>60</v>
      </c>
      <c r="O556" s="5">
        <f t="shared" si="32"/>
        <v>4908</v>
      </c>
      <c r="P556" s="5">
        <f t="shared" si="33"/>
        <v>7481</v>
      </c>
      <c r="Q556" s="7" t="s">
        <v>2035</v>
      </c>
      <c r="R556" t="s">
        <v>2045</v>
      </c>
      <c r="S556" s="10">
        <f t="shared" si="34"/>
        <v>42723.25</v>
      </c>
      <c r="T556" s="10">
        <f t="shared" si="35"/>
        <v>42353.25</v>
      </c>
    </row>
    <row r="557" spans="1:20" ht="17" x14ac:dyDescent="0.2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1450159200</v>
      </c>
      <c r="L557" t="b">
        <v>0</v>
      </c>
      <c r="M557" t="b">
        <v>0</v>
      </c>
      <c r="N557" t="s">
        <v>23</v>
      </c>
      <c r="O557" s="5">
        <f t="shared" si="32"/>
        <v>7789</v>
      </c>
      <c r="P557" s="5">
        <f t="shared" si="33"/>
        <v>7112</v>
      </c>
      <c r="Q557" s="7" t="s">
        <v>2035</v>
      </c>
      <c r="R557" t="s">
        <v>2036</v>
      </c>
      <c r="S557" s="10">
        <f t="shared" si="34"/>
        <v>41731.208333333336</v>
      </c>
      <c r="T557" s="10">
        <f t="shared" si="35"/>
        <v>42353.25</v>
      </c>
    </row>
    <row r="558" spans="1:20" ht="17" x14ac:dyDescent="0.2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1450159200</v>
      </c>
      <c r="L558" t="b">
        <v>0</v>
      </c>
      <c r="M558" t="b">
        <v>1</v>
      </c>
      <c r="N558" t="s">
        <v>206</v>
      </c>
      <c r="O558" s="5">
        <f t="shared" si="32"/>
        <v>7267</v>
      </c>
      <c r="P558" s="5">
        <f t="shared" si="33"/>
        <v>6294.5</v>
      </c>
      <c r="Q558" s="7" t="s">
        <v>2047</v>
      </c>
      <c r="R558" t="s">
        <v>2059</v>
      </c>
      <c r="S558" s="10">
        <f t="shared" si="34"/>
        <v>40792.208333333336</v>
      </c>
      <c r="T558" s="10">
        <f t="shared" si="35"/>
        <v>42353.25</v>
      </c>
    </row>
    <row r="559" spans="1:20" ht="17" x14ac:dyDescent="0.2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1450159200</v>
      </c>
      <c r="L559" t="b">
        <v>0</v>
      </c>
      <c r="M559" t="b">
        <v>1</v>
      </c>
      <c r="N559" t="s">
        <v>474</v>
      </c>
      <c r="O559" s="5">
        <f t="shared" si="32"/>
        <v>5960</v>
      </c>
      <c r="P559" s="5">
        <f t="shared" si="33"/>
        <v>6090.5</v>
      </c>
      <c r="Q559" s="7" t="s">
        <v>2041</v>
      </c>
      <c r="R559" t="s">
        <v>2063</v>
      </c>
      <c r="S559" s="10">
        <f t="shared" si="34"/>
        <v>42279.208333333328</v>
      </c>
      <c r="T559" s="10">
        <f t="shared" si="35"/>
        <v>42353.25</v>
      </c>
    </row>
    <row r="560" spans="1:20" ht="17" x14ac:dyDescent="0.2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1450159200</v>
      </c>
      <c r="L560" t="b">
        <v>0</v>
      </c>
      <c r="M560" t="b">
        <v>0</v>
      </c>
      <c r="N560" t="s">
        <v>33</v>
      </c>
      <c r="O560" s="5">
        <f t="shared" si="32"/>
        <v>2166</v>
      </c>
      <c r="P560" s="5">
        <f t="shared" si="33"/>
        <v>4046</v>
      </c>
      <c r="Q560" s="7" t="s">
        <v>2039</v>
      </c>
      <c r="R560" t="s">
        <v>2040</v>
      </c>
      <c r="S560" s="10">
        <f t="shared" si="34"/>
        <v>42424.25</v>
      </c>
      <c r="T560" s="10">
        <f t="shared" si="35"/>
        <v>42353.25</v>
      </c>
    </row>
    <row r="561" spans="1:20" ht="17" x14ac:dyDescent="0.2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1450159200</v>
      </c>
      <c r="L561" t="b">
        <v>0</v>
      </c>
      <c r="M561" t="b">
        <v>0</v>
      </c>
      <c r="N561" t="s">
        <v>33</v>
      </c>
      <c r="O561" s="5">
        <f t="shared" si="32"/>
        <v>1021</v>
      </c>
      <c r="P561" s="5">
        <f t="shared" si="33"/>
        <v>53671.5</v>
      </c>
      <c r="Q561" s="7" t="s">
        <v>2039</v>
      </c>
      <c r="R561" t="s">
        <v>2040</v>
      </c>
      <c r="S561" s="10">
        <f t="shared" si="34"/>
        <v>42584.208333333328</v>
      </c>
      <c r="T561" s="10">
        <f t="shared" si="35"/>
        <v>42353.25</v>
      </c>
    </row>
    <row r="562" spans="1:20" ht="17" x14ac:dyDescent="0.2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1450159200</v>
      </c>
      <c r="L562" t="b">
        <v>0</v>
      </c>
      <c r="M562" t="b">
        <v>0</v>
      </c>
      <c r="N562" t="s">
        <v>71</v>
      </c>
      <c r="O562" s="5">
        <f t="shared" si="32"/>
        <v>138832</v>
      </c>
      <c r="P562" s="5">
        <f t="shared" si="33"/>
        <v>81004.5</v>
      </c>
      <c r="Q562" s="7" t="s">
        <v>2041</v>
      </c>
      <c r="R562" t="s">
        <v>2049</v>
      </c>
      <c r="S562" s="10">
        <f t="shared" si="34"/>
        <v>40865.25</v>
      </c>
      <c r="T562" s="10">
        <f t="shared" si="35"/>
        <v>42353.25</v>
      </c>
    </row>
    <row r="563" spans="1:20" ht="17" x14ac:dyDescent="0.2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1450159200</v>
      </c>
      <c r="L563" t="b">
        <v>0</v>
      </c>
      <c r="M563" t="b">
        <v>0</v>
      </c>
      <c r="N563" t="s">
        <v>33</v>
      </c>
      <c r="O563" s="5">
        <f t="shared" si="32"/>
        <v>8091</v>
      </c>
      <c r="P563" s="5">
        <f t="shared" si="33"/>
        <v>5644.5</v>
      </c>
      <c r="Q563" s="7" t="s">
        <v>2039</v>
      </c>
      <c r="R563" t="s">
        <v>2040</v>
      </c>
      <c r="S563" s="10">
        <f t="shared" si="34"/>
        <v>40833.208333333336</v>
      </c>
      <c r="T563" s="10">
        <f t="shared" si="35"/>
        <v>42353.25</v>
      </c>
    </row>
    <row r="564" spans="1:20" ht="34" x14ac:dyDescent="0.2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1450159200</v>
      </c>
      <c r="L564" t="b">
        <v>0</v>
      </c>
      <c r="M564" t="b">
        <v>0</v>
      </c>
      <c r="N564" t="s">
        <v>23</v>
      </c>
      <c r="O564" s="5">
        <f t="shared" si="32"/>
        <v>0</v>
      </c>
      <c r="P564" s="5">
        <f t="shared" si="33"/>
        <v>647.5</v>
      </c>
      <c r="Q564" s="7" t="s">
        <v>2035</v>
      </c>
      <c r="R564" t="s">
        <v>2036</v>
      </c>
      <c r="S564" s="10">
        <f t="shared" si="34"/>
        <v>43536.208333333328</v>
      </c>
      <c r="T564" s="10">
        <f t="shared" si="35"/>
        <v>42353.25</v>
      </c>
    </row>
    <row r="565" spans="1:20" ht="17" x14ac:dyDescent="0.2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1450159200</v>
      </c>
      <c r="L565" t="b">
        <v>0</v>
      </c>
      <c r="M565" t="b">
        <v>0</v>
      </c>
      <c r="N565" t="s">
        <v>42</v>
      </c>
      <c r="O565" s="5">
        <f t="shared" si="32"/>
        <v>1407</v>
      </c>
      <c r="P565" s="5">
        <f t="shared" si="33"/>
        <v>2596</v>
      </c>
      <c r="Q565" s="7" t="s">
        <v>2041</v>
      </c>
      <c r="R565" t="s">
        <v>2042</v>
      </c>
      <c r="S565" s="10">
        <f t="shared" si="34"/>
        <v>43417.25</v>
      </c>
      <c r="T565" s="10">
        <f t="shared" si="35"/>
        <v>42353.25</v>
      </c>
    </row>
    <row r="566" spans="1:20" ht="17" x14ac:dyDescent="0.2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1450159200</v>
      </c>
      <c r="L566" t="b">
        <v>0</v>
      </c>
      <c r="M566" t="b">
        <v>0</v>
      </c>
      <c r="N566" t="s">
        <v>33</v>
      </c>
      <c r="O566" s="5">
        <f t="shared" si="32"/>
        <v>0</v>
      </c>
      <c r="P566" s="5">
        <f t="shared" si="33"/>
        <v>71591.5</v>
      </c>
      <c r="Q566" s="7" t="s">
        <v>2039</v>
      </c>
      <c r="R566" t="s">
        <v>2040</v>
      </c>
      <c r="S566" s="10">
        <f t="shared" si="34"/>
        <v>42078.208333333328</v>
      </c>
      <c r="T566" s="10">
        <f t="shared" si="35"/>
        <v>42353.25</v>
      </c>
    </row>
    <row r="567" spans="1:20" ht="17" x14ac:dyDescent="0.2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1450159200</v>
      </c>
      <c r="L567" t="b">
        <v>0</v>
      </c>
      <c r="M567" t="b">
        <v>0</v>
      </c>
      <c r="N567" t="s">
        <v>33</v>
      </c>
      <c r="O567" s="5">
        <f t="shared" si="32"/>
        <v>99266</v>
      </c>
      <c r="P567" s="5">
        <f t="shared" si="33"/>
        <v>98881</v>
      </c>
      <c r="Q567" s="7" t="s">
        <v>2039</v>
      </c>
      <c r="R567" t="s">
        <v>2040</v>
      </c>
      <c r="S567" s="10">
        <f t="shared" si="34"/>
        <v>40862.25</v>
      </c>
      <c r="T567" s="10">
        <f t="shared" si="35"/>
        <v>42353.25</v>
      </c>
    </row>
    <row r="568" spans="1:20" ht="17" x14ac:dyDescent="0.2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1450159200</v>
      </c>
      <c r="L568" t="b">
        <v>0</v>
      </c>
      <c r="M568" t="b">
        <v>1</v>
      </c>
      <c r="N568" t="s">
        <v>50</v>
      </c>
      <c r="O568" s="5">
        <f t="shared" si="32"/>
        <v>0</v>
      </c>
      <c r="P568" s="5">
        <f t="shared" si="33"/>
        <v>2080.5</v>
      </c>
      <c r="Q568" s="7" t="s">
        <v>2035</v>
      </c>
      <c r="R568" t="s">
        <v>2043</v>
      </c>
      <c r="S568" s="10">
        <f t="shared" si="34"/>
        <v>42424.25</v>
      </c>
      <c r="T568" s="10">
        <f t="shared" si="35"/>
        <v>42353.25</v>
      </c>
    </row>
    <row r="569" spans="1:20" ht="34" x14ac:dyDescent="0.2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1450159200</v>
      </c>
      <c r="L569" t="b">
        <v>0</v>
      </c>
      <c r="M569" t="b">
        <v>0</v>
      </c>
      <c r="N569" t="s">
        <v>23</v>
      </c>
      <c r="O569" s="5">
        <f t="shared" si="32"/>
        <v>8065</v>
      </c>
      <c r="P569" s="5">
        <f t="shared" si="33"/>
        <v>7554.5</v>
      </c>
      <c r="Q569" s="7" t="s">
        <v>2035</v>
      </c>
      <c r="R569" t="s">
        <v>2036</v>
      </c>
      <c r="S569" s="10">
        <f t="shared" si="34"/>
        <v>41830.208333333336</v>
      </c>
      <c r="T569" s="10">
        <f t="shared" si="35"/>
        <v>42353.25</v>
      </c>
    </row>
    <row r="570" spans="1:20" ht="17" x14ac:dyDescent="0.2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1450159200</v>
      </c>
      <c r="L570" t="b">
        <v>0</v>
      </c>
      <c r="M570" t="b">
        <v>0</v>
      </c>
      <c r="N570" t="s">
        <v>33</v>
      </c>
      <c r="O570" s="5">
        <f t="shared" si="32"/>
        <v>62288</v>
      </c>
      <c r="P570" s="5">
        <f t="shared" si="33"/>
        <v>69934</v>
      </c>
      <c r="Q570" s="7" t="s">
        <v>2039</v>
      </c>
      <c r="R570" t="s">
        <v>2040</v>
      </c>
      <c r="S570" s="10">
        <f t="shared" si="34"/>
        <v>40374.208333333336</v>
      </c>
      <c r="T570" s="10">
        <f t="shared" si="35"/>
        <v>42353.25</v>
      </c>
    </row>
    <row r="571" spans="1:20" ht="17" x14ac:dyDescent="0.2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1450159200</v>
      </c>
      <c r="L571" t="b">
        <v>0</v>
      </c>
      <c r="M571" t="b">
        <v>0</v>
      </c>
      <c r="N571" t="s">
        <v>71</v>
      </c>
      <c r="O571" s="5">
        <f t="shared" si="32"/>
        <v>27605</v>
      </c>
      <c r="P571" s="5">
        <f t="shared" si="33"/>
        <v>24147</v>
      </c>
      <c r="Q571" s="7" t="s">
        <v>2041</v>
      </c>
      <c r="R571" t="s">
        <v>2049</v>
      </c>
      <c r="S571" s="10">
        <f t="shared" si="34"/>
        <v>40554.25</v>
      </c>
      <c r="T571" s="10">
        <f t="shared" si="35"/>
        <v>42353.25</v>
      </c>
    </row>
    <row r="572" spans="1:20" ht="17" x14ac:dyDescent="0.2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1450159200</v>
      </c>
      <c r="L572" t="b">
        <v>0</v>
      </c>
      <c r="M572" t="b">
        <v>1</v>
      </c>
      <c r="N572" t="s">
        <v>23</v>
      </c>
      <c r="O572" s="5">
        <f t="shared" si="32"/>
        <v>64164</v>
      </c>
      <c r="P572" s="5">
        <f t="shared" si="33"/>
        <v>49044.5</v>
      </c>
      <c r="Q572" s="7" t="s">
        <v>2035</v>
      </c>
      <c r="R572" t="s">
        <v>2036</v>
      </c>
      <c r="S572" s="10">
        <f t="shared" si="34"/>
        <v>41993.25</v>
      </c>
      <c r="T572" s="10">
        <f t="shared" si="35"/>
        <v>42353.25</v>
      </c>
    </row>
    <row r="573" spans="1:20" ht="17" x14ac:dyDescent="0.2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1450159200</v>
      </c>
      <c r="L573" t="b">
        <v>0</v>
      </c>
      <c r="M573" t="b">
        <v>0</v>
      </c>
      <c r="N573" t="s">
        <v>100</v>
      </c>
      <c r="O573" s="5">
        <f t="shared" si="32"/>
        <v>0</v>
      </c>
      <c r="P573" s="5">
        <f t="shared" si="33"/>
        <v>1665</v>
      </c>
      <c r="Q573" s="7" t="s">
        <v>2041</v>
      </c>
      <c r="R573" t="s">
        <v>2052</v>
      </c>
      <c r="S573" s="10">
        <f t="shared" si="34"/>
        <v>42174.208333333328</v>
      </c>
      <c r="T573" s="10">
        <f t="shared" si="35"/>
        <v>42353.25</v>
      </c>
    </row>
    <row r="574" spans="1:20" ht="17" x14ac:dyDescent="0.2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1450159200</v>
      </c>
      <c r="L574" t="b">
        <v>0</v>
      </c>
      <c r="M574" t="b">
        <v>1</v>
      </c>
      <c r="N574" t="s">
        <v>23</v>
      </c>
      <c r="O574" s="5">
        <f t="shared" si="32"/>
        <v>0</v>
      </c>
      <c r="P574" s="5">
        <f t="shared" si="33"/>
        <v>2495</v>
      </c>
      <c r="Q574" s="7" t="s">
        <v>2035</v>
      </c>
      <c r="R574" t="s">
        <v>2036</v>
      </c>
      <c r="S574" s="10">
        <f t="shared" si="34"/>
        <v>42275.208333333328</v>
      </c>
      <c r="T574" s="10">
        <f t="shared" si="35"/>
        <v>42353.25</v>
      </c>
    </row>
    <row r="575" spans="1:20" ht="17" x14ac:dyDescent="0.2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1450159200</v>
      </c>
      <c r="L575" t="b">
        <v>0</v>
      </c>
      <c r="M575" t="b">
        <v>0</v>
      </c>
      <c r="N575" t="s">
        <v>1029</v>
      </c>
      <c r="O575" s="5">
        <f t="shared" si="32"/>
        <v>796</v>
      </c>
      <c r="P575" s="5">
        <f t="shared" si="33"/>
        <v>3898</v>
      </c>
      <c r="Q575" s="7" t="s">
        <v>2064</v>
      </c>
      <c r="R575" t="s">
        <v>2065</v>
      </c>
      <c r="S575" s="10">
        <f t="shared" si="34"/>
        <v>41761.208333333336</v>
      </c>
      <c r="T575" s="10">
        <f t="shared" si="35"/>
        <v>42353.25</v>
      </c>
    </row>
    <row r="576" spans="1:20" ht="17" x14ac:dyDescent="0.2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1450159200</v>
      </c>
      <c r="L576" t="b">
        <v>0</v>
      </c>
      <c r="M576" t="b">
        <v>1</v>
      </c>
      <c r="N576" t="s">
        <v>17</v>
      </c>
      <c r="O576" s="5">
        <f t="shared" si="32"/>
        <v>7267</v>
      </c>
      <c r="P576" s="5">
        <f t="shared" si="33"/>
        <v>5055.5</v>
      </c>
      <c r="Q576" s="7" t="s">
        <v>2033</v>
      </c>
      <c r="R576" t="s">
        <v>2034</v>
      </c>
      <c r="S576" s="10">
        <f t="shared" si="34"/>
        <v>43806.25</v>
      </c>
      <c r="T576" s="10">
        <f t="shared" si="35"/>
        <v>42353.25</v>
      </c>
    </row>
    <row r="577" spans="1:20" ht="17" x14ac:dyDescent="0.2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1450159200</v>
      </c>
      <c r="L577" t="b">
        <v>0</v>
      </c>
      <c r="M577" t="b">
        <v>1</v>
      </c>
      <c r="N577" t="s">
        <v>33</v>
      </c>
      <c r="O577" s="5">
        <f t="shared" si="32"/>
        <v>0</v>
      </c>
      <c r="P577" s="5">
        <f t="shared" si="33"/>
        <v>26489.5</v>
      </c>
      <c r="Q577" s="7" t="s">
        <v>2039</v>
      </c>
      <c r="R577" t="s">
        <v>2040</v>
      </c>
      <c r="S577" s="10">
        <f t="shared" si="34"/>
        <v>41779.208333333336</v>
      </c>
      <c r="T577" s="10">
        <f t="shared" si="35"/>
        <v>42353.25</v>
      </c>
    </row>
    <row r="578" spans="1:20" ht="34" x14ac:dyDescent="0.2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1450159200</v>
      </c>
      <c r="L578" t="b">
        <v>0</v>
      </c>
      <c r="M578" t="b">
        <v>0</v>
      </c>
      <c r="N578" t="s">
        <v>33</v>
      </c>
      <c r="O578" s="5">
        <f t="shared" si="32"/>
        <v>0</v>
      </c>
      <c r="P578" s="5">
        <f t="shared" si="33"/>
        <v>3181</v>
      </c>
      <c r="Q578" s="7" t="s">
        <v>2039</v>
      </c>
      <c r="R578" t="s">
        <v>2040</v>
      </c>
      <c r="S578" s="10">
        <f t="shared" si="34"/>
        <v>43040.208333333328</v>
      </c>
      <c r="T578" s="10">
        <f t="shared" si="35"/>
        <v>42353.25</v>
      </c>
    </row>
    <row r="579" spans="1:20" ht="17" x14ac:dyDescent="0.2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1450159200</v>
      </c>
      <c r="L579" t="b">
        <v>0</v>
      </c>
      <c r="M579" t="b">
        <v>0</v>
      </c>
      <c r="N579" t="s">
        <v>159</v>
      </c>
      <c r="O579" s="5">
        <f t="shared" ref="O579:O642" si="36">MAX(E579-D579,0)</f>
        <v>0</v>
      </c>
      <c r="P579" s="5">
        <f t="shared" ref="P579:P642" si="37">AVERAGE(E579,G579)</f>
        <v>791.5</v>
      </c>
      <c r="Q579" s="7" t="s">
        <v>2035</v>
      </c>
      <c r="R579" t="s">
        <v>2058</v>
      </c>
      <c r="S579" s="10">
        <f t="shared" ref="S579:S642" si="38">(J579/86400)+DATE(1970,1,1)</f>
        <v>40613.25</v>
      </c>
      <c r="T579" s="10">
        <f t="shared" ref="T579:T642" si="39">(K579/86400)+DATE(1970,1,1)</f>
        <v>42353.25</v>
      </c>
    </row>
    <row r="580" spans="1:20" ht="17" x14ac:dyDescent="0.2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1450159200</v>
      </c>
      <c r="L580" t="b">
        <v>0</v>
      </c>
      <c r="M580" t="b">
        <v>0</v>
      </c>
      <c r="N580" t="s">
        <v>474</v>
      </c>
      <c r="O580" s="5">
        <f t="shared" si="36"/>
        <v>0</v>
      </c>
      <c r="P580" s="5">
        <f t="shared" si="37"/>
        <v>8206.5</v>
      </c>
      <c r="Q580" s="7" t="s">
        <v>2041</v>
      </c>
      <c r="R580" t="s">
        <v>2063</v>
      </c>
      <c r="S580" s="10">
        <f t="shared" si="38"/>
        <v>40878.25</v>
      </c>
      <c r="T580" s="10">
        <f t="shared" si="39"/>
        <v>42353.25</v>
      </c>
    </row>
    <row r="581" spans="1:20" ht="17" x14ac:dyDescent="0.2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1450159200</v>
      </c>
      <c r="L581" t="b">
        <v>0</v>
      </c>
      <c r="M581" t="b">
        <v>0</v>
      </c>
      <c r="N581" t="s">
        <v>159</v>
      </c>
      <c r="O581" s="5">
        <f t="shared" si="36"/>
        <v>69</v>
      </c>
      <c r="P581" s="5">
        <f t="shared" si="37"/>
        <v>3178</v>
      </c>
      <c r="Q581" s="7" t="s">
        <v>2035</v>
      </c>
      <c r="R581" t="s">
        <v>2058</v>
      </c>
      <c r="S581" s="10">
        <f t="shared" si="38"/>
        <v>40762.208333333336</v>
      </c>
      <c r="T581" s="10">
        <f t="shared" si="39"/>
        <v>42353.25</v>
      </c>
    </row>
    <row r="582" spans="1:20" ht="17" x14ac:dyDescent="0.2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1450159200</v>
      </c>
      <c r="L582" t="b">
        <v>0</v>
      </c>
      <c r="M582" t="b">
        <v>0</v>
      </c>
      <c r="N582" t="s">
        <v>33</v>
      </c>
      <c r="O582" s="5">
        <f t="shared" si="36"/>
        <v>105778</v>
      </c>
      <c r="P582" s="5">
        <f t="shared" si="37"/>
        <v>76347</v>
      </c>
      <c r="Q582" s="7" t="s">
        <v>2039</v>
      </c>
      <c r="R582" t="s">
        <v>2040</v>
      </c>
      <c r="S582" s="10">
        <f t="shared" si="38"/>
        <v>41696.25</v>
      </c>
      <c r="T582" s="10">
        <f t="shared" si="39"/>
        <v>42353.25</v>
      </c>
    </row>
    <row r="583" spans="1:20" ht="17" x14ac:dyDescent="0.2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1450159200</v>
      </c>
      <c r="L583" t="b">
        <v>0</v>
      </c>
      <c r="M583" t="b">
        <v>0</v>
      </c>
      <c r="N583" t="s">
        <v>28</v>
      </c>
      <c r="O583" s="5">
        <f t="shared" si="36"/>
        <v>0</v>
      </c>
      <c r="P583" s="5">
        <f t="shared" si="37"/>
        <v>1956</v>
      </c>
      <c r="Q583" s="7" t="s">
        <v>2037</v>
      </c>
      <c r="R583" t="s">
        <v>2038</v>
      </c>
      <c r="S583" s="10">
        <f t="shared" si="38"/>
        <v>40662.208333333336</v>
      </c>
      <c r="T583" s="10">
        <f t="shared" si="39"/>
        <v>42353.25</v>
      </c>
    </row>
    <row r="584" spans="1:20" ht="17" x14ac:dyDescent="0.2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1450159200</v>
      </c>
      <c r="L584" t="b">
        <v>0</v>
      </c>
      <c r="M584" t="b">
        <v>1</v>
      </c>
      <c r="N584" t="s">
        <v>89</v>
      </c>
      <c r="O584" s="5">
        <f t="shared" si="36"/>
        <v>0</v>
      </c>
      <c r="P584" s="5">
        <f t="shared" si="37"/>
        <v>2286.5</v>
      </c>
      <c r="Q584" s="7" t="s">
        <v>2050</v>
      </c>
      <c r="R584" t="s">
        <v>2051</v>
      </c>
      <c r="S584" s="10">
        <f t="shared" si="38"/>
        <v>42165.208333333328</v>
      </c>
      <c r="T584" s="10">
        <f t="shared" si="39"/>
        <v>42353.25</v>
      </c>
    </row>
    <row r="585" spans="1:20" ht="34" x14ac:dyDescent="0.2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1450159200</v>
      </c>
      <c r="L585" t="b">
        <v>0</v>
      </c>
      <c r="M585" t="b">
        <v>0</v>
      </c>
      <c r="N585" t="s">
        <v>42</v>
      </c>
      <c r="O585" s="5">
        <f t="shared" si="36"/>
        <v>42034</v>
      </c>
      <c r="P585" s="5">
        <f t="shared" si="37"/>
        <v>30921.5</v>
      </c>
      <c r="Q585" s="7" t="s">
        <v>2041</v>
      </c>
      <c r="R585" t="s">
        <v>2042</v>
      </c>
      <c r="S585" s="10">
        <f t="shared" si="38"/>
        <v>40959.25</v>
      </c>
      <c r="T585" s="10">
        <f t="shared" si="39"/>
        <v>42353.25</v>
      </c>
    </row>
    <row r="586" spans="1:20" ht="34" x14ac:dyDescent="0.2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1450159200</v>
      </c>
      <c r="L586" t="b">
        <v>0</v>
      </c>
      <c r="M586" t="b">
        <v>0</v>
      </c>
      <c r="N586" t="s">
        <v>28</v>
      </c>
      <c r="O586" s="5">
        <f t="shared" si="36"/>
        <v>16855</v>
      </c>
      <c r="P586" s="5">
        <f t="shared" si="37"/>
        <v>52434</v>
      </c>
      <c r="Q586" s="7" t="s">
        <v>2037</v>
      </c>
      <c r="R586" t="s">
        <v>2038</v>
      </c>
      <c r="S586" s="10">
        <f t="shared" si="38"/>
        <v>41024.208333333336</v>
      </c>
      <c r="T586" s="10">
        <f t="shared" si="39"/>
        <v>42353.25</v>
      </c>
    </row>
    <row r="587" spans="1:20" ht="17" x14ac:dyDescent="0.2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1450159200</v>
      </c>
      <c r="L587" t="b">
        <v>0</v>
      </c>
      <c r="M587" t="b">
        <v>0</v>
      </c>
      <c r="N587" t="s">
        <v>206</v>
      </c>
      <c r="O587" s="5">
        <f t="shared" si="36"/>
        <v>4165</v>
      </c>
      <c r="P587" s="5">
        <f t="shared" si="37"/>
        <v>6600.5</v>
      </c>
      <c r="Q587" s="7" t="s">
        <v>2047</v>
      </c>
      <c r="R587" t="s">
        <v>2059</v>
      </c>
      <c r="S587" s="10">
        <f t="shared" si="38"/>
        <v>40255.208333333336</v>
      </c>
      <c r="T587" s="10">
        <f t="shared" si="39"/>
        <v>42353.25</v>
      </c>
    </row>
    <row r="588" spans="1:20" ht="17" x14ac:dyDescent="0.2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1450159200</v>
      </c>
      <c r="L588" t="b">
        <v>0</v>
      </c>
      <c r="M588" t="b">
        <v>0</v>
      </c>
      <c r="N588" t="s">
        <v>23</v>
      </c>
      <c r="O588" s="5">
        <f t="shared" si="36"/>
        <v>5954</v>
      </c>
      <c r="P588" s="5">
        <f t="shared" si="37"/>
        <v>3392</v>
      </c>
      <c r="Q588" s="7" t="s">
        <v>2035</v>
      </c>
      <c r="R588" t="s">
        <v>2036</v>
      </c>
      <c r="S588" s="10">
        <f t="shared" si="38"/>
        <v>40499.25</v>
      </c>
      <c r="T588" s="10">
        <f t="shared" si="39"/>
        <v>42353.25</v>
      </c>
    </row>
    <row r="589" spans="1:20" ht="17" x14ac:dyDescent="0.2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1450159200</v>
      </c>
      <c r="L589" t="b">
        <v>0</v>
      </c>
      <c r="M589" t="b">
        <v>1</v>
      </c>
      <c r="N589" t="s">
        <v>17</v>
      </c>
      <c r="O589" s="5">
        <f t="shared" si="36"/>
        <v>0</v>
      </c>
      <c r="P589" s="5">
        <f t="shared" si="37"/>
        <v>3504</v>
      </c>
      <c r="Q589" s="7" t="s">
        <v>2033</v>
      </c>
      <c r="R589" t="s">
        <v>2034</v>
      </c>
      <c r="S589" s="10">
        <f t="shared" si="38"/>
        <v>43484.25</v>
      </c>
      <c r="T589" s="10">
        <f t="shared" si="39"/>
        <v>42353.25</v>
      </c>
    </row>
    <row r="590" spans="1:20" ht="17" x14ac:dyDescent="0.2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1450159200</v>
      </c>
      <c r="L590" t="b">
        <v>0</v>
      </c>
      <c r="M590" t="b">
        <v>0</v>
      </c>
      <c r="N590" t="s">
        <v>33</v>
      </c>
      <c r="O590" s="5">
        <f t="shared" si="36"/>
        <v>0</v>
      </c>
      <c r="P590" s="5">
        <f t="shared" si="37"/>
        <v>62942.5</v>
      </c>
      <c r="Q590" s="7" t="s">
        <v>2039</v>
      </c>
      <c r="R590" t="s">
        <v>2040</v>
      </c>
      <c r="S590" s="10">
        <f t="shared" si="38"/>
        <v>40262.208333333336</v>
      </c>
      <c r="T590" s="10">
        <f t="shared" si="39"/>
        <v>42353.25</v>
      </c>
    </row>
    <row r="591" spans="1:20" ht="17" x14ac:dyDescent="0.2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1450159200</v>
      </c>
      <c r="L591" t="b">
        <v>0</v>
      </c>
      <c r="M591" t="b">
        <v>0</v>
      </c>
      <c r="N591" t="s">
        <v>42</v>
      </c>
      <c r="O591" s="5">
        <f t="shared" si="36"/>
        <v>0</v>
      </c>
      <c r="P591" s="5">
        <f t="shared" si="37"/>
        <v>2607.5</v>
      </c>
      <c r="Q591" s="7" t="s">
        <v>2041</v>
      </c>
      <c r="R591" t="s">
        <v>2042</v>
      </c>
      <c r="S591" s="10">
        <f t="shared" si="38"/>
        <v>42190.208333333328</v>
      </c>
      <c r="T591" s="10">
        <f t="shared" si="39"/>
        <v>42353.25</v>
      </c>
    </row>
    <row r="592" spans="1:20" ht="34" x14ac:dyDescent="0.2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1450159200</v>
      </c>
      <c r="L592" t="b">
        <v>0</v>
      </c>
      <c r="M592" t="b">
        <v>0</v>
      </c>
      <c r="N592" t="s">
        <v>133</v>
      </c>
      <c r="O592" s="5">
        <f t="shared" si="36"/>
        <v>0</v>
      </c>
      <c r="P592" s="5">
        <f t="shared" si="37"/>
        <v>2955</v>
      </c>
      <c r="Q592" s="7" t="s">
        <v>2047</v>
      </c>
      <c r="R592" t="s">
        <v>2056</v>
      </c>
      <c r="S592" s="10">
        <f t="shared" si="38"/>
        <v>41994.25</v>
      </c>
      <c r="T592" s="10">
        <f t="shared" si="39"/>
        <v>42353.25</v>
      </c>
    </row>
    <row r="593" spans="1:20" ht="17" x14ac:dyDescent="0.2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1450159200</v>
      </c>
      <c r="L593" t="b">
        <v>0</v>
      </c>
      <c r="M593" t="b">
        <v>0</v>
      </c>
      <c r="N593" t="s">
        <v>89</v>
      </c>
      <c r="O593" s="5">
        <f t="shared" si="36"/>
        <v>5626</v>
      </c>
      <c r="P593" s="5">
        <f t="shared" si="37"/>
        <v>3164</v>
      </c>
      <c r="Q593" s="7" t="s">
        <v>2050</v>
      </c>
      <c r="R593" t="s">
        <v>2051</v>
      </c>
      <c r="S593" s="10">
        <f t="shared" si="38"/>
        <v>40373.208333333336</v>
      </c>
      <c r="T593" s="10">
        <f t="shared" si="39"/>
        <v>42353.25</v>
      </c>
    </row>
    <row r="594" spans="1:20" ht="34" x14ac:dyDescent="0.2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1450159200</v>
      </c>
      <c r="L594" t="b">
        <v>0</v>
      </c>
      <c r="M594" t="b">
        <v>0</v>
      </c>
      <c r="N594" t="s">
        <v>33</v>
      </c>
      <c r="O594" s="5">
        <f t="shared" si="36"/>
        <v>0</v>
      </c>
      <c r="P594" s="5">
        <f t="shared" si="37"/>
        <v>10248</v>
      </c>
      <c r="Q594" s="7" t="s">
        <v>2039</v>
      </c>
      <c r="R594" t="s">
        <v>2040</v>
      </c>
      <c r="S594" s="10">
        <f t="shared" si="38"/>
        <v>41789.208333333336</v>
      </c>
      <c r="T594" s="10">
        <f t="shared" si="39"/>
        <v>42353.25</v>
      </c>
    </row>
    <row r="595" spans="1:20" ht="17" x14ac:dyDescent="0.2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1450159200</v>
      </c>
      <c r="L595" t="b">
        <v>0</v>
      </c>
      <c r="M595" t="b">
        <v>0</v>
      </c>
      <c r="N595" t="s">
        <v>71</v>
      </c>
      <c r="O595" s="5">
        <f t="shared" si="36"/>
        <v>66688</v>
      </c>
      <c r="P595" s="5">
        <f t="shared" si="37"/>
        <v>96147</v>
      </c>
      <c r="Q595" s="7" t="s">
        <v>2041</v>
      </c>
      <c r="R595" t="s">
        <v>2049</v>
      </c>
      <c r="S595" s="10">
        <f t="shared" si="38"/>
        <v>41724.208333333336</v>
      </c>
      <c r="T595" s="10">
        <f t="shared" si="39"/>
        <v>42353.25</v>
      </c>
    </row>
    <row r="596" spans="1:20" ht="34" x14ac:dyDescent="0.2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1450159200</v>
      </c>
      <c r="L596" t="b">
        <v>0</v>
      </c>
      <c r="M596" t="b">
        <v>1</v>
      </c>
      <c r="N596" t="s">
        <v>33</v>
      </c>
      <c r="O596" s="5">
        <f t="shared" si="36"/>
        <v>0</v>
      </c>
      <c r="P596" s="5">
        <f t="shared" si="37"/>
        <v>5662</v>
      </c>
      <c r="Q596" s="7" t="s">
        <v>2039</v>
      </c>
      <c r="R596" t="s">
        <v>2040</v>
      </c>
      <c r="S596" s="10">
        <f t="shared" si="38"/>
        <v>42548.208333333328</v>
      </c>
      <c r="T596" s="10">
        <f t="shared" si="39"/>
        <v>42353.25</v>
      </c>
    </row>
    <row r="597" spans="1:20" ht="34" x14ac:dyDescent="0.2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1450159200</v>
      </c>
      <c r="L597" t="b">
        <v>0</v>
      </c>
      <c r="M597" t="b">
        <v>1</v>
      </c>
      <c r="N597" t="s">
        <v>33</v>
      </c>
      <c r="O597" s="5">
        <f t="shared" si="36"/>
        <v>76295</v>
      </c>
      <c r="P597" s="5">
        <f t="shared" si="37"/>
        <v>74112</v>
      </c>
      <c r="Q597" s="7" t="s">
        <v>2039</v>
      </c>
      <c r="R597" t="s">
        <v>2040</v>
      </c>
      <c r="S597" s="10">
        <f t="shared" si="38"/>
        <v>40253.208333333336</v>
      </c>
      <c r="T597" s="10">
        <f t="shared" si="39"/>
        <v>42353.25</v>
      </c>
    </row>
    <row r="598" spans="1:20" ht="17" x14ac:dyDescent="0.2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1450159200</v>
      </c>
      <c r="L598" t="b">
        <v>0</v>
      </c>
      <c r="M598" t="b">
        <v>1</v>
      </c>
      <c r="N598" t="s">
        <v>53</v>
      </c>
      <c r="O598" s="5">
        <f t="shared" si="36"/>
        <v>0</v>
      </c>
      <c r="P598" s="5">
        <f t="shared" si="37"/>
        <v>4029</v>
      </c>
      <c r="Q598" s="7" t="s">
        <v>2041</v>
      </c>
      <c r="R598" t="s">
        <v>2044</v>
      </c>
      <c r="S598" s="10">
        <f t="shared" si="38"/>
        <v>42434.25</v>
      </c>
      <c r="T598" s="10">
        <f t="shared" si="39"/>
        <v>42353.25</v>
      </c>
    </row>
    <row r="599" spans="1:20" ht="17" x14ac:dyDescent="0.2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1450159200</v>
      </c>
      <c r="L599" t="b">
        <v>0</v>
      </c>
      <c r="M599" t="b">
        <v>0</v>
      </c>
      <c r="N599" t="s">
        <v>33</v>
      </c>
      <c r="O599" s="5">
        <f t="shared" si="36"/>
        <v>74979</v>
      </c>
      <c r="P599" s="5">
        <f t="shared" si="37"/>
        <v>75483.5</v>
      </c>
      <c r="Q599" s="7" t="s">
        <v>2039</v>
      </c>
      <c r="R599" t="s">
        <v>2040</v>
      </c>
      <c r="S599" s="10">
        <f t="shared" si="38"/>
        <v>43786.25</v>
      </c>
      <c r="T599" s="10">
        <f t="shared" si="39"/>
        <v>42353.25</v>
      </c>
    </row>
    <row r="600" spans="1:20" ht="17" x14ac:dyDescent="0.2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1450159200</v>
      </c>
      <c r="L600" t="b">
        <v>0</v>
      </c>
      <c r="M600" t="b">
        <v>0</v>
      </c>
      <c r="N600" t="s">
        <v>23</v>
      </c>
      <c r="O600" s="5">
        <f t="shared" si="36"/>
        <v>67368</v>
      </c>
      <c r="P600" s="5">
        <f t="shared" si="37"/>
        <v>89138.5</v>
      </c>
      <c r="Q600" s="7" t="s">
        <v>2035</v>
      </c>
      <c r="R600" t="s">
        <v>2036</v>
      </c>
      <c r="S600" s="10">
        <f t="shared" si="38"/>
        <v>40344.208333333336</v>
      </c>
      <c r="T600" s="10">
        <f t="shared" si="39"/>
        <v>42353.25</v>
      </c>
    </row>
    <row r="601" spans="1:20" ht="34" x14ac:dyDescent="0.2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1450159200</v>
      </c>
      <c r="L601" t="b">
        <v>0</v>
      </c>
      <c r="M601" t="b">
        <v>0</v>
      </c>
      <c r="N601" t="s">
        <v>42</v>
      </c>
      <c r="O601" s="5">
        <f t="shared" si="36"/>
        <v>0</v>
      </c>
      <c r="P601" s="5">
        <f t="shared" si="37"/>
        <v>2597</v>
      </c>
      <c r="Q601" s="7" t="s">
        <v>2041</v>
      </c>
      <c r="R601" t="s">
        <v>2042</v>
      </c>
      <c r="S601" s="10">
        <f t="shared" si="38"/>
        <v>42047.25</v>
      </c>
      <c r="T601" s="10">
        <f t="shared" si="39"/>
        <v>42353.25</v>
      </c>
    </row>
    <row r="602" spans="1:20" ht="17" x14ac:dyDescent="0.2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1450159200</v>
      </c>
      <c r="L602" t="b">
        <v>0</v>
      </c>
      <c r="M602" t="b">
        <v>0</v>
      </c>
      <c r="N602" t="s">
        <v>17</v>
      </c>
      <c r="O602" s="5">
        <f t="shared" si="36"/>
        <v>0</v>
      </c>
      <c r="P602" s="5">
        <f t="shared" si="37"/>
        <v>3</v>
      </c>
      <c r="Q602" s="7" t="s">
        <v>2033</v>
      </c>
      <c r="R602" t="s">
        <v>2034</v>
      </c>
      <c r="S602" s="10">
        <f t="shared" si="38"/>
        <v>41485.208333333336</v>
      </c>
      <c r="T602" s="10">
        <f t="shared" si="39"/>
        <v>42353.25</v>
      </c>
    </row>
    <row r="603" spans="1:20" ht="17" x14ac:dyDescent="0.2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1450159200</v>
      </c>
      <c r="L603" t="b">
        <v>1</v>
      </c>
      <c r="M603" t="b">
        <v>0</v>
      </c>
      <c r="N603" t="s">
        <v>65</v>
      </c>
      <c r="O603" s="5">
        <f t="shared" si="36"/>
        <v>6718</v>
      </c>
      <c r="P603" s="5">
        <f t="shared" si="37"/>
        <v>6606</v>
      </c>
      <c r="Q603" s="7" t="s">
        <v>2037</v>
      </c>
      <c r="R603" t="s">
        <v>2046</v>
      </c>
      <c r="S603" s="10">
        <f t="shared" si="38"/>
        <v>41789.208333333336</v>
      </c>
      <c r="T603" s="10">
        <f t="shared" si="39"/>
        <v>42353.25</v>
      </c>
    </row>
    <row r="604" spans="1:20" ht="34" x14ac:dyDescent="0.2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1450159200</v>
      </c>
      <c r="L604" t="b">
        <v>0</v>
      </c>
      <c r="M604" t="b">
        <v>0</v>
      </c>
      <c r="N604" t="s">
        <v>33</v>
      </c>
      <c r="O604" s="5">
        <f t="shared" si="36"/>
        <v>20076</v>
      </c>
      <c r="P604" s="5">
        <f t="shared" si="37"/>
        <v>46158</v>
      </c>
      <c r="Q604" s="7" t="s">
        <v>2039</v>
      </c>
      <c r="R604" t="s">
        <v>2040</v>
      </c>
      <c r="S604" s="10">
        <f t="shared" si="38"/>
        <v>42160.208333333328</v>
      </c>
      <c r="T604" s="10">
        <f t="shared" si="39"/>
        <v>42353.25</v>
      </c>
    </row>
    <row r="605" spans="1:20" ht="17" x14ac:dyDescent="0.2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1450159200</v>
      </c>
      <c r="L605" t="b">
        <v>0</v>
      </c>
      <c r="M605" t="b">
        <v>0</v>
      </c>
      <c r="N605" t="s">
        <v>33</v>
      </c>
      <c r="O605" s="5">
        <f t="shared" si="36"/>
        <v>1042</v>
      </c>
      <c r="P605" s="5">
        <f t="shared" si="37"/>
        <v>3222</v>
      </c>
      <c r="Q605" s="7" t="s">
        <v>2039</v>
      </c>
      <c r="R605" t="s">
        <v>2040</v>
      </c>
      <c r="S605" s="10">
        <f t="shared" si="38"/>
        <v>43573.208333333328</v>
      </c>
      <c r="T605" s="10">
        <f t="shared" si="39"/>
        <v>42353.25</v>
      </c>
    </row>
    <row r="606" spans="1:20" ht="17" x14ac:dyDescent="0.2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1450159200</v>
      </c>
      <c r="L606" t="b">
        <v>0</v>
      </c>
      <c r="M606" t="b">
        <v>0</v>
      </c>
      <c r="N606" t="s">
        <v>33</v>
      </c>
      <c r="O606" s="5">
        <f t="shared" si="36"/>
        <v>62738</v>
      </c>
      <c r="P606" s="5">
        <f t="shared" si="37"/>
        <v>77147.5</v>
      </c>
      <c r="Q606" s="7" t="s">
        <v>2039</v>
      </c>
      <c r="R606" t="s">
        <v>2040</v>
      </c>
      <c r="S606" s="10">
        <f t="shared" si="38"/>
        <v>40565.25</v>
      </c>
      <c r="T606" s="10">
        <f t="shared" si="39"/>
        <v>42353.25</v>
      </c>
    </row>
    <row r="607" spans="1:20" ht="17" x14ac:dyDescent="0.2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1450159200</v>
      </c>
      <c r="L607" t="b">
        <v>0</v>
      </c>
      <c r="M607" t="b">
        <v>0</v>
      </c>
      <c r="N607" t="s">
        <v>68</v>
      </c>
      <c r="O607" s="5">
        <f t="shared" si="36"/>
        <v>2878</v>
      </c>
      <c r="P607" s="5">
        <f t="shared" si="37"/>
        <v>3142.5</v>
      </c>
      <c r="Q607" s="7" t="s">
        <v>2047</v>
      </c>
      <c r="R607" t="s">
        <v>2048</v>
      </c>
      <c r="S607" s="10">
        <f t="shared" si="38"/>
        <v>42280.208333333328</v>
      </c>
      <c r="T607" s="10">
        <f t="shared" si="39"/>
        <v>42353.25</v>
      </c>
    </row>
    <row r="608" spans="1:20" ht="17" x14ac:dyDescent="0.2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1450159200</v>
      </c>
      <c r="L608" t="b">
        <v>0</v>
      </c>
      <c r="M608" t="b">
        <v>0</v>
      </c>
      <c r="N608" t="s">
        <v>23</v>
      </c>
      <c r="O608" s="5">
        <f t="shared" si="36"/>
        <v>3005</v>
      </c>
      <c r="P608" s="5">
        <f t="shared" si="37"/>
        <v>3282.5</v>
      </c>
      <c r="Q608" s="7" t="s">
        <v>2035</v>
      </c>
      <c r="R608" t="s">
        <v>2036</v>
      </c>
      <c r="S608" s="10">
        <f t="shared" si="38"/>
        <v>42436.25</v>
      </c>
      <c r="T608" s="10">
        <f t="shared" si="39"/>
        <v>42353.25</v>
      </c>
    </row>
    <row r="609" spans="1:20" ht="17" x14ac:dyDescent="0.2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1450159200</v>
      </c>
      <c r="L609" t="b">
        <v>0</v>
      </c>
      <c r="M609" t="b">
        <v>0</v>
      </c>
      <c r="N609" t="s">
        <v>17</v>
      </c>
      <c r="O609" s="5">
        <f t="shared" si="36"/>
        <v>43067</v>
      </c>
      <c r="P609" s="5">
        <f t="shared" si="37"/>
        <v>91448.5</v>
      </c>
      <c r="Q609" s="7" t="s">
        <v>2033</v>
      </c>
      <c r="R609" t="s">
        <v>2034</v>
      </c>
      <c r="S609" s="10">
        <f t="shared" si="38"/>
        <v>41721.208333333336</v>
      </c>
      <c r="T609" s="10">
        <f t="shared" si="39"/>
        <v>42353.25</v>
      </c>
    </row>
    <row r="610" spans="1:20" ht="17" x14ac:dyDescent="0.2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1450159200</v>
      </c>
      <c r="L610" t="b">
        <v>0</v>
      </c>
      <c r="M610" t="b">
        <v>1</v>
      </c>
      <c r="N610" t="s">
        <v>159</v>
      </c>
      <c r="O610" s="5">
        <f t="shared" si="36"/>
        <v>7175</v>
      </c>
      <c r="P610" s="5">
        <f t="shared" si="37"/>
        <v>5695.5</v>
      </c>
      <c r="Q610" s="7" t="s">
        <v>2035</v>
      </c>
      <c r="R610" t="s">
        <v>2058</v>
      </c>
      <c r="S610" s="10">
        <f t="shared" si="38"/>
        <v>43530.25</v>
      </c>
      <c r="T610" s="10">
        <f t="shared" si="39"/>
        <v>42353.25</v>
      </c>
    </row>
    <row r="611" spans="1:20" ht="17" x14ac:dyDescent="0.2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1450159200</v>
      </c>
      <c r="L611" t="b">
        <v>0</v>
      </c>
      <c r="M611" t="b">
        <v>0</v>
      </c>
      <c r="N611" t="s">
        <v>474</v>
      </c>
      <c r="O611" s="5">
        <f t="shared" si="36"/>
        <v>2042</v>
      </c>
      <c r="P611" s="5">
        <f t="shared" si="37"/>
        <v>6079.5</v>
      </c>
      <c r="Q611" s="7" t="s">
        <v>2041</v>
      </c>
      <c r="R611" t="s">
        <v>2063</v>
      </c>
      <c r="S611" s="10">
        <f t="shared" si="38"/>
        <v>43481.25</v>
      </c>
      <c r="T611" s="10">
        <f t="shared" si="39"/>
        <v>42353.25</v>
      </c>
    </row>
    <row r="612" spans="1:20" ht="34" x14ac:dyDescent="0.2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1450159200</v>
      </c>
      <c r="L612" t="b">
        <v>0</v>
      </c>
      <c r="M612" t="b">
        <v>0</v>
      </c>
      <c r="N612" t="s">
        <v>33</v>
      </c>
      <c r="O612" s="5">
        <f t="shared" si="36"/>
        <v>136556</v>
      </c>
      <c r="P612" s="5">
        <f t="shared" si="37"/>
        <v>92881</v>
      </c>
      <c r="Q612" s="7" t="s">
        <v>2039</v>
      </c>
      <c r="R612" t="s">
        <v>2040</v>
      </c>
      <c r="S612" s="10">
        <f t="shared" si="38"/>
        <v>41259.25</v>
      </c>
      <c r="T612" s="10">
        <f t="shared" si="39"/>
        <v>42353.25</v>
      </c>
    </row>
    <row r="613" spans="1:20" ht="17" x14ac:dyDescent="0.2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1450159200</v>
      </c>
      <c r="L613" t="b">
        <v>0</v>
      </c>
      <c r="M613" t="b">
        <v>0</v>
      </c>
      <c r="N613" t="s">
        <v>33</v>
      </c>
      <c r="O613" s="5">
        <f t="shared" si="36"/>
        <v>0</v>
      </c>
      <c r="P613" s="5">
        <f t="shared" si="37"/>
        <v>575.5</v>
      </c>
      <c r="Q613" s="7" t="s">
        <v>2039</v>
      </c>
      <c r="R613" t="s">
        <v>2040</v>
      </c>
      <c r="S613" s="10">
        <f t="shared" si="38"/>
        <v>41480.208333333336</v>
      </c>
      <c r="T613" s="10">
        <f t="shared" si="39"/>
        <v>42353.25</v>
      </c>
    </row>
    <row r="614" spans="1:20" ht="17" x14ac:dyDescent="0.2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1450159200</v>
      </c>
      <c r="L614" t="b">
        <v>0</v>
      </c>
      <c r="M614" t="b">
        <v>0</v>
      </c>
      <c r="N614" t="s">
        <v>50</v>
      </c>
      <c r="O614" s="5">
        <f t="shared" si="36"/>
        <v>2445</v>
      </c>
      <c r="P614" s="5">
        <f t="shared" si="37"/>
        <v>4418.5</v>
      </c>
      <c r="Q614" s="7" t="s">
        <v>2035</v>
      </c>
      <c r="R614" t="s">
        <v>2043</v>
      </c>
      <c r="S614" s="10">
        <f t="shared" si="38"/>
        <v>40474.208333333336</v>
      </c>
      <c r="T614" s="10">
        <f t="shared" si="39"/>
        <v>42353.25</v>
      </c>
    </row>
    <row r="615" spans="1:20" ht="34" x14ac:dyDescent="0.2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1450159200</v>
      </c>
      <c r="L615" t="b">
        <v>0</v>
      </c>
      <c r="M615" t="b">
        <v>0</v>
      </c>
      <c r="N615" t="s">
        <v>33</v>
      </c>
      <c r="O615" s="5">
        <f t="shared" si="36"/>
        <v>814</v>
      </c>
      <c r="P615" s="5">
        <f t="shared" si="37"/>
        <v>970</v>
      </c>
      <c r="Q615" s="7" t="s">
        <v>2039</v>
      </c>
      <c r="R615" t="s">
        <v>2040</v>
      </c>
      <c r="S615" s="10">
        <f t="shared" si="38"/>
        <v>42973.208333333328</v>
      </c>
      <c r="T615" s="10">
        <f t="shared" si="39"/>
        <v>42353.25</v>
      </c>
    </row>
    <row r="616" spans="1:20" ht="34" x14ac:dyDescent="0.2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1450159200</v>
      </c>
      <c r="L616" t="b">
        <v>0</v>
      </c>
      <c r="M616" t="b">
        <v>0</v>
      </c>
      <c r="N616" t="s">
        <v>33</v>
      </c>
      <c r="O616" s="5">
        <f t="shared" si="36"/>
        <v>14705</v>
      </c>
      <c r="P616" s="5">
        <f t="shared" si="37"/>
        <v>20964</v>
      </c>
      <c r="Q616" s="7" t="s">
        <v>2039</v>
      </c>
      <c r="R616" t="s">
        <v>2040</v>
      </c>
      <c r="S616" s="10">
        <f t="shared" si="38"/>
        <v>42746.25</v>
      </c>
      <c r="T616" s="10">
        <f t="shared" si="39"/>
        <v>42353.25</v>
      </c>
    </row>
    <row r="617" spans="1:20" ht="17" x14ac:dyDescent="0.2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1450159200</v>
      </c>
      <c r="L617" t="b">
        <v>0</v>
      </c>
      <c r="M617" t="b">
        <v>0</v>
      </c>
      <c r="N617" t="s">
        <v>33</v>
      </c>
      <c r="O617" s="5">
        <f t="shared" si="36"/>
        <v>5988</v>
      </c>
      <c r="P617" s="5">
        <f t="shared" si="37"/>
        <v>7329</v>
      </c>
      <c r="Q617" s="7" t="s">
        <v>2039</v>
      </c>
      <c r="R617" t="s">
        <v>2040</v>
      </c>
      <c r="S617" s="10">
        <f t="shared" si="38"/>
        <v>42489.208333333328</v>
      </c>
      <c r="T617" s="10">
        <f t="shared" si="39"/>
        <v>42353.25</v>
      </c>
    </row>
    <row r="618" spans="1:20" ht="17" x14ac:dyDescent="0.2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1450159200</v>
      </c>
      <c r="L618" t="b">
        <v>0</v>
      </c>
      <c r="M618" t="b">
        <v>1</v>
      </c>
      <c r="N618" t="s">
        <v>60</v>
      </c>
      <c r="O618" s="5">
        <f t="shared" si="36"/>
        <v>5729</v>
      </c>
      <c r="P618" s="5">
        <f t="shared" si="37"/>
        <v>6183.5</v>
      </c>
      <c r="Q618" s="7" t="s">
        <v>2035</v>
      </c>
      <c r="R618" t="s">
        <v>2045</v>
      </c>
      <c r="S618" s="10">
        <f t="shared" si="38"/>
        <v>41537.208333333336</v>
      </c>
      <c r="T618" s="10">
        <f t="shared" si="39"/>
        <v>42353.25</v>
      </c>
    </row>
    <row r="619" spans="1:20" ht="17" x14ac:dyDescent="0.2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1450159200</v>
      </c>
      <c r="L619" t="b">
        <v>0</v>
      </c>
      <c r="M619" t="b">
        <v>0</v>
      </c>
      <c r="N619" t="s">
        <v>33</v>
      </c>
      <c r="O619" s="5">
        <f t="shared" si="36"/>
        <v>2096</v>
      </c>
      <c r="P619" s="5">
        <f t="shared" si="37"/>
        <v>1775.5</v>
      </c>
      <c r="Q619" s="7" t="s">
        <v>2039</v>
      </c>
      <c r="R619" t="s">
        <v>2040</v>
      </c>
      <c r="S619" s="10">
        <f t="shared" si="38"/>
        <v>41794.208333333336</v>
      </c>
      <c r="T619" s="10">
        <f t="shared" si="39"/>
        <v>42353.25</v>
      </c>
    </row>
    <row r="620" spans="1:20" ht="17" x14ac:dyDescent="0.2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1450159200</v>
      </c>
      <c r="L620" t="b">
        <v>0</v>
      </c>
      <c r="M620" t="b">
        <v>0</v>
      </c>
      <c r="N620" t="s">
        <v>68</v>
      </c>
      <c r="O620" s="5">
        <f t="shared" si="36"/>
        <v>0</v>
      </c>
      <c r="P620" s="5">
        <f t="shared" si="37"/>
        <v>49117.5</v>
      </c>
      <c r="Q620" s="7" t="s">
        <v>2047</v>
      </c>
      <c r="R620" t="s">
        <v>2048</v>
      </c>
      <c r="S620" s="10">
        <f t="shared" si="38"/>
        <v>41396.208333333336</v>
      </c>
      <c r="T620" s="10">
        <f t="shared" si="39"/>
        <v>42353.25</v>
      </c>
    </row>
    <row r="621" spans="1:20" ht="17" x14ac:dyDescent="0.2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1450159200</v>
      </c>
      <c r="L621" t="b">
        <v>1</v>
      </c>
      <c r="M621" t="b">
        <v>1</v>
      </c>
      <c r="N621" t="s">
        <v>33</v>
      </c>
      <c r="O621" s="5">
        <f t="shared" si="36"/>
        <v>0</v>
      </c>
      <c r="P621" s="5">
        <f t="shared" si="37"/>
        <v>28202.5</v>
      </c>
      <c r="Q621" s="7" t="s">
        <v>2039</v>
      </c>
      <c r="R621" t="s">
        <v>2040</v>
      </c>
      <c r="S621" s="10">
        <f t="shared" si="38"/>
        <v>40669.208333333336</v>
      </c>
      <c r="T621" s="10">
        <f t="shared" si="39"/>
        <v>42353.25</v>
      </c>
    </row>
    <row r="622" spans="1:20" ht="17" x14ac:dyDescent="0.2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1450159200</v>
      </c>
      <c r="L622" t="b">
        <v>0</v>
      </c>
      <c r="M622" t="b">
        <v>0</v>
      </c>
      <c r="N622" t="s">
        <v>122</v>
      </c>
      <c r="O622" s="5">
        <f t="shared" si="36"/>
        <v>7225</v>
      </c>
      <c r="P622" s="5">
        <f t="shared" si="37"/>
        <v>5826.5</v>
      </c>
      <c r="Q622" s="7" t="s">
        <v>2054</v>
      </c>
      <c r="R622" t="s">
        <v>2055</v>
      </c>
      <c r="S622" s="10">
        <f t="shared" si="38"/>
        <v>42559.208333333328</v>
      </c>
      <c r="T622" s="10">
        <f t="shared" si="39"/>
        <v>42353.25</v>
      </c>
    </row>
    <row r="623" spans="1:20" ht="17" x14ac:dyDescent="0.2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1450159200</v>
      </c>
      <c r="L623" t="b">
        <v>0</v>
      </c>
      <c r="M623" t="b">
        <v>0</v>
      </c>
      <c r="N623" t="s">
        <v>33</v>
      </c>
      <c r="O623" s="5">
        <f t="shared" si="36"/>
        <v>133069</v>
      </c>
      <c r="P623" s="5">
        <f t="shared" si="37"/>
        <v>80406.5</v>
      </c>
      <c r="Q623" s="7" t="s">
        <v>2039</v>
      </c>
      <c r="R623" t="s">
        <v>2040</v>
      </c>
      <c r="S623" s="10">
        <f t="shared" si="38"/>
        <v>42626.208333333328</v>
      </c>
      <c r="T623" s="10">
        <f t="shared" si="39"/>
        <v>42353.25</v>
      </c>
    </row>
    <row r="624" spans="1:20" ht="17" x14ac:dyDescent="0.2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1450159200</v>
      </c>
      <c r="L624" t="b">
        <v>0</v>
      </c>
      <c r="M624" t="b">
        <v>0</v>
      </c>
      <c r="N624" t="s">
        <v>60</v>
      </c>
      <c r="O624" s="5">
        <f t="shared" si="36"/>
        <v>0</v>
      </c>
      <c r="P624" s="5">
        <f t="shared" si="37"/>
        <v>2990</v>
      </c>
      <c r="Q624" s="7" t="s">
        <v>2035</v>
      </c>
      <c r="R624" t="s">
        <v>2045</v>
      </c>
      <c r="S624" s="10">
        <f t="shared" si="38"/>
        <v>43205.208333333328</v>
      </c>
      <c r="T624" s="10">
        <f t="shared" si="39"/>
        <v>42353.25</v>
      </c>
    </row>
    <row r="625" spans="1:20" ht="17" x14ac:dyDescent="0.2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1450159200</v>
      </c>
      <c r="L625" t="b">
        <v>0</v>
      </c>
      <c r="M625" t="b">
        <v>0</v>
      </c>
      <c r="N625" t="s">
        <v>33</v>
      </c>
      <c r="O625" s="5">
        <f t="shared" si="36"/>
        <v>56506</v>
      </c>
      <c r="P625" s="5">
        <f t="shared" si="37"/>
        <v>76749.5</v>
      </c>
      <c r="Q625" s="7" t="s">
        <v>2039</v>
      </c>
      <c r="R625" t="s">
        <v>2040</v>
      </c>
      <c r="S625" s="10">
        <f t="shared" si="38"/>
        <v>42201.208333333328</v>
      </c>
      <c r="T625" s="10">
        <f t="shared" si="39"/>
        <v>42353.25</v>
      </c>
    </row>
    <row r="626" spans="1:20" ht="17" x14ac:dyDescent="0.2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1450159200</v>
      </c>
      <c r="L626" t="b">
        <v>0</v>
      </c>
      <c r="M626" t="b">
        <v>0</v>
      </c>
      <c r="N626" t="s">
        <v>122</v>
      </c>
      <c r="O626" s="5">
        <f t="shared" si="36"/>
        <v>9149</v>
      </c>
      <c r="P626" s="5">
        <f t="shared" si="37"/>
        <v>7340.5</v>
      </c>
      <c r="Q626" s="7" t="s">
        <v>2054</v>
      </c>
      <c r="R626" t="s">
        <v>2055</v>
      </c>
      <c r="S626" s="10">
        <f t="shared" si="38"/>
        <v>42029.25</v>
      </c>
      <c r="T626" s="10">
        <f t="shared" si="39"/>
        <v>42353.25</v>
      </c>
    </row>
    <row r="627" spans="1:20" ht="34" x14ac:dyDescent="0.2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1450159200</v>
      </c>
      <c r="L627" t="b">
        <v>0</v>
      </c>
      <c r="M627" t="b">
        <v>0</v>
      </c>
      <c r="N627" t="s">
        <v>33</v>
      </c>
      <c r="O627" s="5">
        <f t="shared" si="36"/>
        <v>0</v>
      </c>
      <c r="P627" s="5">
        <f t="shared" si="37"/>
        <v>2932.5</v>
      </c>
      <c r="Q627" s="7" t="s">
        <v>2039</v>
      </c>
      <c r="R627" t="s">
        <v>2040</v>
      </c>
      <c r="S627" s="10">
        <f t="shared" si="38"/>
        <v>43857.25</v>
      </c>
      <c r="T627" s="10">
        <f t="shared" si="39"/>
        <v>42353.25</v>
      </c>
    </row>
    <row r="628" spans="1:20" ht="34" x14ac:dyDescent="0.2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1450159200</v>
      </c>
      <c r="L628" t="b">
        <v>0</v>
      </c>
      <c r="M628" t="b">
        <v>1</v>
      </c>
      <c r="N628" t="s">
        <v>33</v>
      </c>
      <c r="O628" s="5">
        <f t="shared" si="36"/>
        <v>6805</v>
      </c>
      <c r="P628" s="5">
        <f t="shared" si="37"/>
        <v>6697</v>
      </c>
      <c r="Q628" s="7" t="s">
        <v>2039</v>
      </c>
      <c r="R628" t="s">
        <v>2040</v>
      </c>
      <c r="S628" s="10">
        <f t="shared" si="38"/>
        <v>40449.208333333336</v>
      </c>
      <c r="T628" s="10">
        <f t="shared" si="39"/>
        <v>42353.25</v>
      </c>
    </row>
    <row r="629" spans="1:20" ht="17" x14ac:dyDescent="0.2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1450159200</v>
      </c>
      <c r="L629" t="b">
        <v>1</v>
      </c>
      <c r="M629" t="b">
        <v>0</v>
      </c>
      <c r="N629" t="s">
        <v>17</v>
      </c>
      <c r="O629" s="5">
        <f t="shared" si="36"/>
        <v>9508</v>
      </c>
      <c r="P629" s="5">
        <f t="shared" si="37"/>
        <v>5631</v>
      </c>
      <c r="Q629" s="7" t="s">
        <v>2033</v>
      </c>
      <c r="R629" t="s">
        <v>2034</v>
      </c>
      <c r="S629" s="10">
        <f t="shared" si="38"/>
        <v>40345.208333333336</v>
      </c>
      <c r="T629" s="10">
        <f t="shared" si="39"/>
        <v>42353.25</v>
      </c>
    </row>
    <row r="630" spans="1:20" ht="17" x14ac:dyDescent="0.2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1450159200</v>
      </c>
      <c r="L630" t="b">
        <v>0</v>
      </c>
      <c r="M630" t="b">
        <v>0</v>
      </c>
      <c r="N630" t="s">
        <v>60</v>
      </c>
      <c r="O630" s="5">
        <f t="shared" si="36"/>
        <v>984</v>
      </c>
      <c r="P630" s="5">
        <f t="shared" si="37"/>
        <v>1490</v>
      </c>
      <c r="Q630" s="7" t="s">
        <v>2035</v>
      </c>
      <c r="R630" t="s">
        <v>2045</v>
      </c>
      <c r="S630" s="10">
        <f t="shared" si="38"/>
        <v>40455.208333333336</v>
      </c>
      <c r="T630" s="10">
        <f t="shared" si="39"/>
        <v>42353.25</v>
      </c>
    </row>
    <row r="631" spans="1:20" ht="17" x14ac:dyDescent="0.2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1450159200</v>
      </c>
      <c r="L631" t="b">
        <v>0</v>
      </c>
      <c r="M631" t="b">
        <v>1</v>
      </c>
      <c r="N631" t="s">
        <v>33</v>
      </c>
      <c r="O631" s="5">
        <f t="shared" si="36"/>
        <v>0</v>
      </c>
      <c r="P631" s="5">
        <f t="shared" si="37"/>
        <v>28113</v>
      </c>
      <c r="Q631" s="7" t="s">
        <v>2039</v>
      </c>
      <c r="R631" t="s">
        <v>2040</v>
      </c>
      <c r="S631" s="10">
        <f t="shared" si="38"/>
        <v>42557.208333333328</v>
      </c>
      <c r="T631" s="10">
        <f t="shared" si="39"/>
        <v>42353.25</v>
      </c>
    </row>
    <row r="632" spans="1:20" ht="17" x14ac:dyDescent="0.2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1450159200</v>
      </c>
      <c r="L632" t="b">
        <v>0</v>
      </c>
      <c r="M632" t="b">
        <v>1</v>
      </c>
      <c r="N632" t="s">
        <v>33</v>
      </c>
      <c r="O632" s="5">
        <f t="shared" si="36"/>
        <v>0</v>
      </c>
      <c r="P632" s="5">
        <f t="shared" si="37"/>
        <v>3030</v>
      </c>
      <c r="Q632" s="7" t="s">
        <v>2039</v>
      </c>
      <c r="R632" t="s">
        <v>2040</v>
      </c>
      <c r="S632" s="10">
        <f t="shared" si="38"/>
        <v>43586.208333333328</v>
      </c>
      <c r="T632" s="10">
        <f t="shared" si="39"/>
        <v>42353.25</v>
      </c>
    </row>
    <row r="633" spans="1:20" ht="17" x14ac:dyDescent="0.2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1450159200</v>
      </c>
      <c r="L633" t="b">
        <v>0</v>
      </c>
      <c r="M633" t="b">
        <v>0</v>
      </c>
      <c r="N633" t="s">
        <v>33</v>
      </c>
      <c r="O633" s="5">
        <f t="shared" si="36"/>
        <v>124556</v>
      </c>
      <c r="P633" s="5">
        <f t="shared" si="37"/>
        <v>93409.5</v>
      </c>
      <c r="Q633" s="7" t="s">
        <v>2039</v>
      </c>
      <c r="R633" t="s">
        <v>2040</v>
      </c>
      <c r="S633" s="10">
        <f t="shared" si="38"/>
        <v>43550.208333333328</v>
      </c>
      <c r="T633" s="10">
        <f t="shared" si="39"/>
        <v>42353.25</v>
      </c>
    </row>
    <row r="634" spans="1:20" ht="17" x14ac:dyDescent="0.2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1450159200</v>
      </c>
      <c r="L634" t="b">
        <v>0</v>
      </c>
      <c r="M634" t="b">
        <v>0</v>
      </c>
      <c r="N634" t="s">
        <v>33</v>
      </c>
      <c r="O634" s="5">
        <f t="shared" si="36"/>
        <v>0</v>
      </c>
      <c r="P634" s="5">
        <f t="shared" si="37"/>
        <v>15590</v>
      </c>
      <c r="Q634" s="7" t="s">
        <v>2039</v>
      </c>
      <c r="R634" t="s">
        <v>2040</v>
      </c>
      <c r="S634" s="10">
        <f t="shared" si="38"/>
        <v>41945.208333333336</v>
      </c>
      <c r="T634" s="10">
        <f t="shared" si="39"/>
        <v>42353.25</v>
      </c>
    </row>
    <row r="635" spans="1:20" ht="34" x14ac:dyDescent="0.2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1450159200</v>
      </c>
      <c r="L635" t="b">
        <v>0</v>
      </c>
      <c r="M635" t="b">
        <v>0</v>
      </c>
      <c r="N635" t="s">
        <v>71</v>
      </c>
      <c r="O635" s="5">
        <f t="shared" si="36"/>
        <v>0</v>
      </c>
      <c r="P635" s="5">
        <f t="shared" si="37"/>
        <v>2837</v>
      </c>
      <c r="Q635" s="7" t="s">
        <v>2041</v>
      </c>
      <c r="R635" t="s">
        <v>2049</v>
      </c>
      <c r="S635" s="10">
        <f t="shared" si="38"/>
        <v>42315.25</v>
      </c>
      <c r="T635" s="10">
        <f t="shared" si="39"/>
        <v>42353.25</v>
      </c>
    </row>
    <row r="636" spans="1:20" ht="17" x14ac:dyDescent="0.2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1450159200</v>
      </c>
      <c r="L636" t="b">
        <v>0</v>
      </c>
      <c r="M636" t="b">
        <v>0</v>
      </c>
      <c r="N636" t="s">
        <v>269</v>
      </c>
      <c r="O636" s="5">
        <f t="shared" si="36"/>
        <v>0</v>
      </c>
      <c r="P636" s="5">
        <f t="shared" si="37"/>
        <v>47241</v>
      </c>
      <c r="Q636" s="7" t="s">
        <v>2041</v>
      </c>
      <c r="R636" t="s">
        <v>2060</v>
      </c>
      <c r="S636" s="10">
        <f t="shared" si="38"/>
        <v>42819.208333333328</v>
      </c>
      <c r="T636" s="10">
        <f t="shared" si="39"/>
        <v>42353.25</v>
      </c>
    </row>
    <row r="637" spans="1:20" ht="17" x14ac:dyDescent="0.2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1450159200</v>
      </c>
      <c r="L637" t="b">
        <v>0</v>
      </c>
      <c r="M637" t="b">
        <v>0</v>
      </c>
      <c r="N637" t="s">
        <v>269</v>
      </c>
      <c r="O637" s="5">
        <f t="shared" si="36"/>
        <v>19590</v>
      </c>
      <c r="P637" s="5">
        <f t="shared" si="37"/>
        <v>80428</v>
      </c>
      <c r="Q637" s="7" t="s">
        <v>2041</v>
      </c>
      <c r="R637" t="s">
        <v>2060</v>
      </c>
      <c r="S637" s="10">
        <f t="shared" si="38"/>
        <v>41314.25</v>
      </c>
      <c r="T637" s="10">
        <f t="shared" si="39"/>
        <v>42353.25</v>
      </c>
    </row>
    <row r="638" spans="1:20" ht="17" x14ac:dyDescent="0.2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1450159200</v>
      </c>
      <c r="L638" t="b">
        <v>0</v>
      </c>
      <c r="M638" t="b">
        <v>1</v>
      </c>
      <c r="N638" t="s">
        <v>71</v>
      </c>
      <c r="O638" s="5">
        <f t="shared" si="36"/>
        <v>0</v>
      </c>
      <c r="P638" s="5">
        <f t="shared" si="37"/>
        <v>65097.5</v>
      </c>
      <c r="Q638" s="7" t="s">
        <v>2041</v>
      </c>
      <c r="R638" t="s">
        <v>2049</v>
      </c>
      <c r="S638" s="10">
        <f t="shared" si="38"/>
        <v>40926.25</v>
      </c>
      <c r="T638" s="10">
        <f t="shared" si="39"/>
        <v>42353.25</v>
      </c>
    </row>
    <row r="639" spans="1:20" ht="17" x14ac:dyDescent="0.2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1450159200</v>
      </c>
      <c r="L639" t="b">
        <v>0</v>
      </c>
      <c r="M639" t="b">
        <v>0</v>
      </c>
      <c r="N639" t="s">
        <v>33</v>
      </c>
      <c r="O639" s="5">
        <f t="shared" si="36"/>
        <v>0</v>
      </c>
      <c r="P639" s="5">
        <f t="shared" si="37"/>
        <v>3407.5</v>
      </c>
      <c r="Q639" s="7" t="s">
        <v>2039</v>
      </c>
      <c r="R639" t="s">
        <v>2040</v>
      </c>
      <c r="S639" s="10">
        <f t="shared" si="38"/>
        <v>42688.25</v>
      </c>
      <c r="T639" s="10">
        <f t="shared" si="39"/>
        <v>42353.25</v>
      </c>
    </row>
    <row r="640" spans="1:20" ht="17" x14ac:dyDescent="0.2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1450159200</v>
      </c>
      <c r="L640" t="b">
        <v>0</v>
      </c>
      <c r="M640" t="b">
        <v>1</v>
      </c>
      <c r="N640" t="s">
        <v>33</v>
      </c>
      <c r="O640" s="5">
        <f t="shared" si="36"/>
        <v>0</v>
      </c>
      <c r="P640" s="5">
        <f t="shared" si="37"/>
        <v>4706</v>
      </c>
      <c r="Q640" s="7" t="s">
        <v>2039</v>
      </c>
      <c r="R640" t="s">
        <v>2040</v>
      </c>
      <c r="S640" s="10">
        <f t="shared" si="38"/>
        <v>40386.208333333336</v>
      </c>
      <c r="T640" s="10">
        <f t="shared" si="39"/>
        <v>42353.25</v>
      </c>
    </row>
    <row r="641" spans="1:20" ht="17" x14ac:dyDescent="0.2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1450159200</v>
      </c>
      <c r="L641" t="b">
        <v>0</v>
      </c>
      <c r="M641" t="b">
        <v>1</v>
      </c>
      <c r="N641" t="s">
        <v>53</v>
      </c>
      <c r="O641" s="5">
        <f t="shared" si="36"/>
        <v>0</v>
      </c>
      <c r="P641" s="5">
        <f t="shared" si="37"/>
        <v>2438.5</v>
      </c>
      <c r="Q641" s="7" t="s">
        <v>2041</v>
      </c>
      <c r="R641" t="s">
        <v>2044</v>
      </c>
      <c r="S641" s="10">
        <f t="shared" si="38"/>
        <v>43309.208333333328</v>
      </c>
      <c r="T641" s="10">
        <f t="shared" si="39"/>
        <v>42353.25</v>
      </c>
    </row>
    <row r="642" spans="1:20" ht="17" x14ac:dyDescent="0.2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1450159200</v>
      </c>
      <c r="L642" t="b">
        <v>0</v>
      </c>
      <c r="M642" t="b">
        <v>0</v>
      </c>
      <c r="N642" t="s">
        <v>33</v>
      </c>
      <c r="O642" s="5">
        <f t="shared" si="36"/>
        <v>0</v>
      </c>
      <c r="P642" s="5">
        <f t="shared" si="37"/>
        <v>10013</v>
      </c>
      <c r="Q642" s="7" t="s">
        <v>2039</v>
      </c>
      <c r="R642" t="s">
        <v>2040</v>
      </c>
      <c r="S642" s="10">
        <f t="shared" si="38"/>
        <v>42387.25</v>
      </c>
      <c r="T642" s="10">
        <f t="shared" si="39"/>
        <v>42353.25</v>
      </c>
    </row>
    <row r="643" spans="1:20" ht="34" x14ac:dyDescent="0.2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1450159200</v>
      </c>
      <c r="L643" t="b">
        <v>0</v>
      </c>
      <c r="M643" t="b">
        <v>0</v>
      </c>
      <c r="N643" t="s">
        <v>33</v>
      </c>
      <c r="O643" s="5">
        <f t="shared" ref="O643:O706" si="40">MAX(E643-D643,0)</f>
        <v>1877</v>
      </c>
      <c r="P643" s="5">
        <f t="shared" ref="P643:P706" si="41">AVERAGE(E643,G643)</f>
        <v>5735.5</v>
      </c>
      <c r="Q643" s="7" t="s">
        <v>2039</v>
      </c>
      <c r="R643" t="s">
        <v>2040</v>
      </c>
      <c r="S643" s="10">
        <f t="shared" ref="S643:S706" si="42">(J643/86400)+DATE(1970,1,1)</f>
        <v>42786.25</v>
      </c>
      <c r="T643" s="10">
        <f t="shared" ref="T643:T706" si="43">(K643/86400)+DATE(1970,1,1)</f>
        <v>42353.25</v>
      </c>
    </row>
    <row r="644" spans="1:20" ht="17" x14ac:dyDescent="0.2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1450159200</v>
      </c>
      <c r="L644" t="b">
        <v>0</v>
      </c>
      <c r="M644" t="b">
        <v>0</v>
      </c>
      <c r="N644" t="s">
        <v>65</v>
      </c>
      <c r="O644" s="5">
        <f t="shared" si="40"/>
        <v>4182</v>
      </c>
      <c r="P644" s="5">
        <f t="shared" si="41"/>
        <v>6755.5</v>
      </c>
      <c r="Q644" s="7" t="s">
        <v>2037</v>
      </c>
      <c r="R644" t="s">
        <v>2046</v>
      </c>
      <c r="S644" s="10">
        <f t="shared" si="42"/>
        <v>43451.25</v>
      </c>
      <c r="T644" s="10">
        <f t="shared" si="43"/>
        <v>42353.25</v>
      </c>
    </row>
    <row r="645" spans="1:20" ht="17" x14ac:dyDescent="0.2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1450159200</v>
      </c>
      <c r="L645" t="b">
        <v>0</v>
      </c>
      <c r="M645" t="b">
        <v>0</v>
      </c>
      <c r="N645" t="s">
        <v>33</v>
      </c>
      <c r="O645" s="5">
        <f t="shared" si="40"/>
        <v>18086</v>
      </c>
      <c r="P645" s="5">
        <f t="shared" si="41"/>
        <v>16680.5</v>
      </c>
      <c r="Q645" s="7" t="s">
        <v>2039</v>
      </c>
      <c r="R645" t="s">
        <v>2040</v>
      </c>
      <c r="S645" s="10">
        <f t="shared" si="42"/>
        <v>42795.25</v>
      </c>
      <c r="T645" s="10">
        <f t="shared" si="43"/>
        <v>42353.25</v>
      </c>
    </row>
    <row r="646" spans="1:20" ht="17" x14ac:dyDescent="0.2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1450159200</v>
      </c>
      <c r="L646" t="b">
        <v>0</v>
      </c>
      <c r="M646" t="b">
        <v>0</v>
      </c>
      <c r="N646" t="s">
        <v>33</v>
      </c>
      <c r="O646" s="5">
        <f t="shared" si="40"/>
        <v>0</v>
      </c>
      <c r="P646" s="5">
        <f t="shared" si="41"/>
        <v>42456</v>
      </c>
      <c r="Q646" s="7" t="s">
        <v>2039</v>
      </c>
      <c r="R646" t="s">
        <v>2040</v>
      </c>
      <c r="S646" s="10">
        <f t="shared" si="42"/>
        <v>43452.25</v>
      </c>
      <c r="T646" s="10">
        <f t="shared" si="43"/>
        <v>42353.25</v>
      </c>
    </row>
    <row r="647" spans="1:20" ht="17" x14ac:dyDescent="0.2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1450159200</v>
      </c>
      <c r="L647" t="b">
        <v>0</v>
      </c>
      <c r="M647" t="b">
        <v>1</v>
      </c>
      <c r="N647" t="s">
        <v>23</v>
      </c>
      <c r="O647" s="5">
        <f t="shared" si="40"/>
        <v>0</v>
      </c>
      <c r="P647" s="5">
        <f t="shared" si="41"/>
        <v>91590</v>
      </c>
      <c r="Q647" s="7" t="s">
        <v>2035</v>
      </c>
      <c r="R647" t="s">
        <v>2036</v>
      </c>
      <c r="S647" s="10">
        <f t="shared" si="42"/>
        <v>43369.208333333328</v>
      </c>
      <c r="T647" s="10">
        <f t="shared" si="43"/>
        <v>42353.25</v>
      </c>
    </row>
    <row r="648" spans="1:20" ht="17" x14ac:dyDescent="0.2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1450159200</v>
      </c>
      <c r="L648" t="b">
        <v>0</v>
      </c>
      <c r="M648" t="b">
        <v>0</v>
      </c>
      <c r="N648" t="s">
        <v>89</v>
      </c>
      <c r="O648" s="5">
        <f t="shared" si="40"/>
        <v>0</v>
      </c>
      <c r="P648" s="5">
        <f t="shared" si="41"/>
        <v>45181.5</v>
      </c>
      <c r="Q648" s="7" t="s">
        <v>2050</v>
      </c>
      <c r="R648" t="s">
        <v>2051</v>
      </c>
      <c r="S648" s="10">
        <f t="shared" si="42"/>
        <v>41346.208333333336</v>
      </c>
      <c r="T648" s="10">
        <f t="shared" si="43"/>
        <v>42353.25</v>
      </c>
    </row>
    <row r="649" spans="1:20" ht="17" x14ac:dyDescent="0.2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1450159200</v>
      </c>
      <c r="L649" t="b">
        <v>0</v>
      </c>
      <c r="M649" t="b">
        <v>0</v>
      </c>
      <c r="N649" t="s">
        <v>206</v>
      </c>
      <c r="O649" s="5">
        <f t="shared" si="40"/>
        <v>0</v>
      </c>
      <c r="P649" s="5">
        <f t="shared" si="41"/>
        <v>940.5</v>
      </c>
      <c r="Q649" s="7" t="s">
        <v>2047</v>
      </c>
      <c r="R649" t="s">
        <v>2059</v>
      </c>
      <c r="S649" s="10">
        <f t="shared" si="42"/>
        <v>43199.208333333328</v>
      </c>
      <c r="T649" s="10">
        <f t="shared" si="43"/>
        <v>42353.25</v>
      </c>
    </row>
    <row r="650" spans="1:20" ht="17" x14ac:dyDescent="0.2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1450159200</v>
      </c>
      <c r="L650" t="b">
        <v>1</v>
      </c>
      <c r="M650" t="b">
        <v>0</v>
      </c>
      <c r="N650" t="s">
        <v>17</v>
      </c>
      <c r="O650" s="5">
        <f t="shared" si="40"/>
        <v>0</v>
      </c>
      <c r="P650" s="5">
        <f t="shared" si="41"/>
        <v>31448.5</v>
      </c>
      <c r="Q650" s="7" t="s">
        <v>2033</v>
      </c>
      <c r="R650" t="s">
        <v>2034</v>
      </c>
      <c r="S650" s="10">
        <f t="shared" si="42"/>
        <v>42922.208333333328</v>
      </c>
      <c r="T650" s="10">
        <f t="shared" si="43"/>
        <v>42353.25</v>
      </c>
    </row>
    <row r="651" spans="1:20" ht="17" x14ac:dyDescent="0.2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1450159200</v>
      </c>
      <c r="L651" t="b">
        <v>1</v>
      </c>
      <c r="M651" t="b">
        <v>1</v>
      </c>
      <c r="N651" t="s">
        <v>33</v>
      </c>
      <c r="O651" s="5">
        <f t="shared" si="40"/>
        <v>0</v>
      </c>
      <c r="P651" s="5">
        <f t="shared" si="41"/>
        <v>29802.5</v>
      </c>
      <c r="Q651" s="7" t="s">
        <v>2039</v>
      </c>
      <c r="R651" t="s">
        <v>2040</v>
      </c>
      <c r="S651" s="10">
        <f t="shared" si="42"/>
        <v>40471.208333333336</v>
      </c>
      <c r="T651" s="10">
        <f t="shared" si="43"/>
        <v>42353.25</v>
      </c>
    </row>
    <row r="652" spans="1:20" ht="17" x14ac:dyDescent="0.2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1450159200</v>
      </c>
      <c r="L652" t="b">
        <v>0</v>
      </c>
      <c r="M652" t="b">
        <v>0</v>
      </c>
      <c r="N652" t="s">
        <v>159</v>
      </c>
      <c r="O652" s="5">
        <f t="shared" si="40"/>
        <v>0</v>
      </c>
      <c r="P652" s="5">
        <f t="shared" si="41"/>
        <v>1.5</v>
      </c>
      <c r="Q652" s="7" t="s">
        <v>2035</v>
      </c>
      <c r="R652" t="s">
        <v>2058</v>
      </c>
      <c r="S652" s="10">
        <f t="shared" si="42"/>
        <v>41828.208333333336</v>
      </c>
      <c r="T652" s="10">
        <f t="shared" si="43"/>
        <v>42353.25</v>
      </c>
    </row>
    <row r="653" spans="1:20" ht="17" x14ac:dyDescent="0.2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1450159200</v>
      </c>
      <c r="L653" t="b">
        <v>0</v>
      </c>
      <c r="M653" t="b">
        <v>0</v>
      </c>
      <c r="N653" t="s">
        <v>100</v>
      </c>
      <c r="O653" s="5">
        <f t="shared" si="40"/>
        <v>0</v>
      </c>
      <c r="P653" s="5">
        <f t="shared" si="41"/>
        <v>88953.5</v>
      </c>
      <c r="Q653" s="7" t="s">
        <v>2041</v>
      </c>
      <c r="R653" t="s">
        <v>2052</v>
      </c>
      <c r="S653" s="10">
        <f t="shared" si="42"/>
        <v>41692.25</v>
      </c>
      <c r="T653" s="10">
        <f t="shared" si="43"/>
        <v>42353.25</v>
      </c>
    </row>
    <row r="654" spans="1:20" ht="17" x14ac:dyDescent="0.2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1450159200</v>
      </c>
      <c r="L654" t="b">
        <v>0</v>
      </c>
      <c r="M654" t="b">
        <v>0</v>
      </c>
      <c r="N654" t="s">
        <v>28</v>
      </c>
      <c r="O654" s="5">
        <f t="shared" si="40"/>
        <v>2684</v>
      </c>
      <c r="P654" s="5">
        <f t="shared" si="41"/>
        <v>6546.5</v>
      </c>
      <c r="Q654" s="7" t="s">
        <v>2037</v>
      </c>
      <c r="R654" t="s">
        <v>2038</v>
      </c>
      <c r="S654" s="10">
        <f t="shared" si="42"/>
        <v>42587.208333333328</v>
      </c>
      <c r="T654" s="10">
        <f t="shared" si="43"/>
        <v>42353.25</v>
      </c>
    </row>
    <row r="655" spans="1:20" ht="17" x14ac:dyDescent="0.2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1450159200</v>
      </c>
      <c r="L655" t="b">
        <v>0</v>
      </c>
      <c r="M655" t="b">
        <v>0</v>
      </c>
      <c r="N655" t="s">
        <v>28</v>
      </c>
      <c r="O655" s="5">
        <f t="shared" si="40"/>
        <v>13433</v>
      </c>
      <c r="P655" s="5">
        <f t="shared" si="41"/>
        <v>7133.5</v>
      </c>
      <c r="Q655" s="7" t="s">
        <v>2037</v>
      </c>
      <c r="R655" t="s">
        <v>2038</v>
      </c>
      <c r="S655" s="10">
        <f t="shared" si="42"/>
        <v>42468.208333333328</v>
      </c>
      <c r="T655" s="10">
        <f t="shared" si="43"/>
        <v>42353.25</v>
      </c>
    </row>
    <row r="656" spans="1:20" ht="17" x14ac:dyDescent="0.2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1450159200</v>
      </c>
      <c r="L656" t="b">
        <v>0</v>
      </c>
      <c r="M656" t="b">
        <v>0</v>
      </c>
      <c r="N656" t="s">
        <v>148</v>
      </c>
      <c r="O656" s="5">
        <f t="shared" si="40"/>
        <v>142936</v>
      </c>
      <c r="P656" s="5">
        <f t="shared" si="41"/>
        <v>90476</v>
      </c>
      <c r="Q656" s="7" t="s">
        <v>2035</v>
      </c>
      <c r="R656" t="s">
        <v>2057</v>
      </c>
      <c r="S656" s="10">
        <f t="shared" si="42"/>
        <v>42240.208333333328</v>
      </c>
      <c r="T656" s="10">
        <f t="shared" si="43"/>
        <v>42353.25</v>
      </c>
    </row>
    <row r="657" spans="1:20" ht="17" x14ac:dyDescent="0.2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1450159200</v>
      </c>
      <c r="L657" t="b">
        <v>1</v>
      </c>
      <c r="M657" t="b">
        <v>0</v>
      </c>
      <c r="N657" t="s">
        <v>122</v>
      </c>
      <c r="O657" s="5">
        <f t="shared" si="40"/>
        <v>6312</v>
      </c>
      <c r="P657" s="5">
        <f t="shared" si="41"/>
        <v>6738</v>
      </c>
      <c r="Q657" s="7" t="s">
        <v>2054</v>
      </c>
      <c r="R657" t="s">
        <v>2055</v>
      </c>
      <c r="S657" s="10">
        <f t="shared" si="42"/>
        <v>42796.25</v>
      </c>
      <c r="T657" s="10">
        <f t="shared" si="43"/>
        <v>42353.25</v>
      </c>
    </row>
    <row r="658" spans="1:20" ht="34" x14ac:dyDescent="0.2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1450159200</v>
      </c>
      <c r="L658" t="b">
        <v>0</v>
      </c>
      <c r="M658" t="b">
        <v>0</v>
      </c>
      <c r="N658" t="s">
        <v>17</v>
      </c>
      <c r="O658" s="5">
        <f t="shared" si="40"/>
        <v>0</v>
      </c>
      <c r="P658" s="5">
        <f t="shared" si="41"/>
        <v>25191.5</v>
      </c>
      <c r="Q658" s="7" t="s">
        <v>2033</v>
      </c>
      <c r="R658" t="s">
        <v>2034</v>
      </c>
      <c r="S658" s="10">
        <f t="shared" si="42"/>
        <v>43097.25</v>
      </c>
      <c r="T658" s="10">
        <f t="shared" si="43"/>
        <v>42353.25</v>
      </c>
    </row>
    <row r="659" spans="1:20" ht="17" x14ac:dyDescent="0.2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1450159200</v>
      </c>
      <c r="L659" t="b">
        <v>0</v>
      </c>
      <c r="M659" t="b">
        <v>0</v>
      </c>
      <c r="N659" t="s">
        <v>474</v>
      </c>
      <c r="O659" s="5">
        <f t="shared" si="40"/>
        <v>0</v>
      </c>
      <c r="P659" s="5">
        <f t="shared" si="41"/>
        <v>419</v>
      </c>
      <c r="Q659" s="7" t="s">
        <v>2041</v>
      </c>
      <c r="R659" t="s">
        <v>2063</v>
      </c>
      <c r="S659" s="10">
        <f t="shared" si="42"/>
        <v>43096.25</v>
      </c>
      <c r="T659" s="10">
        <f t="shared" si="43"/>
        <v>42353.25</v>
      </c>
    </row>
    <row r="660" spans="1:20" ht="17" x14ac:dyDescent="0.2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1450159200</v>
      </c>
      <c r="L660" t="b">
        <v>0</v>
      </c>
      <c r="M660" t="b">
        <v>0</v>
      </c>
      <c r="N660" t="s">
        <v>23</v>
      </c>
      <c r="O660" s="5">
        <f t="shared" si="40"/>
        <v>0</v>
      </c>
      <c r="P660" s="5">
        <f t="shared" si="41"/>
        <v>15992</v>
      </c>
      <c r="Q660" s="7" t="s">
        <v>2035</v>
      </c>
      <c r="R660" t="s">
        <v>2036</v>
      </c>
      <c r="S660" s="10">
        <f t="shared" si="42"/>
        <v>42246.208333333328</v>
      </c>
      <c r="T660" s="10">
        <f t="shared" si="43"/>
        <v>42353.25</v>
      </c>
    </row>
    <row r="661" spans="1:20" ht="17" x14ac:dyDescent="0.2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1450159200</v>
      </c>
      <c r="L661" t="b">
        <v>0</v>
      </c>
      <c r="M661" t="b">
        <v>0</v>
      </c>
      <c r="N661" t="s">
        <v>42</v>
      </c>
      <c r="O661" s="5">
        <f t="shared" si="40"/>
        <v>0</v>
      </c>
      <c r="P661" s="5">
        <f t="shared" si="41"/>
        <v>28880</v>
      </c>
      <c r="Q661" s="7" t="s">
        <v>2041</v>
      </c>
      <c r="R661" t="s">
        <v>2042</v>
      </c>
      <c r="S661" s="10">
        <f t="shared" si="42"/>
        <v>40570.25</v>
      </c>
      <c r="T661" s="10">
        <f t="shared" si="43"/>
        <v>42353.25</v>
      </c>
    </row>
    <row r="662" spans="1:20" ht="17" x14ac:dyDescent="0.2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1450159200</v>
      </c>
      <c r="L662" t="b">
        <v>1</v>
      </c>
      <c r="M662" t="b">
        <v>0</v>
      </c>
      <c r="N662" t="s">
        <v>33</v>
      </c>
      <c r="O662" s="5">
        <f t="shared" si="40"/>
        <v>0</v>
      </c>
      <c r="P662" s="5">
        <f t="shared" si="41"/>
        <v>3757.5</v>
      </c>
      <c r="Q662" s="7" t="s">
        <v>2039</v>
      </c>
      <c r="R662" t="s">
        <v>2040</v>
      </c>
      <c r="S662" s="10">
        <f t="shared" si="42"/>
        <v>42237.208333333328</v>
      </c>
      <c r="T662" s="10">
        <f t="shared" si="43"/>
        <v>42353.25</v>
      </c>
    </row>
    <row r="663" spans="1:20" ht="17" x14ac:dyDescent="0.2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1450159200</v>
      </c>
      <c r="L663" t="b">
        <v>0</v>
      </c>
      <c r="M663" t="b">
        <v>0</v>
      </c>
      <c r="N663" t="s">
        <v>159</v>
      </c>
      <c r="O663" s="5">
        <f t="shared" si="40"/>
        <v>0</v>
      </c>
      <c r="P663" s="5">
        <f t="shared" si="41"/>
        <v>29312</v>
      </c>
      <c r="Q663" s="7" t="s">
        <v>2035</v>
      </c>
      <c r="R663" t="s">
        <v>2058</v>
      </c>
      <c r="S663" s="10">
        <f t="shared" si="42"/>
        <v>40996.208333333336</v>
      </c>
      <c r="T663" s="10">
        <f t="shared" si="43"/>
        <v>42353.25</v>
      </c>
    </row>
    <row r="664" spans="1:20" ht="17" x14ac:dyDescent="0.2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1450159200</v>
      </c>
      <c r="L664" t="b">
        <v>0</v>
      </c>
      <c r="M664" t="b">
        <v>0</v>
      </c>
      <c r="N664" t="s">
        <v>33</v>
      </c>
      <c r="O664" s="5">
        <f t="shared" si="40"/>
        <v>0</v>
      </c>
      <c r="P664" s="5">
        <f t="shared" si="41"/>
        <v>4518.5</v>
      </c>
      <c r="Q664" s="7" t="s">
        <v>2039</v>
      </c>
      <c r="R664" t="s">
        <v>2040</v>
      </c>
      <c r="S664" s="10">
        <f t="shared" si="42"/>
        <v>43443.25</v>
      </c>
      <c r="T664" s="10">
        <f t="shared" si="43"/>
        <v>42353.25</v>
      </c>
    </row>
    <row r="665" spans="1:20" ht="17" x14ac:dyDescent="0.2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1450159200</v>
      </c>
      <c r="L665" t="b">
        <v>0</v>
      </c>
      <c r="M665" t="b">
        <v>0</v>
      </c>
      <c r="N665" t="s">
        <v>33</v>
      </c>
      <c r="O665" s="5">
        <f t="shared" si="40"/>
        <v>0</v>
      </c>
      <c r="P665" s="5">
        <f t="shared" si="41"/>
        <v>3905.5</v>
      </c>
      <c r="Q665" s="7" t="s">
        <v>2039</v>
      </c>
      <c r="R665" t="s">
        <v>2040</v>
      </c>
      <c r="S665" s="10">
        <f t="shared" si="42"/>
        <v>40458.208333333336</v>
      </c>
      <c r="T665" s="10">
        <f t="shared" si="43"/>
        <v>42353.25</v>
      </c>
    </row>
    <row r="666" spans="1:20" ht="17" x14ac:dyDescent="0.2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1450159200</v>
      </c>
      <c r="L666" t="b">
        <v>0</v>
      </c>
      <c r="M666" t="b">
        <v>0</v>
      </c>
      <c r="N666" t="s">
        <v>159</v>
      </c>
      <c r="O666" s="5">
        <f t="shared" si="40"/>
        <v>0</v>
      </c>
      <c r="P666" s="5">
        <f t="shared" si="41"/>
        <v>13817</v>
      </c>
      <c r="Q666" s="7" t="s">
        <v>2035</v>
      </c>
      <c r="R666" t="s">
        <v>2058</v>
      </c>
      <c r="S666" s="10">
        <f t="shared" si="42"/>
        <v>40959.25</v>
      </c>
      <c r="T666" s="10">
        <f t="shared" si="43"/>
        <v>42353.25</v>
      </c>
    </row>
    <row r="667" spans="1:20" ht="17" x14ac:dyDescent="0.2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1450159200</v>
      </c>
      <c r="L667" t="b">
        <v>0</v>
      </c>
      <c r="M667" t="b">
        <v>1</v>
      </c>
      <c r="N667" t="s">
        <v>42</v>
      </c>
      <c r="O667" s="5">
        <f t="shared" si="40"/>
        <v>7119</v>
      </c>
      <c r="P667" s="5">
        <f t="shared" si="41"/>
        <v>6245.5</v>
      </c>
      <c r="Q667" s="7" t="s">
        <v>2041</v>
      </c>
      <c r="R667" t="s">
        <v>2042</v>
      </c>
      <c r="S667" s="10">
        <f t="shared" si="42"/>
        <v>40733.208333333336</v>
      </c>
      <c r="T667" s="10">
        <f t="shared" si="43"/>
        <v>42353.25</v>
      </c>
    </row>
    <row r="668" spans="1:20" ht="17" x14ac:dyDescent="0.2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1450159200</v>
      </c>
      <c r="L668" t="b">
        <v>0</v>
      </c>
      <c r="M668" t="b">
        <v>1</v>
      </c>
      <c r="N668" t="s">
        <v>33</v>
      </c>
      <c r="O668" s="5">
        <f t="shared" si="40"/>
        <v>0</v>
      </c>
      <c r="P668" s="5">
        <f t="shared" si="41"/>
        <v>1005</v>
      </c>
      <c r="Q668" s="7" t="s">
        <v>2039</v>
      </c>
      <c r="R668" t="s">
        <v>2040</v>
      </c>
      <c r="S668" s="10">
        <f t="shared" si="42"/>
        <v>41516.208333333336</v>
      </c>
      <c r="T668" s="10">
        <f t="shared" si="43"/>
        <v>42353.25</v>
      </c>
    </row>
    <row r="669" spans="1:20" ht="34" x14ac:dyDescent="0.2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1450159200</v>
      </c>
      <c r="L669" t="b">
        <v>0</v>
      </c>
      <c r="M669" t="b">
        <v>0</v>
      </c>
      <c r="N669" t="s">
        <v>1029</v>
      </c>
      <c r="O669" s="5">
        <f t="shared" si="40"/>
        <v>5255</v>
      </c>
      <c r="P669" s="5">
        <f t="shared" si="41"/>
        <v>6287</v>
      </c>
      <c r="Q669" s="7" t="s">
        <v>2064</v>
      </c>
      <c r="R669" t="s">
        <v>2065</v>
      </c>
      <c r="S669" s="10">
        <f t="shared" si="42"/>
        <v>41892.208333333336</v>
      </c>
      <c r="T669" s="10">
        <f t="shared" si="43"/>
        <v>42353.25</v>
      </c>
    </row>
    <row r="670" spans="1:20" ht="34" x14ac:dyDescent="0.2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1450159200</v>
      </c>
      <c r="L670" t="b">
        <v>0</v>
      </c>
      <c r="M670" t="b">
        <v>0</v>
      </c>
      <c r="N670" t="s">
        <v>33</v>
      </c>
      <c r="O670" s="5">
        <f t="shared" si="40"/>
        <v>0</v>
      </c>
      <c r="P670" s="5">
        <f t="shared" si="41"/>
        <v>2834.5</v>
      </c>
      <c r="Q670" s="7" t="s">
        <v>2039</v>
      </c>
      <c r="R670" t="s">
        <v>2040</v>
      </c>
      <c r="S670" s="10">
        <f t="shared" si="42"/>
        <v>41122.208333333336</v>
      </c>
      <c r="T670" s="10">
        <f t="shared" si="43"/>
        <v>42353.25</v>
      </c>
    </row>
    <row r="671" spans="1:20" ht="17" x14ac:dyDescent="0.2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1450159200</v>
      </c>
      <c r="L671" t="b">
        <v>0</v>
      </c>
      <c r="M671" t="b">
        <v>0</v>
      </c>
      <c r="N671" t="s">
        <v>33</v>
      </c>
      <c r="O671" s="5">
        <f t="shared" si="40"/>
        <v>126220</v>
      </c>
      <c r="P671" s="5">
        <f t="shared" si="41"/>
        <v>88320.5</v>
      </c>
      <c r="Q671" s="7" t="s">
        <v>2039</v>
      </c>
      <c r="R671" t="s">
        <v>2040</v>
      </c>
      <c r="S671" s="10">
        <f t="shared" si="42"/>
        <v>42912.208333333328</v>
      </c>
      <c r="T671" s="10">
        <f t="shared" si="43"/>
        <v>42353.25</v>
      </c>
    </row>
    <row r="672" spans="1:20" ht="34" x14ac:dyDescent="0.2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1450159200</v>
      </c>
      <c r="L672" t="b">
        <v>0</v>
      </c>
      <c r="M672" t="b">
        <v>0</v>
      </c>
      <c r="N672" t="s">
        <v>60</v>
      </c>
      <c r="O672" s="5">
        <f t="shared" si="40"/>
        <v>59755</v>
      </c>
      <c r="P672" s="5">
        <f t="shared" si="41"/>
        <v>38528</v>
      </c>
      <c r="Q672" s="7" t="s">
        <v>2035</v>
      </c>
      <c r="R672" t="s">
        <v>2045</v>
      </c>
      <c r="S672" s="10">
        <f t="shared" si="42"/>
        <v>42425.25</v>
      </c>
      <c r="T672" s="10">
        <f t="shared" si="43"/>
        <v>42353.25</v>
      </c>
    </row>
    <row r="673" spans="1:20" ht="34" x14ac:dyDescent="0.2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1450159200</v>
      </c>
      <c r="L673" t="b">
        <v>0</v>
      </c>
      <c r="M673" t="b">
        <v>1</v>
      </c>
      <c r="N673" t="s">
        <v>33</v>
      </c>
      <c r="O673" s="5">
        <f t="shared" si="40"/>
        <v>21527</v>
      </c>
      <c r="P673" s="5">
        <f t="shared" si="41"/>
        <v>60100</v>
      </c>
      <c r="Q673" s="7" t="s">
        <v>2039</v>
      </c>
      <c r="R673" t="s">
        <v>2040</v>
      </c>
      <c r="S673" s="10">
        <f t="shared" si="42"/>
        <v>40390.208333333336</v>
      </c>
      <c r="T673" s="10">
        <f t="shared" si="43"/>
        <v>42353.25</v>
      </c>
    </row>
    <row r="674" spans="1:20" ht="17" x14ac:dyDescent="0.2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1450159200</v>
      </c>
      <c r="L674" t="b">
        <v>0</v>
      </c>
      <c r="M674" t="b">
        <v>0</v>
      </c>
      <c r="N674" t="s">
        <v>33</v>
      </c>
      <c r="O674" s="5">
        <f t="shared" si="40"/>
        <v>0</v>
      </c>
      <c r="P674" s="5">
        <f t="shared" si="41"/>
        <v>57558.5</v>
      </c>
      <c r="Q674" s="7" t="s">
        <v>2039</v>
      </c>
      <c r="R674" t="s">
        <v>2040</v>
      </c>
      <c r="S674" s="10">
        <f t="shared" si="42"/>
        <v>43180.208333333328</v>
      </c>
      <c r="T674" s="10">
        <f t="shared" si="43"/>
        <v>42353.25</v>
      </c>
    </row>
    <row r="675" spans="1:20" ht="17" x14ac:dyDescent="0.2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1450159200</v>
      </c>
      <c r="L675" t="b">
        <v>0</v>
      </c>
      <c r="M675" t="b">
        <v>0</v>
      </c>
      <c r="N675" t="s">
        <v>60</v>
      </c>
      <c r="O675" s="5">
        <f t="shared" si="40"/>
        <v>0</v>
      </c>
      <c r="P675" s="5">
        <f t="shared" si="41"/>
        <v>1251.5</v>
      </c>
      <c r="Q675" s="7" t="s">
        <v>2035</v>
      </c>
      <c r="R675" t="s">
        <v>2045</v>
      </c>
      <c r="S675" s="10">
        <f t="shared" si="42"/>
        <v>42475.208333333328</v>
      </c>
      <c r="T675" s="10">
        <f t="shared" si="43"/>
        <v>42353.25</v>
      </c>
    </row>
    <row r="676" spans="1:20" ht="17" x14ac:dyDescent="0.2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1450159200</v>
      </c>
      <c r="L676" t="b">
        <v>0</v>
      </c>
      <c r="M676" t="b">
        <v>0</v>
      </c>
      <c r="N676" t="s">
        <v>122</v>
      </c>
      <c r="O676" s="5">
        <f t="shared" si="40"/>
        <v>0</v>
      </c>
      <c r="P676" s="5">
        <f t="shared" si="41"/>
        <v>29234</v>
      </c>
      <c r="Q676" s="7" t="s">
        <v>2054</v>
      </c>
      <c r="R676" t="s">
        <v>2055</v>
      </c>
      <c r="S676" s="10">
        <f t="shared" si="42"/>
        <v>40774.208333333336</v>
      </c>
      <c r="T676" s="10">
        <f t="shared" si="43"/>
        <v>42353.25</v>
      </c>
    </row>
    <row r="677" spans="1:20" ht="17" x14ac:dyDescent="0.2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1450159200</v>
      </c>
      <c r="L677" t="b">
        <v>0</v>
      </c>
      <c r="M677" t="b">
        <v>0</v>
      </c>
      <c r="N677" t="s">
        <v>1029</v>
      </c>
      <c r="O677" s="5">
        <f t="shared" si="40"/>
        <v>2229</v>
      </c>
      <c r="P677" s="5">
        <f t="shared" si="41"/>
        <v>6130</v>
      </c>
      <c r="Q677" s="7" t="s">
        <v>2064</v>
      </c>
      <c r="R677" t="s">
        <v>2065</v>
      </c>
      <c r="S677" s="10">
        <f t="shared" si="42"/>
        <v>43719.208333333328</v>
      </c>
      <c r="T677" s="10">
        <f t="shared" si="43"/>
        <v>42353.25</v>
      </c>
    </row>
    <row r="678" spans="1:20" ht="17" x14ac:dyDescent="0.2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1450159200</v>
      </c>
      <c r="L678" t="b">
        <v>0</v>
      </c>
      <c r="M678" t="b">
        <v>0</v>
      </c>
      <c r="N678" t="s">
        <v>122</v>
      </c>
      <c r="O678" s="5">
        <f t="shared" si="40"/>
        <v>55914</v>
      </c>
      <c r="P678" s="5">
        <f t="shared" si="41"/>
        <v>59692</v>
      </c>
      <c r="Q678" s="7" t="s">
        <v>2054</v>
      </c>
      <c r="R678" t="s">
        <v>2055</v>
      </c>
      <c r="S678" s="10">
        <f t="shared" si="42"/>
        <v>41178.208333333336</v>
      </c>
      <c r="T678" s="10">
        <f t="shared" si="43"/>
        <v>42353.25</v>
      </c>
    </row>
    <row r="679" spans="1:20" ht="17" x14ac:dyDescent="0.2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1450159200</v>
      </c>
      <c r="L679" t="b">
        <v>0</v>
      </c>
      <c r="M679" t="b">
        <v>0</v>
      </c>
      <c r="N679" t="s">
        <v>119</v>
      </c>
      <c r="O679" s="5">
        <f t="shared" si="40"/>
        <v>0</v>
      </c>
      <c r="P679" s="5">
        <f t="shared" si="41"/>
        <v>2271.5</v>
      </c>
      <c r="Q679" s="7" t="s">
        <v>2047</v>
      </c>
      <c r="R679" t="s">
        <v>2053</v>
      </c>
      <c r="S679" s="10">
        <f t="shared" si="42"/>
        <v>42561.208333333328</v>
      </c>
      <c r="T679" s="10">
        <f t="shared" si="43"/>
        <v>42353.25</v>
      </c>
    </row>
    <row r="680" spans="1:20" ht="17" x14ac:dyDescent="0.2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1450159200</v>
      </c>
      <c r="L680" t="b">
        <v>0</v>
      </c>
      <c r="M680" t="b">
        <v>0</v>
      </c>
      <c r="N680" t="s">
        <v>53</v>
      </c>
      <c r="O680" s="5">
        <f t="shared" si="40"/>
        <v>0</v>
      </c>
      <c r="P680" s="5">
        <f t="shared" si="41"/>
        <v>9047</v>
      </c>
      <c r="Q680" s="7" t="s">
        <v>2041</v>
      </c>
      <c r="R680" t="s">
        <v>2044</v>
      </c>
      <c r="S680" s="10">
        <f t="shared" si="42"/>
        <v>43484.25</v>
      </c>
      <c r="T680" s="10">
        <f t="shared" si="43"/>
        <v>42353.25</v>
      </c>
    </row>
    <row r="681" spans="1:20" ht="17" x14ac:dyDescent="0.2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1450159200</v>
      </c>
      <c r="L681" t="b">
        <v>0</v>
      </c>
      <c r="M681" t="b">
        <v>1</v>
      </c>
      <c r="N681" t="s">
        <v>17</v>
      </c>
      <c r="O681" s="5">
        <f t="shared" si="40"/>
        <v>13111</v>
      </c>
      <c r="P681" s="5">
        <f t="shared" si="41"/>
        <v>7437</v>
      </c>
      <c r="Q681" s="7" t="s">
        <v>2033</v>
      </c>
      <c r="R681" t="s">
        <v>2034</v>
      </c>
      <c r="S681" s="10">
        <f t="shared" si="42"/>
        <v>43756.208333333328</v>
      </c>
      <c r="T681" s="10">
        <f t="shared" si="43"/>
        <v>42353.25</v>
      </c>
    </row>
    <row r="682" spans="1:20" ht="34" x14ac:dyDescent="0.2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1450159200</v>
      </c>
      <c r="L682" t="b">
        <v>0</v>
      </c>
      <c r="M682" t="b">
        <v>1</v>
      </c>
      <c r="N682" t="s">
        <v>292</v>
      </c>
      <c r="O682" s="5">
        <f t="shared" si="40"/>
        <v>0</v>
      </c>
      <c r="P682" s="5">
        <f t="shared" si="41"/>
        <v>72388.5</v>
      </c>
      <c r="Q682" s="7" t="s">
        <v>2050</v>
      </c>
      <c r="R682" t="s">
        <v>2061</v>
      </c>
      <c r="S682" s="10">
        <f t="shared" si="42"/>
        <v>43813.25</v>
      </c>
      <c r="T682" s="10">
        <f t="shared" si="43"/>
        <v>42353.25</v>
      </c>
    </row>
    <row r="683" spans="1:20" ht="34" x14ac:dyDescent="0.2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1450159200</v>
      </c>
      <c r="L683" t="b">
        <v>0</v>
      </c>
      <c r="M683" t="b">
        <v>0</v>
      </c>
      <c r="N683" t="s">
        <v>33</v>
      </c>
      <c r="O683" s="5">
        <f t="shared" si="40"/>
        <v>0</v>
      </c>
      <c r="P683" s="5">
        <f t="shared" si="41"/>
        <v>80347</v>
      </c>
      <c r="Q683" s="7" t="s">
        <v>2039</v>
      </c>
      <c r="R683" t="s">
        <v>2040</v>
      </c>
      <c r="S683" s="10">
        <f t="shared" si="42"/>
        <v>40898.25</v>
      </c>
      <c r="T683" s="10">
        <f t="shared" si="43"/>
        <v>42353.25</v>
      </c>
    </row>
    <row r="684" spans="1:20" ht="17" x14ac:dyDescent="0.2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1450159200</v>
      </c>
      <c r="L684" t="b">
        <v>0</v>
      </c>
      <c r="M684" t="b">
        <v>0</v>
      </c>
      <c r="N684" t="s">
        <v>33</v>
      </c>
      <c r="O684" s="5">
        <f t="shared" si="40"/>
        <v>2709</v>
      </c>
      <c r="P684" s="5">
        <f t="shared" si="41"/>
        <v>4106</v>
      </c>
      <c r="Q684" s="7" t="s">
        <v>2039</v>
      </c>
      <c r="R684" t="s">
        <v>2040</v>
      </c>
      <c r="S684" s="10">
        <f t="shared" si="42"/>
        <v>41619.25</v>
      </c>
      <c r="T684" s="10">
        <f t="shared" si="43"/>
        <v>42353.25</v>
      </c>
    </row>
    <row r="685" spans="1:20" ht="17" x14ac:dyDescent="0.2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1450159200</v>
      </c>
      <c r="L685" t="b">
        <v>0</v>
      </c>
      <c r="M685" t="b">
        <v>0</v>
      </c>
      <c r="N685" t="s">
        <v>33</v>
      </c>
      <c r="O685" s="5">
        <f t="shared" si="40"/>
        <v>5944</v>
      </c>
      <c r="P685" s="5">
        <f t="shared" si="41"/>
        <v>4195.5</v>
      </c>
      <c r="Q685" s="7" t="s">
        <v>2039</v>
      </c>
      <c r="R685" t="s">
        <v>2040</v>
      </c>
      <c r="S685" s="10">
        <f t="shared" si="42"/>
        <v>43359.208333333328</v>
      </c>
      <c r="T685" s="10">
        <f t="shared" si="43"/>
        <v>42353.25</v>
      </c>
    </row>
    <row r="686" spans="1:20" ht="17" x14ac:dyDescent="0.2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1450159200</v>
      </c>
      <c r="L686" t="b">
        <v>0</v>
      </c>
      <c r="M686" t="b">
        <v>0</v>
      </c>
      <c r="N686" t="s">
        <v>68</v>
      </c>
      <c r="O686" s="5">
        <f t="shared" si="40"/>
        <v>6200</v>
      </c>
      <c r="P686" s="5">
        <f t="shared" si="41"/>
        <v>3855</v>
      </c>
      <c r="Q686" s="7" t="s">
        <v>2047</v>
      </c>
      <c r="R686" t="s">
        <v>2048</v>
      </c>
      <c r="S686" s="10">
        <f t="shared" si="42"/>
        <v>40358.208333333336</v>
      </c>
      <c r="T686" s="10">
        <f t="shared" si="43"/>
        <v>42353.25</v>
      </c>
    </row>
    <row r="687" spans="1:20" ht="17" x14ac:dyDescent="0.2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1450159200</v>
      </c>
      <c r="L687" t="b">
        <v>0</v>
      </c>
      <c r="M687" t="b">
        <v>0</v>
      </c>
      <c r="N687" t="s">
        <v>33</v>
      </c>
      <c r="O687" s="5">
        <f t="shared" si="40"/>
        <v>0</v>
      </c>
      <c r="P687" s="5">
        <f t="shared" si="41"/>
        <v>47713.5</v>
      </c>
      <c r="Q687" s="7" t="s">
        <v>2039</v>
      </c>
      <c r="R687" t="s">
        <v>2040</v>
      </c>
      <c r="S687" s="10">
        <f t="shared" si="42"/>
        <v>42239.208333333328</v>
      </c>
      <c r="T687" s="10">
        <f t="shared" si="43"/>
        <v>42353.25</v>
      </c>
    </row>
    <row r="688" spans="1:20" ht="17" x14ac:dyDescent="0.2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1450159200</v>
      </c>
      <c r="L688" t="b">
        <v>0</v>
      </c>
      <c r="M688" t="b">
        <v>0</v>
      </c>
      <c r="N688" t="s">
        <v>65</v>
      </c>
      <c r="O688" s="5">
        <f t="shared" si="40"/>
        <v>6881</v>
      </c>
      <c r="P688" s="5">
        <f t="shared" si="41"/>
        <v>7257.5</v>
      </c>
      <c r="Q688" s="7" t="s">
        <v>2037</v>
      </c>
      <c r="R688" t="s">
        <v>2046</v>
      </c>
      <c r="S688" s="10">
        <f t="shared" si="42"/>
        <v>43186.208333333328</v>
      </c>
      <c r="T688" s="10">
        <f t="shared" si="43"/>
        <v>42353.25</v>
      </c>
    </row>
    <row r="689" spans="1:20" ht="17" x14ac:dyDescent="0.2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1450159200</v>
      </c>
      <c r="L689" t="b">
        <v>0</v>
      </c>
      <c r="M689" t="b">
        <v>0</v>
      </c>
      <c r="N689" t="s">
        <v>33</v>
      </c>
      <c r="O689" s="5">
        <f t="shared" si="40"/>
        <v>12480</v>
      </c>
      <c r="P689" s="5">
        <f t="shared" si="41"/>
        <v>7124.5</v>
      </c>
      <c r="Q689" s="7" t="s">
        <v>2039</v>
      </c>
      <c r="R689" t="s">
        <v>2040</v>
      </c>
      <c r="S689" s="10">
        <f t="shared" si="42"/>
        <v>42806.25</v>
      </c>
      <c r="T689" s="10">
        <f t="shared" si="43"/>
        <v>42353.25</v>
      </c>
    </row>
    <row r="690" spans="1:20" ht="17" x14ac:dyDescent="0.2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1450159200</v>
      </c>
      <c r="L690" t="b">
        <v>0</v>
      </c>
      <c r="M690" t="b">
        <v>1</v>
      </c>
      <c r="N690" t="s">
        <v>269</v>
      </c>
      <c r="O690" s="5">
        <f t="shared" si="40"/>
        <v>9549</v>
      </c>
      <c r="P690" s="5">
        <f t="shared" si="41"/>
        <v>6312</v>
      </c>
      <c r="Q690" s="7" t="s">
        <v>2041</v>
      </c>
      <c r="R690" t="s">
        <v>2060</v>
      </c>
      <c r="S690" s="10">
        <f t="shared" si="42"/>
        <v>43475.25</v>
      </c>
      <c r="T690" s="10">
        <f t="shared" si="43"/>
        <v>42353.25</v>
      </c>
    </row>
    <row r="691" spans="1:20" ht="17" x14ac:dyDescent="0.2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1450159200</v>
      </c>
      <c r="L691" t="b">
        <v>0</v>
      </c>
      <c r="M691" t="b">
        <v>0</v>
      </c>
      <c r="N691" t="s">
        <v>28</v>
      </c>
      <c r="O691" s="5">
        <f t="shared" si="40"/>
        <v>48</v>
      </c>
      <c r="P691" s="5">
        <f t="shared" si="41"/>
        <v>3708.5</v>
      </c>
      <c r="Q691" s="7" t="s">
        <v>2037</v>
      </c>
      <c r="R691" t="s">
        <v>2038</v>
      </c>
      <c r="S691" s="10">
        <f t="shared" si="42"/>
        <v>41576.208333333336</v>
      </c>
      <c r="T691" s="10">
        <f t="shared" si="43"/>
        <v>42353.25</v>
      </c>
    </row>
    <row r="692" spans="1:20" ht="17" x14ac:dyDescent="0.2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1450159200</v>
      </c>
      <c r="L692" t="b">
        <v>0</v>
      </c>
      <c r="M692" t="b">
        <v>1</v>
      </c>
      <c r="N692" t="s">
        <v>42</v>
      </c>
      <c r="O692" s="5">
        <f t="shared" si="40"/>
        <v>4558</v>
      </c>
      <c r="P692" s="5">
        <f t="shared" si="41"/>
        <v>4174</v>
      </c>
      <c r="Q692" s="7" t="s">
        <v>2041</v>
      </c>
      <c r="R692" t="s">
        <v>2042</v>
      </c>
      <c r="S692" s="10">
        <f t="shared" si="42"/>
        <v>40874.25</v>
      </c>
      <c r="T692" s="10">
        <f t="shared" si="43"/>
        <v>42353.25</v>
      </c>
    </row>
    <row r="693" spans="1:20" ht="17" x14ac:dyDescent="0.2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1450159200</v>
      </c>
      <c r="L693" t="b">
        <v>1</v>
      </c>
      <c r="M693" t="b">
        <v>1</v>
      </c>
      <c r="N693" t="s">
        <v>42</v>
      </c>
      <c r="O693" s="5">
        <f t="shared" si="40"/>
        <v>2119</v>
      </c>
      <c r="P693" s="5">
        <f t="shared" si="41"/>
        <v>3678</v>
      </c>
      <c r="Q693" s="7" t="s">
        <v>2041</v>
      </c>
      <c r="R693" t="s">
        <v>2042</v>
      </c>
      <c r="S693" s="10">
        <f t="shared" si="42"/>
        <v>41185.208333333336</v>
      </c>
      <c r="T693" s="10">
        <f t="shared" si="43"/>
        <v>42353.25</v>
      </c>
    </row>
    <row r="694" spans="1:20" ht="17" x14ac:dyDescent="0.2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1450159200</v>
      </c>
      <c r="L694" t="b">
        <v>0</v>
      </c>
      <c r="M694" t="b">
        <v>0</v>
      </c>
      <c r="N694" t="s">
        <v>23</v>
      </c>
      <c r="O694" s="5">
        <f t="shared" si="40"/>
        <v>0</v>
      </c>
      <c r="P694" s="5">
        <f t="shared" si="41"/>
        <v>2757.5</v>
      </c>
      <c r="Q694" s="7" t="s">
        <v>2035</v>
      </c>
      <c r="R694" t="s">
        <v>2036</v>
      </c>
      <c r="S694" s="10">
        <f t="shared" si="42"/>
        <v>43655.208333333328</v>
      </c>
      <c r="T694" s="10">
        <f t="shared" si="43"/>
        <v>42353.25</v>
      </c>
    </row>
    <row r="695" spans="1:20" ht="34" x14ac:dyDescent="0.2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1450159200</v>
      </c>
      <c r="L695" t="b">
        <v>0</v>
      </c>
      <c r="M695" t="b">
        <v>0</v>
      </c>
      <c r="N695" t="s">
        <v>33</v>
      </c>
      <c r="O695" s="5">
        <f t="shared" si="40"/>
        <v>0</v>
      </c>
      <c r="P695" s="5">
        <f t="shared" si="41"/>
        <v>58572</v>
      </c>
      <c r="Q695" s="7" t="s">
        <v>2039</v>
      </c>
      <c r="R695" t="s">
        <v>2040</v>
      </c>
      <c r="S695" s="10">
        <f t="shared" si="42"/>
        <v>43025.208333333328</v>
      </c>
      <c r="T695" s="10">
        <f t="shared" si="43"/>
        <v>42353.25</v>
      </c>
    </row>
    <row r="696" spans="1:20" ht="17" x14ac:dyDescent="0.2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1450159200</v>
      </c>
      <c r="L696" t="b">
        <v>0</v>
      </c>
      <c r="M696" t="b">
        <v>0</v>
      </c>
      <c r="N696" t="s">
        <v>33</v>
      </c>
      <c r="O696" s="5">
        <f t="shared" si="40"/>
        <v>0</v>
      </c>
      <c r="P696" s="5">
        <f t="shared" si="41"/>
        <v>3867.5</v>
      </c>
      <c r="Q696" s="7" t="s">
        <v>2039</v>
      </c>
      <c r="R696" t="s">
        <v>2040</v>
      </c>
      <c r="S696" s="10">
        <f t="shared" si="42"/>
        <v>43066.25</v>
      </c>
      <c r="T696" s="10">
        <f t="shared" si="43"/>
        <v>42353.25</v>
      </c>
    </row>
    <row r="697" spans="1:20" ht="17" x14ac:dyDescent="0.2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1450159200</v>
      </c>
      <c r="L697" t="b">
        <v>1</v>
      </c>
      <c r="M697" t="b">
        <v>0</v>
      </c>
      <c r="N697" t="s">
        <v>23</v>
      </c>
      <c r="O697" s="5">
        <f t="shared" si="40"/>
        <v>3122</v>
      </c>
      <c r="P697" s="5">
        <f t="shared" si="41"/>
        <v>6259</v>
      </c>
      <c r="Q697" s="7" t="s">
        <v>2035</v>
      </c>
      <c r="R697" t="s">
        <v>2036</v>
      </c>
      <c r="S697" s="10">
        <f t="shared" si="42"/>
        <v>42322.25</v>
      </c>
      <c r="T697" s="10">
        <f t="shared" si="43"/>
        <v>42353.25</v>
      </c>
    </row>
    <row r="698" spans="1:20" ht="17" x14ac:dyDescent="0.2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1450159200</v>
      </c>
      <c r="L698" t="b">
        <v>0</v>
      </c>
      <c r="M698" t="b">
        <v>1</v>
      </c>
      <c r="N698" t="s">
        <v>33</v>
      </c>
      <c r="O698" s="5">
        <f t="shared" si="40"/>
        <v>0</v>
      </c>
      <c r="P698" s="5">
        <f t="shared" si="41"/>
        <v>48888.5</v>
      </c>
      <c r="Q698" s="7" t="s">
        <v>2039</v>
      </c>
      <c r="R698" t="s">
        <v>2040</v>
      </c>
      <c r="S698" s="10">
        <f t="shared" si="42"/>
        <v>42114.208333333328</v>
      </c>
      <c r="T698" s="10">
        <f t="shared" si="43"/>
        <v>42353.25</v>
      </c>
    </row>
    <row r="699" spans="1:20" ht="34" x14ac:dyDescent="0.2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1450159200</v>
      </c>
      <c r="L699" t="b">
        <v>0</v>
      </c>
      <c r="M699" t="b">
        <v>0</v>
      </c>
      <c r="N699" t="s">
        <v>50</v>
      </c>
      <c r="O699" s="5">
        <f t="shared" si="40"/>
        <v>68060</v>
      </c>
      <c r="P699" s="5">
        <f t="shared" si="41"/>
        <v>102127.5</v>
      </c>
      <c r="Q699" s="7" t="s">
        <v>2035</v>
      </c>
      <c r="R699" t="s">
        <v>2043</v>
      </c>
      <c r="S699" s="10">
        <f t="shared" si="42"/>
        <v>43190.208333333328</v>
      </c>
      <c r="T699" s="10">
        <f t="shared" si="43"/>
        <v>42353.25</v>
      </c>
    </row>
    <row r="700" spans="1:20" ht="17" x14ac:dyDescent="0.2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1450159200</v>
      </c>
      <c r="L700" t="b">
        <v>0</v>
      </c>
      <c r="M700" t="b">
        <v>0</v>
      </c>
      <c r="N700" t="s">
        <v>65</v>
      </c>
      <c r="O700" s="5">
        <f t="shared" si="40"/>
        <v>145957</v>
      </c>
      <c r="P700" s="5">
        <f t="shared" si="41"/>
        <v>95475</v>
      </c>
      <c r="Q700" s="7" t="s">
        <v>2037</v>
      </c>
      <c r="R700" t="s">
        <v>2046</v>
      </c>
      <c r="S700" s="10">
        <f t="shared" si="42"/>
        <v>40871.25</v>
      </c>
      <c r="T700" s="10">
        <f t="shared" si="43"/>
        <v>42353.25</v>
      </c>
    </row>
    <row r="701" spans="1:20" ht="17" x14ac:dyDescent="0.2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1450159200</v>
      </c>
      <c r="L701" t="b">
        <v>0</v>
      </c>
      <c r="M701" t="b">
        <v>0</v>
      </c>
      <c r="N701" t="s">
        <v>53</v>
      </c>
      <c r="O701" s="5">
        <f t="shared" si="40"/>
        <v>0</v>
      </c>
      <c r="P701" s="5">
        <f t="shared" si="41"/>
        <v>3150.5</v>
      </c>
      <c r="Q701" s="7" t="s">
        <v>2041</v>
      </c>
      <c r="R701" t="s">
        <v>2044</v>
      </c>
      <c r="S701" s="10">
        <f t="shared" si="42"/>
        <v>43641.208333333328</v>
      </c>
      <c r="T701" s="10">
        <f t="shared" si="43"/>
        <v>42353.25</v>
      </c>
    </row>
    <row r="702" spans="1:20" ht="34" x14ac:dyDescent="0.2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1450159200</v>
      </c>
      <c r="L702" t="b">
        <v>0</v>
      </c>
      <c r="M702" t="b">
        <v>0</v>
      </c>
      <c r="N702" t="s">
        <v>65</v>
      </c>
      <c r="O702" s="5">
        <f t="shared" si="40"/>
        <v>0</v>
      </c>
      <c r="P702" s="5">
        <f t="shared" si="41"/>
        <v>2</v>
      </c>
      <c r="Q702" s="7" t="s">
        <v>2037</v>
      </c>
      <c r="R702" t="s">
        <v>2046</v>
      </c>
      <c r="S702" s="10">
        <f t="shared" si="42"/>
        <v>40203.25</v>
      </c>
      <c r="T702" s="10">
        <f t="shared" si="43"/>
        <v>42353.25</v>
      </c>
    </row>
    <row r="703" spans="1:20" ht="34" x14ac:dyDescent="0.2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1450159200</v>
      </c>
      <c r="L703" t="b">
        <v>1</v>
      </c>
      <c r="M703" t="b">
        <v>0</v>
      </c>
      <c r="N703" t="s">
        <v>33</v>
      </c>
      <c r="O703" s="5">
        <f t="shared" si="40"/>
        <v>39014</v>
      </c>
      <c r="P703" s="5">
        <f t="shared" si="41"/>
        <v>45917</v>
      </c>
      <c r="Q703" s="7" t="s">
        <v>2039</v>
      </c>
      <c r="R703" t="s">
        <v>2040</v>
      </c>
      <c r="S703" s="10">
        <f t="shared" si="42"/>
        <v>40629.208333333336</v>
      </c>
      <c r="T703" s="10">
        <f t="shared" si="43"/>
        <v>42353.25</v>
      </c>
    </row>
    <row r="704" spans="1:20" ht="34" x14ac:dyDescent="0.2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1450159200</v>
      </c>
      <c r="L704" t="b">
        <v>0</v>
      </c>
      <c r="M704" t="b">
        <v>0</v>
      </c>
      <c r="N704" t="s">
        <v>65</v>
      </c>
      <c r="O704" s="5">
        <f t="shared" si="40"/>
        <v>0</v>
      </c>
      <c r="P704" s="5">
        <f t="shared" si="41"/>
        <v>2396.5</v>
      </c>
      <c r="Q704" s="7" t="s">
        <v>2037</v>
      </c>
      <c r="R704" t="s">
        <v>2046</v>
      </c>
      <c r="S704" s="10">
        <f t="shared" si="42"/>
        <v>41477.208333333336</v>
      </c>
      <c r="T704" s="10">
        <f t="shared" si="43"/>
        <v>42353.25</v>
      </c>
    </row>
    <row r="705" spans="1:20" ht="17" x14ac:dyDescent="0.2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1450159200</v>
      </c>
      <c r="L705" t="b">
        <v>1</v>
      </c>
      <c r="M705" t="b">
        <v>1</v>
      </c>
      <c r="N705" t="s">
        <v>206</v>
      </c>
      <c r="O705" s="5">
        <f t="shared" si="40"/>
        <v>134328</v>
      </c>
      <c r="P705" s="5">
        <f t="shared" si="41"/>
        <v>99883</v>
      </c>
      <c r="Q705" s="7" t="s">
        <v>2047</v>
      </c>
      <c r="R705" t="s">
        <v>2059</v>
      </c>
      <c r="S705" s="10">
        <f t="shared" si="42"/>
        <v>41020.208333333336</v>
      </c>
      <c r="T705" s="10">
        <f t="shared" si="43"/>
        <v>42353.25</v>
      </c>
    </row>
    <row r="706" spans="1:20" ht="34" x14ac:dyDescent="0.2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1450159200</v>
      </c>
      <c r="L706" t="b">
        <v>0</v>
      </c>
      <c r="M706" t="b">
        <v>0</v>
      </c>
      <c r="N706" t="s">
        <v>71</v>
      </c>
      <c r="O706" s="5">
        <f t="shared" si="40"/>
        <v>1982</v>
      </c>
      <c r="P706" s="5">
        <f t="shared" si="41"/>
        <v>5399</v>
      </c>
      <c r="Q706" s="7" t="s">
        <v>2041</v>
      </c>
      <c r="R706" t="s">
        <v>2049</v>
      </c>
      <c r="S706" s="10">
        <f t="shared" si="42"/>
        <v>42555.208333333328</v>
      </c>
      <c r="T706" s="10">
        <f t="shared" si="43"/>
        <v>42353.25</v>
      </c>
    </row>
    <row r="707" spans="1:20" ht="17" x14ac:dyDescent="0.2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1450159200</v>
      </c>
      <c r="L707" t="b">
        <v>0</v>
      </c>
      <c r="M707" t="b">
        <v>0</v>
      </c>
      <c r="N707" t="s">
        <v>68</v>
      </c>
      <c r="O707" s="5">
        <f t="shared" ref="O707:O770" si="44">MAX(E707-D707,0)</f>
        <v>0</v>
      </c>
      <c r="P707" s="5">
        <f t="shared" ref="P707:P770" si="45">AVERAGE(E707,G707)</f>
        <v>85036.5</v>
      </c>
      <c r="Q707" s="7" t="s">
        <v>2047</v>
      </c>
      <c r="R707" t="s">
        <v>2048</v>
      </c>
      <c r="S707" s="10">
        <f t="shared" ref="S707:S770" si="46">(J707/86400)+DATE(1970,1,1)</f>
        <v>41619.25</v>
      </c>
      <c r="T707" s="10">
        <f t="shared" ref="T707:T770" si="47">(K707/86400)+DATE(1970,1,1)</f>
        <v>42353.25</v>
      </c>
    </row>
    <row r="708" spans="1:20" ht="34" x14ac:dyDescent="0.2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1450159200</v>
      </c>
      <c r="L708" t="b">
        <v>0</v>
      </c>
      <c r="M708" t="b">
        <v>1</v>
      </c>
      <c r="N708" t="s">
        <v>28</v>
      </c>
      <c r="O708" s="5">
        <f t="shared" si="44"/>
        <v>30186</v>
      </c>
      <c r="P708" s="5">
        <f t="shared" si="45"/>
        <v>69965.5</v>
      </c>
      <c r="Q708" s="7" t="s">
        <v>2037</v>
      </c>
      <c r="R708" t="s">
        <v>2038</v>
      </c>
      <c r="S708" s="10">
        <f t="shared" si="46"/>
        <v>43471.25</v>
      </c>
      <c r="T708" s="10">
        <f t="shared" si="47"/>
        <v>42353.25</v>
      </c>
    </row>
    <row r="709" spans="1:20" ht="34" x14ac:dyDescent="0.2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1450159200</v>
      </c>
      <c r="L709" t="b">
        <v>0</v>
      </c>
      <c r="M709" t="b">
        <v>0</v>
      </c>
      <c r="N709" t="s">
        <v>53</v>
      </c>
      <c r="O709" s="5">
        <f t="shared" si="44"/>
        <v>4279</v>
      </c>
      <c r="P709" s="5">
        <f t="shared" si="45"/>
        <v>5873.5</v>
      </c>
      <c r="Q709" s="7" t="s">
        <v>2041</v>
      </c>
      <c r="R709" t="s">
        <v>2044</v>
      </c>
      <c r="S709" s="10">
        <f t="shared" si="46"/>
        <v>43442.25</v>
      </c>
      <c r="T709" s="10">
        <f t="shared" si="47"/>
        <v>42353.25</v>
      </c>
    </row>
    <row r="710" spans="1:20" ht="17" x14ac:dyDescent="0.2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1450159200</v>
      </c>
      <c r="L710" t="b">
        <v>0</v>
      </c>
      <c r="M710" t="b">
        <v>0</v>
      </c>
      <c r="N710" t="s">
        <v>33</v>
      </c>
      <c r="O710" s="5">
        <f t="shared" si="44"/>
        <v>10320</v>
      </c>
      <c r="P710" s="5">
        <f t="shared" si="45"/>
        <v>6078.5</v>
      </c>
      <c r="Q710" s="7" t="s">
        <v>2039</v>
      </c>
      <c r="R710" t="s">
        <v>2040</v>
      </c>
      <c r="S710" s="10">
        <f t="shared" si="46"/>
        <v>42877.208333333328</v>
      </c>
      <c r="T710" s="10">
        <f t="shared" si="47"/>
        <v>42353.25</v>
      </c>
    </row>
    <row r="711" spans="1:20" ht="17" x14ac:dyDescent="0.2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1450159200</v>
      </c>
      <c r="L711" t="b">
        <v>0</v>
      </c>
      <c r="M711" t="b">
        <v>0</v>
      </c>
      <c r="N711" t="s">
        <v>33</v>
      </c>
      <c r="O711" s="5">
        <f t="shared" si="44"/>
        <v>4154</v>
      </c>
      <c r="P711" s="5">
        <f t="shared" si="45"/>
        <v>7070</v>
      </c>
      <c r="Q711" s="7" t="s">
        <v>2039</v>
      </c>
      <c r="R711" t="s">
        <v>2040</v>
      </c>
      <c r="S711" s="10">
        <f t="shared" si="46"/>
        <v>41018.208333333336</v>
      </c>
      <c r="T711" s="10">
        <f t="shared" si="47"/>
        <v>42353.25</v>
      </c>
    </row>
    <row r="712" spans="1:20" ht="34" x14ac:dyDescent="0.2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1450159200</v>
      </c>
      <c r="L712" t="b">
        <v>0</v>
      </c>
      <c r="M712" t="b">
        <v>1</v>
      </c>
      <c r="N712" t="s">
        <v>33</v>
      </c>
      <c r="O712" s="5">
        <f t="shared" si="44"/>
        <v>2058</v>
      </c>
      <c r="P712" s="5">
        <f t="shared" si="45"/>
        <v>3241.5</v>
      </c>
      <c r="Q712" s="7" t="s">
        <v>2039</v>
      </c>
      <c r="R712" t="s">
        <v>2040</v>
      </c>
      <c r="S712" s="10">
        <f t="shared" si="46"/>
        <v>43295.208333333328</v>
      </c>
      <c r="T712" s="10">
        <f t="shared" si="47"/>
        <v>42353.25</v>
      </c>
    </row>
    <row r="713" spans="1:20" ht="34" x14ac:dyDescent="0.2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1450159200</v>
      </c>
      <c r="L713" t="b">
        <v>1</v>
      </c>
      <c r="M713" t="b">
        <v>1</v>
      </c>
      <c r="N713" t="s">
        <v>33</v>
      </c>
      <c r="O713" s="5">
        <f t="shared" si="44"/>
        <v>0</v>
      </c>
      <c r="P713" s="5">
        <f t="shared" si="45"/>
        <v>637</v>
      </c>
      <c r="Q713" s="7" t="s">
        <v>2039</v>
      </c>
      <c r="R713" t="s">
        <v>2040</v>
      </c>
      <c r="S713" s="10">
        <f t="shared" si="46"/>
        <v>42393.25</v>
      </c>
      <c r="T713" s="10">
        <f t="shared" si="47"/>
        <v>42353.25</v>
      </c>
    </row>
    <row r="714" spans="1:20" ht="34" x14ac:dyDescent="0.2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1450159200</v>
      </c>
      <c r="L714" t="b">
        <v>0</v>
      </c>
      <c r="M714" t="b">
        <v>0</v>
      </c>
      <c r="N714" t="s">
        <v>33</v>
      </c>
      <c r="O714" s="5">
        <f t="shared" si="44"/>
        <v>13925</v>
      </c>
      <c r="P714" s="5">
        <f t="shared" si="45"/>
        <v>7463.5</v>
      </c>
      <c r="Q714" s="7" t="s">
        <v>2039</v>
      </c>
      <c r="R714" t="s">
        <v>2040</v>
      </c>
      <c r="S714" s="10">
        <f t="shared" si="46"/>
        <v>42559.208333333328</v>
      </c>
      <c r="T714" s="10">
        <f t="shared" si="47"/>
        <v>42353.25</v>
      </c>
    </row>
    <row r="715" spans="1:20" ht="17" x14ac:dyDescent="0.2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1450159200</v>
      </c>
      <c r="L715" t="b">
        <v>0</v>
      </c>
      <c r="M715" t="b">
        <v>0</v>
      </c>
      <c r="N715" t="s">
        <v>133</v>
      </c>
      <c r="O715" s="5">
        <f t="shared" si="44"/>
        <v>4274</v>
      </c>
      <c r="P715" s="5">
        <f t="shared" si="45"/>
        <v>5638.5</v>
      </c>
      <c r="Q715" s="7" t="s">
        <v>2047</v>
      </c>
      <c r="R715" t="s">
        <v>2056</v>
      </c>
      <c r="S715" s="10">
        <f t="shared" si="46"/>
        <v>42604.208333333328</v>
      </c>
      <c r="T715" s="10">
        <f t="shared" si="47"/>
        <v>42353.25</v>
      </c>
    </row>
    <row r="716" spans="1:20" ht="17" x14ac:dyDescent="0.2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1450159200</v>
      </c>
      <c r="L716" t="b">
        <v>0</v>
      </c>
      <c r="M716" t="b">
        <v>0</v>
      </c>
      <c r="N716" t="s">
        <v>23</v>
      </c>
      <c r="O716" s="5">
        <f t="shared" si="44"/>
        <v>143536</v>
      </c>
      <c r="P716" s="5">
        <f t="shared" si="45"/>
        <v>91910.5</v>
      </c>
      <c r="Q716" s="7" t="s">
        <v>2035</v>
      </c>
      <c r="R716" t="s">
        <v>2036</v>
      </c>
      <c r="S716" s="10">
        <f t="shared" si="46"/>
        <v>41870.208333333336</v>
      </c>
      <c r="T716" s="10">
        <f t="shared" si="47"/>
        <v>42353.25</v>
      </c>
    </row>
    <row r="717" spans="1:20" ht="17" x14ac:dyDescent="0.2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1450159200</v>
      </c>
      <c r="L717" t="b">
        <v>0</v>
      </c>
      <c r="M717" t="b">
        <v>0</v>
      </c>
      <c r="N717" t="s">
        <v>292</v>
      </c>
      <c r="O717" s="5">
        <f t="shared" si="44"/>
        <v>0</v>
      </c>
      <c r="P717" s="5">
        <f t="shared" si="45"/>
        <v>14763</v>
      </c>
      <c r="Q717" s="7" t="s">
        <v>2050</v>
      </c>
      <c r="R717" t="s">
        <v>2061</v>
      </c>
      <c r="S717" s="10">
        <f t="shared" si="46"/>
        <v>40397.208333333336</v>
      </c>
      <c r="T717" s="10">
        <f t="shared" si="47"/>
        <v>42353.25</v>
      </c>
    </row>
    <row r="718" spans="1:20" ht="17" x14ac:dyDescent="0.2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1450159200</v>
      </c>
      <c r="L718" t="b">
        <v>0</v>
      </c>
      <c r="M718" t="b">
        <v>1</v>
      </c>
      <c r="N718" t="s">
        <v>33</v>
      </c>
      <c r="O718" s="5">
        <f t="shared" si="44"/>
        <v>8353</v>
      </c>
      <c r="P718" s="5">
        <f t="shared" si="45"/>
        <v>5255</v>
      </c>
      <c r="Q718" s="7" t="s">
        <v>2039</v>
      </c>
      <c r="R718" t="s">
        <v>2040</v>
      </c>
      <c r="S718" s="10">
        <f t="shared" si="46"/>
        <v>41465.208333333336</v>
      </c>
      <c r="T718" s="10">
        <f t="shared" si="47"/>
        <v>42353.25</v>
      </c>
    </row>
    <row r="719" spans="1:20" ht="34" x14ac:dyDescent="0.2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1450159200</v>
      </c>
      <c r="L719" t="b">
        <v>0</v>
      </c>
      <c r="M719" t="b">
        <v>0</v>
      </c>
      <c r="N719" t="s">
        <v>42</v>
      </c>
      <c r="O719" s="5">
        <f t="shared" si="44"/>
        <v>8268</v>
      </c>
      <c r="P719" s="5">
        <f t="shared" si="45"/>
        <v>7211.5</v>
      </c>
      <c r="Q719" s="7" t="s">
        <v>2041</v>
      </c>
      <c r="R719" t="s">
        <v>2042</v>
      </c>
      <c r="S719" s="10">
        <f t="shared" si="46"/>
        <v>40777.208333333336</v>
      </c>
      <c r="T719" s="10">
        <f t="shared" si="47"/>
        <v>42353.25</v>
      </c>
    </row>
    <row r="720" spans="1:20" ht="17" x14ac:dyDescent="0.2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1450159200</v>
      </c>
      <c r="L720" t="b">
        <v>0</v>
      </c>
      <c r="M720" t="b">
        <v>0</v>
      </c>
      <c r="N720" t="s">
        <v>65</v>
      </c>
      <c r="O720" s="5">
        <f t="shared" si="44"/>
        <v>17</v>
      </c>
      <c r="P720" s="5">
        <f t="shared" si="45"/>
        <v>4307</v>
      </c>
      <c r="Q720" s="7" t="s">
        <v>2037</v>
      </c>
      <c r="R720" t="s">
        <v>2046</v>
      </c>
      <c r="S720" s="10">
        <f t="shared" si="46"/>
        <v>41442.208333333336</v>
      </c>
      <c r="T720" s="10">
        <f t="shared" si="47"/>
        <v>42353.25</v>
      </c>
    </row>
    <row r="721" spans="1:20" ht="17" x14ac:dyDescent="0.2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1450159200</v>
      </c>
      <c r="L721" t="b">
        <v>0</v>
      </c>
      <c r="M721" t="b">
        <v>0</v>
      </c>
      <c r="N721" t="s">
        <v>119</v>
      </c>
      <c r="O721" s="5">
        <f t="shared" si="44"/>
        <v>3657</v>
      </c>
      <c r="P721" s="5">
        <f t="shared" si="45"/>
        <v>5340</v>
      </c>
      <c r="Q721" s="7" t="s">
        <v>2047</v>
      </c>
      <c r="R721" t="s">
        <v>2053</v>
      </c>
      <c r="S721" s="10">
        <f t="shared" si="46"/>
        <v>41058.208333333336</v>
      </c>
      <c r="T721" s="10">
        <f t="shared" si="47"/>
        <v>42353.25</v>
      </c>
    </row>
    <row r="722" spans="1:20" ht="34" x14ac:dyDescent="0.2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1450159200</v>
      </c>
      <c r="L722" t="b">
        <v>0</v>
      </c>
      <c r="M722" t="b">
        <v>1</v>
      </c>
      <c r="N722" t="s">
        <v>33</v>
      </c>
      <c r="O722" s="5">
        <f t="shared" si="44"/>
        <v>0</v>
      </c>
      <c r="P722" s="5">
        <f t="shared" si="45"/>
        <v>1632.5</v>
      </c>
      <c r="Q722" s="7" t="s">
        <v>2039</v>
      </c>
      <c r="R722" t="s">
        <v>2040</v>
      </c>
      <c r="S722" s="10">
        <f t="shared" si="46"/>
        <v>43152.25</v>
      </c>
      <c r="T722" s="10">
        <f t="shared" si="47"/>
        <v>42353.25</v>
      </c>
    </row>
    <row r="723" spans="1:20" ht="17" x14ac:dyDescent="0.2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1450159200</v>
      </c>
      <c r="L723" t="b">
        <v>0</v>
      </c>
      <c r="M723" t="b">
        <v>0</v>
      </c>
      <c r="N723" t="s">
        <v>23</v>
      </c>
      <c r="O723" s="5">
        <f t="shared" si="44"/>
        <v>0</v>
      </c>
      <c r="P723" s="5">
        <f t="shared" si="45"/>
        <v>2744.5</v>
      </c>
      <c r="Q723" s="7" t="s">
        <v>2035</v>
      </c>
      <c r="R723" t="s">
        <v>2036</v>
      </c>
      <c r="S723" s="10">
        <f t="shared" si="46"/>
        <v>43194.208333333328</v>
      </c>
      <c r="T723" s="10">
        <f t="shared" si="47"/>
        <v>42353.25</v>
      </c>
    </row>
    <row r="724" spans="1:20" ht="17" x14ac:dyDescent="0.2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1450159200</v>
      </c>
      <c r="L724" t="b">
        <v>0</v>
      </c>
      <c r="M724" t="b">
        <v>0</v>
      </c>
      <c r="N724" t="s">
        <v>42</v>
      </c>
      <c r="O724" s="5">
        <f t="shared" si="44"/>
        <v>27406</v>
      </c>
      <c r="P724" s="5">
        <f t="shared" si="45"/>
        <v>39471</v>
      </c>
      <c r="Q724" s="7" t="s">
        <v>2041</v>
      </c>
      <c r="R724" t="s">
        <v>2042</v>
      </c>
      <c r="S724" s="10">
        <f t="shared" si="46"/>
        <v>43045.25</v>
      </c>
      <c r="T724" s="10">
        <f t="shared" si="47"/>
        <v>42353.25</v>
      </c>
    </row>
    <row r="725" spans="1:20" ht="17" x14ac:dyDescent="0.2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1450159200</v>
      </c>
      <c r="L725" t="b">
        <v>0</v>
      </c>
      <c r="M725" t="b">
        <v>0</v>
      </c>
      <c r="N725" t="s">
        <v>33</v>
      </c>
      <c r="O725" s="5">
        <f t="shared" si="44"/>
        <v>8350</v>
      </c>
      <c r="P725" s="5">
        <f t="shared" si="45"/>
        <v>6697</v>
      </c>
      <c r="Q725" s="7" t="s">
        <v>2039</v>
      </c>
      <c r="R725" t="s">
        <v>2040</v>
      </c>
      <c r="S725" s="10">
        <f t="shared" si="46"/>
        <v>42431.25</v>
      </c>
      <c r="T725" s="10">
        <f t="shared" si="47"/>
        <v>42353.25</v>
      </c>
    </row>
    <row r="726" spans="1:20" ht="34" x14ac:dyDescent="0.2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1450159200</v>
      </c>
      <c r="L726" t="b">
        <v>0</v>
      </c>
      <c r="M726" t="b">
        <v>1</v>
      </c>
      <c r="N726" t="s">
        <v>33</v>
      </c>
      <c r="O726" s="5">
        <f t="shared" si="44"/>
        <v>2861</v>
      </c>
      <c r="P726" s="5">
        <f t="shared" si="45"/>
        <v>5691</v>
      </c>
      <c r="Q726" s="7" t="s">
        <v>2039</v>
      </c>
      <c r="R726" t="s">
        <v>2040</v>
      </c>
      <c r="S726" s="10">
        <f t="shared" si="46"/>
        <v>41934.208333333336</v>
      </c>
      <c r="T726" s="10">
        <f t="shared" si="47"/>
        <v>42353.25</v>
      </c>
    </row>
    <row r="727" spans="1:20" ht="17" x14ac:dyDescent="0.2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1450159200</v>
      </c>
      <c r="L727" t="b">
        <v>0</v>
      </c>
      <c r="M727" t="b">
        <v>0</v>
      </c>
      <c r="N727" t="s">
        <v>292</v>
      </c>
      <c r="O727" s="5">
        <f t="shared" si="44"/>
        <v>0</v>
      </c>
      <c r="P727" s="5">
        <f t="shared" si="45"/>
        <v>49482.5</v>
      </c>
      <c r="Q727" s="7" t="s">
        <v>2050</v>
      </c>
      <c r="R727" t="s">
        <v>2061</v>
      </c>
      <c r="S727" s="10">
        <f t="shared" si="46"/>
        <v>41958.25</v>
      </c>
      <c r="T727" s="10">
        <f t="shared" si="47"/>
        <v>42353.25</v>
      </c>
    </row>
    <row r="728" spans="1:20" ht="17" x14ac:dyDescent="0.2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1450159200</v>
      </c>
      <c r="L728" t="b">
        <v>0</v>
      </c>
      <c r="M728" t="b">
        <v>1</v>
      </c>
      <c r="N728" t="s">
        <v>33</v>
      </c>
      <c r="O728" s="5">
        <f t="shared" si="44"/>
        <v>0</v>
      </c>
      <c r="P728" s="5">
        <f t="shared" si="45"/>
        <v>24375.5</v>
      </c>
      <c r="Q728" s="7" t="s">
        <v>2039</v>
      </c>
      <c r="R728" t="s">
        <v>2040</v>
      </c>
      <c r="S728" s="10">
        <f t="shared" si="46"/>
        <v>40476.208333333336</v>
      </c>
      <c r="T728" s="10">
        <f t="shared" si="47"/>
        <v>42353.25</v>
      </c>
    </row>
    <row r="729" spans="1:20" ht="17" x14ac:dyDescent="0.2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1450159200</v>
      </c>
      <c r="L729" t="b">
        <v>0</v>
      </c>
      <c r="M729" t="b">
        <v>0</v>
      </c>
      <c r="N729" t="s">
        <v>28</v>
      </c>
      <c r="O729" s="5">
        <f t="shared" si="44"/>
        <v>5785</v>
      </c>
      <c r="P729" s="5">
        <f t="shared" si="45"/>
        <v>7433</v>
      </c>
      <c r="Q729" s="7" t="s">
        <v>2037</v>
      </c>
      <c r="R729" t="s">
        <v>2038</v>
      </c>
      <c r="S729" s="10">
        <f t="shared" si="46"/>
        <v>43485.25</v>
      </c>
      <c r="T729" s="10">
        <f t="shared" si="47"/>
        <v>42353.25</v>
      </c>
    </row>
    <row r="730" spans="1:20" ht="34" x14ac:dyDescent="0.2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1450159200</v>
      </c>
      <c r="L730" t="b">
        <v>0</v>
      </c>
      <c r="M730" t="b">
        <v>0</v>
      </c>
      <c r="N730" t="s">
        <v>33</v>
      </c>
      <c r="O730" s="5">
        <f t="shared" si="44"/>
        <v>0</v>
      </c>
      <c r="P730" s="5">
        <f t="shared" si="45"/>
        <v>372.5</v>
      </c>
      <c r="Q730" s="7" t="s">
        <v>2039</v>
      </c>
      <c r="R730" t="s">
        <v>2040</v>
      </c>
      <c r="S730" s="10">
        <f t="shared" si="46"/>
        <v>42515.208333333328</v>
      </c>
      <c r="T730" s="10">
        <f t="shared" si="47"/>
        <v>42353.25</v>
      </c>
    </row>
    <row r="731" spans="1:20" ht="34" x14ac:dyDescent="0.2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1450159200</v>
      </c>
      <c r="L731" t="b">
        <v>0</v>
      </c>
      <c r="M731" t="b">
        <v>0</v>
      </c>
      <c r="N731" t="s">
        <v>53</v>
      </c>
      <c r="O731" s="5">
        <f t="shared" si="44"/>
        <v>4797</v>
      </c>
      <c r="P731" s="5">
        <f t="shared" si="45"/>
        <v>5259.5</v>
      </c>
      <c r="Q731" s="7" t="s">
        <v>2041</v>
      </c>
      <c r="R731" t="s">
        <v>2044</v>
      </c>
      <c r="S731" s="10">
        <f t="shared" si="46"/>
        <v>41309.25</v>
      </c>
      <c r="T731" s="10">
        <f t="shared" si="47"/>
        <v>42353.25</v>
      </c>
    </row>
    <row r="732" spans="1:20" ht="17" x14ac:dyDescent="0.2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1450159200</v>
      </c>
      <c r="L732" t="b">
        <v>0</v>
      </c>
      <c r="M732" t="b">
        <v>0</v>
      </c>
      <c r="N732" t="s">
        <v>65</v>
      </c>
      <c r="O732" s="5">
        <f t="shared" si="44"/>
        <v>90047</v>
      </c>
      <c r="P732" s="5">
        <f t="shared" si="45"/>
        <v>59959</v>
      </c>
      <c r="Q732" s="7" t="s">
        <v>2037</v>
      </c>
      <c r="R732" t="s">
        <v>2046</v>
      </c>
      <c r="S732" s="10">
        <f t="shared" si="46"/>
        <v>42147.208333333328</v>
      </c>
      <c r="T732" s="10">
        <f t="shared" si="47"/>
        <v>42353.25</v>
      </c>
    </row>
    <row r="733" spans="1:20" ht="17" x14ac:dyDescent="0.2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1450159200</v>
      </c>
      <c r="L733" t="b">
        <v>0</v>
      </c>
      <c r="M733" t="b">
        <v>0</v>
      </c>
      <c r="N733" t="s">
        <v>28</v>
      </c>
      <c r="O733" s="5">
        <f t="shared" si="44"/>
        <v>0</v>
      </c>
      <c r="P733" s="5">
        <f t="shared" si="45"/>
        <v>3719.5</v>
      </c>
      <c r="Q733" s="7" t="s">
        <v>2037</v>
      </c>
      <c r="R733" t="s">
        <v>2038</v>
      </c>
      <c r="S733" s="10">
        <f t="shared" si="46"/>
        <v>42939.208333333328</v>
      </c>
      <c r="T733" s="10">
        <f t="shared" si="47"/>
        <v>42353.25</v>
      </c>
    </row>
    <row r="734" spans="1:20" ht="17" x14ac:dyDescent="0.2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1450159200</v>
      </c>
      <c r="L734" t="b">
        <v>0</v>
      </c>
      <c r="M734" t="b">
        <v>1</v>
      </c>
      <c r="N734" t="s">
        <v>23</v>
      </c>
      <c r="O734" s="5">
        <f t="shared" si="44"/>
        <v>0</v>
      </c>
      <c r="P734" s="5">
        <f t="shared" si="45"/>
        <v>54371.5</v>
      </c>
      <c r="Q734" s="7" t="s">
        <v>2035</v>
      </c>
      <c r="R734" t="s">
        <v>2036</v>
      </c>
      <c r="S734" s="10">
        <f t="shared" si="46"/>
        <v>42816.208333333328</v>
      </c>
      <c r="T734" s="10">
        <f t="shared" si="47"/>
        <v>42353.25</v>
      </c>
    </row>
    <row r="735" spans="1:20" ht="17" x14ac:dyDescent="0.2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1450159200</v>
      </c>
      <c r="L735" t="b">
        <v>0</v>
      </c>
      <c r="M735" t="b">
        <v>0</v>
      </c>
      <c r="N735" t="s">
        <v>148</v>
      </c>
      <c r="O735" s="5">
        <f t="shared" si="44"/>
        <v>67467</v>
      </c>
      <c r="P735" s="5">
        <f t="shared" si="45"/>
        <v>42123.5</v>
      </c>
      <c r="Q735" s="7" t="s">
        <v>2035</v>
      </c>
      <c r="R735" t="s">
        <v>2057</v>
      </c>
      <c r="S735" s="10">
        <f t="shared" si="46"/>
        <v>41844.208333333336</v>
      </c>
      <c r="T735" s="10">
        <f t="shared" si="47"/>
        <v>42353.25</v>
      </c>
    </row>
    <row r="736" spans="1:20" ht="17" x14ac:dyDescent="0.2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1450159200</v>
      </c>
      <c r="L736" t="b">
        <v>0</v>
      </c>
      <c r="M736" t="b">
        <v>1</v>
      </c>
      <c r="N736" t="s">
        <v>33</v>
      </c>
      <c r="O736" s="5">
        <f t="shared" si="44"/>
        <v>9204</v>
      </c>
      <c r="P736" s="5">
        <f t="shared" si="45"/>
        <v>6970</v>
      </c>
      <c r="Q736" s="7" t="s">
        <v>2039</v>
      </c>
      <c r="R736" t="s">
        <v>2040</v>
      </c>
      <c r="S736" s="10">
        <f t="shared" si="46"/>
        <v>42763.25</v>
      </c>
      <c r="T736" s="10">
        <f t="shared" si="47"/>
        <v>42353.25</v>
      </c>
    </row>
    <row r="737" spans="1:20" ht="34" x14ac:dyDescent="0.2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1450159200</v>
      </c>
      <c r="L737" t="b">
        <v>0</v>
      </c>
      <c r="M737" t="b">
        <v>0</v>
      </c>
      <c r="N737" t="s">
        <v>122</v>
      </c>
      <c r="O737" s="5">
        <f t="shared" si="44"/>
        <v>94304</v>
      </c>
      <c r="P737" s="5">
        <f t="shared" si="45"/>
        <v>66697.5</v>
      </c>
      <c r="Q737" s="7" t="s">
        <v>2054</v>
      </c>
      <c r="R737" t="s">
        <v>2055</v>
      </c>
      <c r="S737" s="10">
        <f t="shared" si="46"/>
        <v>42459.208333333328</v>
      </c>
      <c r="T737" s="10">
        <f t="shared" si="47"/>
        <v>42353.25</v>
      </c>
    </row>
    <row r="738" spans="1:20" ht="17" x14ac:dyDescent="0.2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1450159200</v>
      </c>
      <c r="L738" t="b">
        <v>0</v>
      </c>
      <c r="M738" t="b">
        <v>0</v>
      </c>
      <c r="N738" t="s">
        <v>68</v>
      </c>
      <c r="O738" s="5">
        <f t="shared" si="44"/>
        <v>0</v>
      </c>
      <c r="P738" s="5">
        <f t="shared" si="45"/>
        <v>1281</v>
      </c>
      <c r="Q738" s="7" t="s">
        <v>2047</v>
      </c>
      <c r="R738" t="s">
        <v>2048</v>
      </c>
      <c r="S738" s="10">
        <f t="shared" si="46"/>
        <v>42055.25</v>
      </c>
      <c r="T738" s="10">
        <f t="shared" si="47"/>
        <v>42353.25</v>
      </c>
    </row>
    <row r="739" spans="1:20" ht="34" x14ac:dyDescent="0.2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1450159200</v>
      </c>
      <c r="L739" t="b">
        <v>0</v>
      </c>
      <c r="M739" t="b">
        <v>0</v>
      </c>
      <c r="N739" t="s">
        <v>60</v>
      </c>
      <c r="O739" s="5">
        <f t="shared" si="44"/>
        <v>1328</v>
      </c>
      <c r="P739" s="5">
        <f t="shared" si="45"/>
        <v>2604</v>
      </c>
      <c r="Q739" s="7" t="s">
        <v>2035</v>
      </c>
      <c r="R739" t="s">
        <v>2045</v>
      </c>
      <c r="S739" s="10">
        <f t="shared" si="46"/>
        <v>42685.25</v>
      </c>
      <c r="T739" s="10">
        <f t="shared" si="47"/>
        <v>42353.25</v>
      </c>
    </row>
    <row r="740" spans="1:20" ht="34" x14ac:dyDescent="0.2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1450159200</v>
      </c>
      <c r="L740" t="b">
        <v>0</v>
      </c>
      <c r="M740" t="b">
        <v>1</v>
      </c>
      <c r="N740" t="s">
        <v>33</v>
      </c>
      <c r="O740" s="5">
        <f t="shared" si="44"/>
        <v>0</v>
      </c>
      <c r="P740" s="5">
        <f t="shared" si="45"/>
        <v>786</v>
      </c>
      <c r="Q740" s="7" t="s">
        <v>2039</v>
      </c>
      <c r="R740" t="s">
        <v>2040</v>
      </c>
      <c r="S740" s="10">
        <f t="shared" si="46"/>
        <v>41959.25</v>
      </c>
      <c r="T740" s="10">
        <f t="shared" si="47"/>
        <v>42353.25</v>
      </c>
    </row>
    <row r="741" spans="1:20" ht="17" x14ac:dyDescent="0.2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1450159200</v>
      </c>
      <c r="L741" t="b">
        <v>0</v>
      </c>
      <c r="M741" t="b">
        <v>0</v>
      </c>
      <c r="N741" t="s">
        <v>60</v>
      </c>
      <c r="O741" s="5">
        <f t="shared" si="44"/>
        <v>0</v>
      </c>
      <c r="P741" s="5">
        <f t="shared" si="45"/>
        <v>3145.5</v>
      </c>
      <c r="Q741" s="7" t="s">
        <v>2035</v>
      </c>
      <c r="R741" t="s">
        <v>2045</v>
      </c>
      <c r="S741" s="10">
        <f t="shared" si="46"/>
        <v>41089.208333333336</v>
      </c>
      <c r="T741" s="10">
        <f t="shared" si="47"/>
        <v>42353.25</v>
      </c>
    </row>
    <row r="742" spans="1:20" ht="34" x14ac:dyDescent="0.2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1450159200</v>
      </c>
      <c r="L742" t="b">
        <v>0</v>
      </c>
      <c r="M742" t="b">
        <v>0</v>
      </c>
      <c r="N742" t="s">
        <v>33</v>
      </c>
      <c r="O742" s="5">
        <f t="shared" si="44"/>
        <v>0</v>
      </c>
      <c r="P742" s="5">
        <f t="shared" si="45"/>
        <v>804</v>
      </c>
      <c r="Q742" s="7" t="s">
        <v>2039</v>
      </c>
      <c r="R742" t="s">
        <v>2040</v>
      </c>
      <c r="S742" s="10">
        <f t="shared" si="46"/>
        <v>42769.25</v>
      </c>
      <c r="T742" s="10">
        <f t="shared" si="47"/>
        <v>42353.25</v>
      </c>
    </row>
    <row r="743" spans="1:20" ht="17" x14ac:dyDescent="0.2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1450159200</v>
      </c>
      <c r="L743" t="b">
        <v>0</v>
      </c>
      <c r="M743" t="b">
        <v>0</v>
      </c>
      <c r="N743" t="s">
        <v>33</v>
      </c>
      <c r="O743" s="5">
        <f t="shared" si="44"/>
        <v>12950</v>
      </c>
      <c r="P743" s="5">
        <f t="shared" si="45"/>
        <v>7140</v>
      </c>
      <c r="Q743" s="7" t="s">
        <v>2039</v>
      </c>
      <c r="R743" t="s">
        <v>2040</v>
      </c>
      <c r="S743" s="10">
        <f t="shared" si="46"/>
        <v>40321.208333333336</v>
      </c>
      <c r="T743" s="10">
        <f t="shared" si="47"/>
        <v>42353.25</v>
      </c>
    </row>
    <row r="744" spans="1:20" ht="17" x14ac:dyDescent="0.2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1450159200</v>
      </c>
      <c r="L744" t="b">
        <v>0</v>
      </c>
      <c r="M744" t="b">
        <v>0</v>
      </c>
      <c r="N744" t="s">
        <v>50</v>
      </c>
      <c r="O744" s="5">
        <f t="shared" si="44"/>
        <v>12313</v>
      </c>
      <c r="P744" s="5">
        <f t="shared" si="45"/>
        <v>6817.5</v>
      </c>
      <c r="Q744" s="7" t="s">
        <v>2035</v>
      </c>
      <c r="R744" t="s">
        <v>2043</v>
      </c>
      <c r="S744" s="10">
        <f t="shared" si="46"/>
        <v>40197.25</v>
      </c>
      <c r="T744" s="10">
        <f t="shared" si="47"/>
        <v>42353.25</v>
      </c>
    </row>
    <row r="745" spans="1:20" ht="34" x14ac:dyDescent="0.2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1450159200</v>
      </c>
      <c r="L745" t="b">
        <v>0</v>
      </c>
      <c r="M745" t="b">
        <v>1</v>
      </c>
      <c r="N745" t="s">
        <v>33</v>
      </c>
      <c r="O745" s="5">
        <f t="shared" si="44"/>
        <v>0</v>
      </c>
      <c r="P745" s="5">
        <f t="shared" si="45"/>
        <v>260.5</v>
      </c>
      <c r="Q745" s="7" t="s">
        <v>2039</v>
      </c>
      <c r="R745" t="s">
        <v>2040</v>
      </c>
      <c r="S745" s="10">
        <f t="shared" si="46"/>
        <v>42298.208333333328</v>
      </c>
      <c r="T745" s="10">
        <f t="shared" si="47"/>
        <v>42353.25</v>
      </c>
    </row>
    <row r="746" spans="1:20" ht="17" x14ac:dyDescent="0.2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1450159200</v>
      </c>
      <c r="L746" t="b">
        <v>0</v>
      </c>
      <c r="M746" t="b">
        <v>1</v>
      </c>
      <c r="N746" t="s">
        <v>33</v>
      </c>
      <c r="O746" s="5">
        <f t="shared" si="44"/>
        <v>12240</v>
      </c>
      <c r="P746" s="5">
        <f t="shared" si="45"/>
        <v>7190</v>
      </c>
      <c r="Q746" s="7" t="s">
        <v>2039</v>
      </c>
      <c r="R746" t="s">
        <v>2040</v>
      </c>
      <c r="S746" s="10">
        <f t="shared" si="46"/>
        <v>43322.208333333328</v>
      </c>
      <c r="T746" s="10">
        <f t="shared" si="47"/>
        <v>42353.25</v>
      </c>
    </row>
    <row r="747" spans="1:20" ht="34" x14ac:dyDescent="0.2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1450159200</v>
      </c>
      <c r="L747" t="b">
        <v>0</v>
      </c>
      <c r="M747" t="b">
        <v>0</v>
      </c>
      <c r="N747" t="s">
        <v>65</v>
      </c>
      <c r="O747" s="5">
        <f t="shared" si="44"/>
        <v>0</v>
      </c>
      <c r="P747" s="5">
        <f t="shared" si="45"/>
        <v>1062.5</v>
      </c>
      <c r="Q747" s="7" t="s">
        <v>2037</v>
      </c>
      <c r="R747" t="s">
        <v>2046</v>
      </c>
      <c r="S747" s="10">
        <f t="shared" si="46"/>
        <v>40328.208333333336</v>
      </c>
      <c r="T747" s="10">
        <f t="shared" si="47"/>
        <v>42353.25</v>
      </c>
    </row>
    <row r="748" spans="1:20" ht="17" x14ac:dyDescent="0.2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1450159200</v>
      </c>
      <c r="L748" t="b">
        <v>0</v>
      </c>
      <c r="M748" t="b">
        <v>0</v>
      </c>
      <c r="N748" t="s">
        <v>28</v>
      </c>
      <c r="O748" s="5">
        <f t="shared" si="44"/>
        <v>62780</v>
      </c>
      <c r="P748" s="5">
        <f t="shared" si="45"/>
        <v>60984</v>
      </c>
      <c r="Q748" s="7" t="s">
        <v>2037</v>
      </c>
      <c r="R748" t="s">
        <v>2038</v>
      </c>
      <c r="S748" s="10">
        <f t="shared" si="46"/>
        <v>40825.208333333336</v>
      </c>
      <c r="T748" s="10">
        <f t="shared" si="47"/>
        <v>42353.25</v>
      </c>
    </row>
    <row r="749" spans="1:20" ht="17" x14ac:dyDescent="0.2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1450159200</v>
      </c>
      <c r="L749" t="b">
        <v>0</v>
      </c>
      <c r="M749" t="b">
        <v>0</v>
      </c>
      <c r="N749" t="s">
        <v>33</v>
      </c>
      <c r="O749" s="5">
        <f t="shared" si="44"/>
        <v>6314</v>
      </c>
      <c r="P749" s="5">
        <f t="shared" si="45"/>
        <v>5747</v>
      </c>
      <c r="Q749" s="7" t="s">
        <v>2039</v>
      </c>
      <c r="R749" t="s">
        <v>2040</v>
      </c>
      <c r="S749" s="10">
        <f t="shared" si="46"/>
        <v>40423.208333333336</v>
      </c>
      <c r="T749" s="10">
        <f t="shared" si="47"/>
        <v>42353.25</v>
      </c>
    </row>
    <row r="750" spans="1:20" ht="17" x14ac:dyDescent="0.2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1450159200</v>
      </c>
      <c r="L750" t="b">
        <v>0</v>
      </c>
      <c r="M750" t="b">
        <v>1</v>
      </c>
      <c r="N750" t="s">
        <v>71</v>
      </c>
      <c r="O750" s="5">
        <f t="shared" si="44"/>
        <v>0</v>
      </c>
      <c r="P750" s="5">
        <f t="shared" si="45"/>
        <v>34375.5</v>
      </c>
      <c r="Q750" s="7" t="s">
        <v>2041</v>
      </c>
      <c r="R750" t="s">
        <v>2049</v>
      </c>
      <c r="S750" s="10">
        <f t="shared" si="46"/>
        <v>40238.25</v>
      </c>
      <c r="T750" s="10">
        <f t="shared" si="47"/>
        <v>42353.25</v>
      </c>
    </row>
    <row r="751" spans="1:20" ht="17" x14ac:dyDescent="0.2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1450159200</v>
      </c>
      <c r="L751" t="b">
        <v>0</v>
      </c>
      <c r="M751" t="b">
        <v>1</v>
      </c>
      <c r="N751" t="s">
        <v>65</v>
      </c>
      <c r="O751" s="5">
        <f t="shared" si="44"/>
        <v>4927</v>
      </c>
      <c r="P751" s="5">
        <f t="shared" si="45"/>
        <v>6946.5</v>
      </c>
      <c r="Q751" s="7" t="s">
        <v>2037</v>
      </c>
      <c r="R751" t="s">
        <v>2046</v>
      </c>
      <c r="S751" s="10">
        <f t="shared" si="46"/>
        <v>41920.208333333336</v>
      </c>
      <c r="T751" s="10">
        <f t="shared" si="47"/>
        <v>42353.25</v>
      </c>
    </row>
    <row r="752" spans="1:20" ht="17" x14ac:dyDescent="0.2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1450159200</v>
      </c>
      <c r="L752" t="b">
        <v>0</v>
      </c>
      <c r="M752" t="b">
        <v>0</v>
      </c>
      <c r="N752" t="s">
        <v>50</v>
      </c>
      <c r="O752" s="5">
        <f t="shared" si="44"/>
        <v>0</v>
      </c>
      <c r="P752" s="5">
        <f t="shared" si="45"/>
        <v>1</v>
      </c>
      <c r="Q752" s="7" t="s">
        <v>2035</v>
      </c>
      <c r="R752" t="s">
        <v>2043</v>
      </c>
      <c r="S752" s="10">
        <f t="shared" si="46"/>
        <v>40360.208333333336</v>
      </c>
      <c r="T752" s="10">
        <f t="shared" si="47"/>
        <v>42353.25</v>
      </c>
    </row>
    <row r="753" spans="1:20" ht="17" x14ac:dyDescent="0.2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1450159200</v>
      </c>
      <c r="L753" t="b">
        <v>1</v>
      </c>
      <c r="M753" t="b">
        <v>1</v>
      </c>
      <c r="N753" t="s">
        <v>68</v>
      </c>
      <c r="O753" s="5">
        <f t="shared" si="44"/>
        <v>4763</v>
      </c>
      <c r="P753" s="5">
        <f t="shared" si="45"/>
        <v>4316.5</v>
      </c>
      <c r="Q753" s="7" t="s">
        <v>2047</v>
      </c>
      <c r="R753" t="s">
        <v>2048</v>
      </c>
      <c r="S753" s="10">
        <f t="shared" si="46"/>
        <v>42446.208333333328</v>
      </c>
      <c r="T753" s="10">
        <f t="shared" si="47"/>
        <v>42353.25</v>
      </c>
    </row>
    <row r="754" spans="1:20" ht="17" x14ac:dyDescent="0.2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1450159200</v>
      </c>
      <c r="L754" t="b">
        <v>0</v>
      </c>
      <c r="M754" t="b">
        <v>1</v>
      </c>
      <c r="N754" t="s">
        <v>33</v>
      </c>
      <c r="O754" s="5">
        <f t="shared" si="44"/>
        <v>0</v>
      </c>
      <c r="P754" s="5">
        <f t="shared" si="45"/>
        <v>2738</v>
      </c>
      <c r="Q754" s="7" t="s">
        <v>2039</v>
      </c>
      <c r="R754" t="s">
        <v>2040</v>
      </c>
      <c r="S754" s="10">
        <f t="shared" si="46"/>
        <v>40395.208333333336</v>
      </c>
      <c r="T754" s="10">
        <f t="shared" si="47"/>
        <v>42353.25</v>
      </c>
    </row>
    <row r="755" spans="1:20" ht="17" x14ac:dyDescent="0.2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1450159200</v>
      </c>
      <c r="L755" t="b">
        <v>0</v>
      </c>
      <c r="M755" t="b">
        <v>0</v>
      </c>
      <c r="N755" t="s">
        <v>122</v>
      </c>
      <c r="O755" s="5">
        <f t="shared" si="44"/>
        <v>7365</v>
      </c>
      <c r="P755" s="5">
        <f t="shared" si="45"/>
        <v>6101</v>
      </c>
      <c r="Q755" s="7" t="s">
        <v>2054</v>
      </c>
      <c r="R755" t="s">
        <v>2055</v>
      </c>
      <c r="S755" s="10">
        <f t="shared" si="46"/>
        <v>40321.208333333336</v>
      </c>
      <c r="T755" s="10">
        <f t="shared" si="47"/>
        <v>42353.25</v>
      </c>
    </row>
    <row r="756" spans="1:20" ht="17" x14ac:dyDescent="0.2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1450159200</v>
      </c>
      <c r="L756" t="b">
        <v>0</v>
      </c>
      <c r="M756" t="b">
        <v>0</v>
      </c>
      <c r="N756" t="s">
        <v>33</v>
      </c>
      <c r="O756" s="5">
        <f t="shared" si="44"/>
        <v>48203</v>
      </c>
      <c r="P756" s="5">
        <f t="shared" si="45"/>
        <v>60904</v>
      </c>
      <c r="Q756" s="7" t="s">
        <v>2039</v>
      </c>
      <c r="R756" t="s">
        <v>2040</v>
      </c>
      <c r="S756" s="10">
        <f t="shared" si="46"/>
        <v>41210.208333333336</v>
      </c>
      <c r="T756" s="10">
        <f t="shared" si="47"/>
        <v>42353.25</v>
      </c>
    </row>
    <row r="757" spans="1:20" ht="17" x14ac:dyDescent="0.2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1450159200</v>
      </c>
      <c r="L757" t="b">
        <v>0</v>
      </c>
      <c r="M757" t="b">
        <v>1</v>
      </c>
      <c r="N757" t="s">
        <v>33</v>
      </c>
      <c r="O757" s="5">
        <f t="shared" si="44"/>
        <v>2996</v>
      </c>
      <c r="P757" s="5">
        <f t="shared" si="45"/>
        <v>3892</v>
      </c>
      <c r="Q757" s="7" t="s">
        <v>2039</v>
      </c>
      <c r="R757" t="s">
        <v>2040</v>
      </c>
      <c r="S757" s="10">
        <f t="shared" si="46"/>
        <v>43096.25</v>
      </c>
      <c r="T757" s="10">
        <f t="shared" si="47"/>
        <v>42353.25</v>
      </c>
    </row>
    <row r="758" spans="1:20" ht="34" x14ac:dyDescent="0.2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1450159200</v>
      </c>
      <c r="L758" t="b">
        <v>0</v>
      </c>
      <c r="M758" t="b">
        <v>0</v>
      </c>
      <c r="N758" t="s">
        <v>33</v>
      </c>
      <c r="O758" s="5">
        <f t="shared" si="44"/>
        <v>8737</v>
      </c>
      <c r="P758" s="5">
        <f t="shared" si="45"/>
        <v>5092.5</v>
      </c>
      <c r="Q758" s="7" t="s">
        <v>2039</v>
      </c>
      <c r="R758" t="s">
        <v>2040</v>
      </c>
      <c r="S758" s="10">
        <f t="shared" si="46"/>
        <v>42024.25</v>
      </c>
      <c r="T758" s="10">
        <f t="shared" si="47"/>
        <v>42353.25</v>
      </c>
    </row>
    <row r="759" spans="1:20" ht="17" x14ac:dyDescent="0.2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1450159200</v>
      </c>
      <c r="L759" t="b">
        <v>0</v>
      </c>
      <c r="M759" t="b">
        <v>0</v>
      </c>
      <c r="N759" t="s">
        <v>53</v>
      </c>
      <c r="O759" s="5">
        <f t="shared" si="44"/>
        <v>4296</v>
      </c>
      <c r="P759" s="5">
        <f t="shared" si="45"/>
        <v>2905</v>
      </c>
      <c r="Q759" s="7" t="s">
        <v>2041</v>
      </c>
      <c r="R759" t="s">
        <v>2044</v>
      </c>
      <c r="S759" s="10">
        <f t="shared" si="46"/>
        <v>40675.208333333336</v>
      </c>
      <c r="T759" s="10">
        <f t="shared" si="47"/>
        <v>42353.25</v>
      </c>
    </row>
    <row r="760" spans="1:20" ht="17" x14ac:dyDescent="0.2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1450159200</v>
      </c>
      <c r="L760" t="b">
        <v>0</v>
      </c>
      <c r="M760" t="b">
        <v>0</v>
      </c>
      <c r="N760" t="s">
        <v>23</v>
      </c>
      <c r="O760" s="5">
        <f t="shared" si="44"/>
        <v>137405</v>
      </c>
      <c r="P760" s="5">
        <f t="shared" si="45"/>
        <v>84261.5</v>
      </c>
      <c r="Q760" s="7" t="s">
        <v>2035</v>
      </c>
      <c r="R760" t="s">
        <v>2036</v>
      </c>
      <c r="S760" s="10">
        <f t="shared" si="46"/>
        <v>41936.208333333336</v>
      </c>
      <c r="T760" s="10">
        <f t="shared" si="47"/>
        <v>42353.25</v>
      </c>
    </row>
    <row r="761" spans="1:20" ht="34" x14ac:dyDescent="0.2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1450159200</v>
      </c>
      <c r="L761" t="b">
        <v>0</v>
      </c>
      <c r="M761" t="b">
        <v>0</v>
      </c>
      <c r="N761" t="s">
        <v>50</v>
      </c>
      <c r="O761" s="5">
        <f t="shared" si="44"/>
        <v>0</v>
      </c>
      <c r="P761" s="5">
        <f t="shared" si="45"/>
        <v>57944.5</v>
      </c>
      <c r="Q761" s="7" t="s">
        <v>2035</v>
      </c>
      <c r="R761" t="s">
        <v>2043</v>
      </c>
      <c r="S761" s="10">
        <f t="shared" si="46"/>
        <v>43136.25</v>
      </c>
      <c r="T761" s="10">
        <f t="shared" si="47"/>
        <v>42353.25</v>
      </c>
    </row>
    <row r="762" spans="1:20" ht="17" x14ac:dyDescent="0.2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1450159200</v>
      </c>
      <c r="L762" t="b">
        <v>0</v>
      </c>
      <c r="M762" t="b">
        <v>1</v>
      </c>
      <c r="N762" t="s">
        <v>89</v>
      </c>
      <c r="O762" s="5">
        <f t="shared" si="44"/>
        <v>0</v>
      </c>
      <c r="P762" s="5">
        <f t="shared" si="45"/>
        <v>8401</v>
      </c>
      <c r="Q762" s="7" t="s">
        <v>2050</v>
      </c>
      <c r="R762" t="s">
        <v>2051</v>
      </c>
      <c r="S762" s="10">
        <f t="shared" si="46"/>
        <v>43678.208333333328</v>
      </c>
      <c r="T762" s="10">
        <f t="shared" si="47"/>
        <v>42353.25</v>
      </c>
    </row>
    <row r="763" spans="1:20" ht="17" x14ac:dyDescent="0.2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1450159200</v>
      </c>
      <c r="L763" t="b">
        <v>0</v>
      </c>
      <c r="M763" t="b">
        <v>0</v>
      </c>
      <c r="N763" t="s">
        <v>23</v>
      </c>
      <c r="O763" s="5">
        <f t="shared" si="44"/>
        <v>12220</v>
      </c>
      <c r="P763" s="5">
        <f t="shared" si="45"/>
        <v>7293</v>
      </c>
      <c r="Q763" s="7" t="s">
        <v>2035</v>
      </c>
      <c r="R763" t="s">
        <v>2036</v>
      </c>
      <c r="S763" s="10">
        <f t="shared" si="46"/>
        <v>42938.208333333328</v>
      </c>
      <c r="T763" s="10">
        <f t="shared" si="47"/>
        <v>42353.25</v>
      </c>
    </row>
    <row r="764" spans="1:20" ht="17" x14ac:dyDescent="0.2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1450159200</v>
      </c>
      <c r="L764" t="b">
        <v>0</v>
      </c>
      <c r="M764" t="b">
        <v>0</v>
      </c>
      <c r="N764" t="s">
        <v>159</v>
      </c>
      <c r="O764" s="5">
        <f t="shared" si="44"/>
        <v>2704</v>
      </c>
      <c r="P764" s="5">
        <f t="shared" si="45"/>
        <v>3152</v>
      </c>
      <c r="Q764" s="7" t="s">
        <v>2035</v>
      </c>
      <c r="R764" t="s">
        <v>2058</v>
      </c>
      <c r="S764" s="10">
        <f t="shared" si="46"/>
        <v>41241.25</v>
      </c>
      <c r="T764" s="10">
        <f t="shared" si="47"/>
        <v>42353.25</v>
      </c>
    </row>
    <row r="765" spans="1:20" ht="17" x14ac:dyDescent="0.2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1450159200</v>
      </c>
      <c r="L765" t="b">
        <v>0</v>
      </c>
      <c r="M765" t="b">
        <v>1</v>
      </c>
      <c r="N765" t="s">
        <v>33</v>
      </c>
      <c r="O765" s="5">
        <f t="shared" si="44"/>
        <v>738</v>
      </c>
      <c r="P765" s="5">
        <f t="shared" si="45"/>
        <v>3286.5</v>
      </c>
      <c r="Q765" s="7" t="s">
        <v>2039</v>
      </c>
      <c r="R765" t="s">
        <v>2040</v>
      </c>
      <c r="S765" s="10">
        <f t="shared" si="46"/>
        <v>41037.208333333336</v>
      </c>
      <c r="T765" s="10">
        <f t="shared" si="47"/>
        <v>42353.25</v>
      </c>
    </row>
    <row r="766" spans="1:20" ht="34" x14ac:dyDescent="0.2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1450159200</v>
      </c>
      <c r="L766" t="b">
        <v>0</v>
      </c>
      <c r="M766" t="b">
        <v>0</v>
      </c>
      <c r="N766" t="s">
        <v>23</v>
      </c>
      <c r="O766" s="5">
        <f t="shared" si="44"/>
        <v>6910</v>
      </c>
      <c r="P766" s="5">
        <f t="shared" si="45"/>
        <v>4079</v>
      </c>
      <c r="Q766" s="7" t="s">
        <v>2035</v>
      </c>
      <c r="R766" t="s">
        <v>2036</v>
      </c>
      <c r="S766" s="10">
        <f t="shared" si="46"/>
        <v>40676.208333333336</v>
      </c>
      <c r="T766" s="10">
        <f t="shared" si="47"/>
        <v>42353.25</v>
      </c>
    </row>
    <row r="767" spans="1:20" ht="17" x14ac:dyDescent="0.2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1450159200</v>
      </c>
      <c r="L767" t="b">
        <v>1</v>
      </c>
      <c r="M767" t="b">
        <v>1</v>
      </c>
      <c r="N767" t="s">
        <v>60</v>
      </c>
      <c r="O767" s="5">
        <f t="shared" si="44"/>
        <v>4225</v>
      </c>
      <c r="P767" s="5">
        <f t="shared" si="45"/>
        <v>4161.5</v>
      </c>
      <c r="Q767" s="7" t="s">
        <v>2035</v>
      </c>
      <c r="R767" t="s">
        <v>2045</v>
      </c>
      <c r="S767" s="10">
        <f t="shared" si="46"/>
        <v>42840.208333333328</v>
      </c>
      <c r="T767" s="10">
        <f t="shared" si="47"/>
        <v>42353.25</v>
      </c>
    </row>
    <row r="768" spans="1:20" ht="34" x14ac:dyDescent="0.2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1450159200</v>
      </c>
      <c r="L768" t="b">
        <v>0</v>
      </c>
      <c r="M768" t="b">
        <v>0</v>
      </c>
      <c r="N768" t="s">
        <v>474</v>
      </c>
      <c r="O768" s="5">
        <f t="shared" si="44"/>
        <v>0</v>
      </c>
      <c r="P768" s="5">
        <f t="shared" si="45"/>
        <v>6950.5</v>
      </c>
      <c r="Q768" s="7" t="s">
        <v>2041</v>
      </c>
      <c r="R768" t="s">
        <v>2063</v>
      </c>
      <c r="S768" s="10">
        <f t="shared" si="46"/>
        <v>43362.208333333328</v>
      </c>
      <c r="T768" s="10">
        <f t="shared" si="47"/>
        <v>42353.25</v>
      </c>
    </row>
    <row r="769" spans="1:20" ht="17" x14ac:dyDescent="0.2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1450159200</v>
      </c>
      <c r="L769" t="b">
        <v>0</v>
      </c>
      <c r="M769" t="b">
        <v>0</v>
      </c>
      <c r="N769" t="s">
        <v>206</v>
      </c>
      <c r="O769" s="5">
        <f t="shared" si="44"/>
        <v>0</v>
      </c>
      <c r="P769" s="5">
        <f t="shared" si="45"/>
        <v>27942.5</v>
      </c>
      <c r="Q769" s="7" t="s">
        <v>2047</v>
      </c>
      <c r="R769" t="s">
        <v>2059</v>
      </c>
      <c r="S769" s="10">
        <f t="shared" si="46"/>
        <v>42283.208333333328</v>
      </c>
      <c r="T769" s="10">
        <f t="shared" si="47"/>
        <v>42353.25</v>
      </c>
    </row>
    <row r="770" spans="1:20" ht="17" x14ac:dyDescent="0.2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1450159200</v>
      </c>
      <c r="L770" t="b">
        <v>0</v>
      </c>
      <c r="M770" t="b">
        <v>0</v>
      </c>
      <c r="N770" t="s">
        <v>33</v>
      </c>
      <c r="O770" s="5">
        <f t="shared" si="44"/>
        <v>6288</v>
      </c>
      <c r="P770" s="5">
        <f t="shared" si="45"/>
        <v>5619</v>
      </c>
      <c r="Q770" s="7" t="s">
        <v>2039</v>
      </c>
      <c r="R770" t="s">
        <v>2040</v>
      </c>
      <c r="S770" s="10">
        <f t="shared" si="46"/>
        <v>41619.25</v>
      </c>
      <c r="T770" s="10">
        <f t="shared" si="47"/>
        <v>42353.25</v>
      </c>
    </row>
    <row r="771" spans="1:20" ht="17" x14ac:dyDescent="0.2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1450159200</v>
      </c>
      <c r="L771" t="b">
        <v>0</v>
      </c>
      <c r="M771" t="b">
        <v>0</v>
      </c>
      <c r="N771" t="s">
        <v>89</v>
      </c>
      <c r="O771" s="5">
        <f t="shared" ref="O771:O834" si="48">MAX(E771-D771,0)</f>
        <v>0</v>
      </c>
      <c r="P771" s="5">
        <f t="shared" ref="P771:P834" si="49">AVERAGE(E771,G771)</f>
        <v>56258</v>
      </c>
      <c r="Q771" s="7" t="s">
        <v>2050</v>
      </c>
      <c r="R771" t="s">
        <v>2051</v>
      </c>
      <c r="S771" s="10">
        <f t="shared" ref="S771:S834" si="50">(J771/86400)+DATE(1970,1,1)</f>
        <v>41501.208333333336</v>
      </c>
      <c r="T771" s="10">
        <f t="shared" ref="T771:T834" si="51">(K771/86400)+DATE(1970,1,1)</f>
        <v>42353.25</v>
      </c>
    </row>
    <row r="772" spans="1:20" ht="17" x14ac:dyDescent="0.2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1450159200</v>
      </c>
      <c r="L772" t="b">
        <v>0</v>
      </c>
      <c r="M772" t="b">
        <v>1</v>
      </c>
      <c r="N772" t="s">
        <v>33</v>
      </c>
      <c r="O772" s="5">
        <f t="shared" si="48"/>
        <v>7342</v>
      </c>
      <c r="P772" s="5">
        <f t="shared" si="49"/>
        <v>5929</v>
      </c>
      <c r="Q772" s="7" t="s">
        <v>2039</v>
      </c>
      <c r="R772" t="s">
        <v>2040</v>
      </c>
      <c r="S772" s="10">
        <f t="shared" si="50"/>
        <v>41743.208333333336</v>
      </c>
      <c r="T772" s="10">
        <f t="shared" si="51"/>
        <v>42353.25</v>
      </c>
    </row>
    <row r="773" spans="1:20" ht="17" x14ac:dyDescent="0.2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1450159200</v>
      </c>
      <c r="L773" t="b">
        <v>0</v>
      </c>
      <c r="M773" t="b">
        <v>0</v>
      </c>
      <c r="N773" t="s">
        <v>33</v>
      </c>
      <c r="O773" s="5">
        <f t="shared" si="48"/>
        <v>0</v>
      </c>
      <c r="P773" s="5">
        <f t="shared" si="49"/>
        <v>1397.5</v>
      </c>
      <c r="Q773" s="7" t="s">
        <v>2039</v>
      </c>
      <c r="R773" t="s">
        <v>2040</v>
      </c>
      <c r="S773" s="10">
        <f t="shared" si="50"/>
        <v>43491.25</v>
      </c>
      <c r="T773" s="10">
        <f t="shared" si="51"/>
        <v>42353.25</v>
      </c>
    </row>
    <row r="774" spans="1:20" ht="17" x14ac:dyDescent="0.2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1450159200</v>
      </c>
      <c r="L774" t="b">
        <v>0</v>
      </c>
      <c r="M774" t="b">
        <v>0</v>
      </c>
      <c r="N774" t="s">
        <v>60</v>
      </c>
      <c r="O774" s="5">
        <f t="shared" si="48"/>
        <v>19986</v>
      </c>
      <c r="P774" s="5">
        <f t="shared" si="49"/>
        <v>87362.5</v>
      </c>
      <c r="Q774" s="7" t="s">
        <v>2035</v>
      </c>
      <c r="R774" t="s">
        <v>2045</v>
      </c>
      <c r="S774" s="10">
        <f t="shared" si="50"/>
        <v>43505.25</v>
      </c>
      <c r="T774" s="10">
        <f t="shared" si="51"/>
        <v>42353.25</v>
      </c>
    </row>
    <row r="775" spans="1:20" ht="17" x14ac:dyDescent="0.2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1450159200</v>
      </c>
      <c r="L775" t="b">
        <v>0</v>
      </c>
      <c r="M775" t="b">
        <v>0</v>
      </c>
      <c r="N775" t="s">
        <v>33</v>
      </c>
      <c r="O775" s="5">
        <f t="shared" si="48"/>
        <v>48085</v>
      </c>
      <c r="P775" s="5">
        <f t="shared" si="49"/>
        <v>51769</v>
      </c>
      <c r="Q775" s="7" t="s">
        <v>2039</v>
      </c>
      <c r="R775" t="s">
        <v>2040</v>
      </c>
      <c r="S775" s="10">
        <f t="shared" si="50"/>
        <v>42838.208333333328</v>
      </c>
      <c r="T775" s="10">
        <f t="shared" si="51"/>
        <v>42353.25</v>
      </c>
    </row>
    <row r="776" spans="1:20" ht="17" x14ac:dyDescent="0.2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1450159200</v>
      </c>
      <c r="L776" t="b">
        <v>0</v>
      </c>
      <c r="M776" t="b">
        <v>0</v>
      </c>
      <c r="N776" t="s">
        <v>28</v>
      </c>
      <c r="O776" s="5">
        <f t="shared" si="48"/>
        <v>1775</v>
      </c>
      <c r="P776" s="5">
        <f t="shared" si="49"/>
        <v>3426.5</v>
      </c>
      <c r="Q776" s="7" t="s">
        <v>2037</v>
      </c>
      <c r="R776" t="s">
        <v>2038</v>
      </c>
      <c r="S776" s="10">
        <f t="shared" si="50"/>
        <v>42513.208333333328</v>
      </c>
      <c r="T776" s="10">
        <f t="shared" si="51"/>
        <v>42353.25</v>
      </c>
    </row>
    <row r="777" spans="1:20" ht="34" x14ac:dyDescent="0.2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1450159200</v>
      </c>
      <c r="L777" t="b">
        <v>0</v>
      </c>
      <c r="M777" t="b">
        <v>0</v>
      </c>
      <c r="N777" t="s">
        <v>23</v>
      </c>
      <c r="O777" s="5">
        <f t="shared" si="48"/>
        <v>0</v>
      </c>
      <c r="P777" s="5">
        <f t="shared" si="49"/>
        <v>489</v>
      </c>
      <c r="Q777" s="7" t="s">
        <v>2035</v>
      </c>
      <c r="R777" t="s">
        <v>2036</v>
      </c>
      <c r="S777" s="10">
        <f t="shared" si="50"/>
        <v>41949.25</v>
      </c>
      <c r="T777" s="10">
        <f t="shared" si="51"/>
        <v>42353.25</v>
      </c>
    </row>
    <row r="778" spans="1:20" ht="17" x14ac:dyDescent="0.2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1450159200</v>
      </c>
      <c r="L778" t="b">
        <v>0</v>
      </c>
      <c r="M778" t="b">
        <v>0</v>
      </c>
      <c r="N778" t="s">
        <v>33</v>
      </c>
      <c r="O778" s="5">
        <f t="shared" si="48"/>
        <v>0</v>
      </c>
      <c r="P778" s="5">
        <f t="shared" si="49"/>
        <v>37412</v>
      </c>
      <c r="Q778" s="7" t="s">
        <v>2039</v>
      </c>
      <c r="R778" t="s">
        <v>2040</v>
      </c>
      <c r="S778" s="10">
        <f t="shared" si="50"/>
        <v>43650.208333333328</v>
      </c>
      <c r="T778" s="10">
        <f t="shared" si="51"/>
        <v>42353.25</v>
      </c>
    </row>
    <row r="779" spans="1:20" ht="17" x14ac:dyDescent="0.2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1450159200</v>
      </c>
      <c r="L779" t="b">
        <v>0</v>
      </c>
      <c r="M779" t="b">
        <v>0</v>
      </c>
      <c r="N779" t="s">
        <v>33</v>
      </c>
      <c r="O779" s="5">
        <f t="shared" si="48"/>
        <v>0</v>
      </c>
      <c r="P779" s="5">
        <f t="shared" si="49"/>
        <v>23331.5</v>
      </c>
      <c r="Q779" s="7" t="s">
        <v>2039</v>
      </c>
      <c r="R779" t="s">
        <v>2040</v>
      </c>
      <c r="S779" s="10">
        <f t="shared" si="50"/>
        <v>40809.208333333336</v>
      </c>
      <c r="T779" s="10">
        <f t="shared" si="51"/>
        <v>42353.25</v>
      </c>
    </row>
    <row r="780" spans="1:20" ht="17" x14ac:dyDescent="0.2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1450159200</v>
      </c>
      <c r="L780" t="b">
        <v>0</v>
      </c>
      <c r="M780" t="b">
        <v>0</v>
      </c>
      <c r="N780" t="s">
        <v>71</v>
      </c>
      <c r="O780" s="5">
        <f t="shared" si="48"/>
        <v>8943</v>
      </c>
      <c r="P780" s="5">
        <f t="shared" si="49"/>
        <v>5208.5</v>
      </c>
      <c r="Q780" s="7" t="s">
        <v>2041</v>
      </c>
      <c r="R780" t="s">
        <v>2049</v>
      </c>
      <c r="S780" s="10">
        <f t="shared" si="50"/>
        <v>40768.208333333336</v>
      </c>
      <c r="T780" s="10">
        <f t="shared" si="51"/>
        <v>42353.25</v>
      </c>
    </row>
    <row r="781" spans="1:20" ht="17" x14ac:dyDescent="0.2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1450159200</v>
      </c>
      <c r="L781" t="b">
        <v>0</v>
      </c>
      <c r="M781" t="b">
        <v>1</v>
      </c>
      <c r="N781" t="s">
        <v>33</v>
      </c>
      <c r="O781" s="5">
        <f t="shared" si="48"/>
        <v>0</v>
      </c>
      <c r="P781" s="5">
        <f t="shared" si="49"/>
        <v>44062</v>
      </c>
      <c r="Q781" s="7" t="s">
        <v>2039</v>
      </c>
      <c r="R781" t="s">
        <v>2040</v>
      </c>
      <c r="S781" s="10">
        <f t="shared" si="50"/>
        <v>42230.208333333328</v>
      </c>
      <c r="T781" s="10">
        <f t="shared" si="51"/>
        <v>42353.25</v>
      </c>
    </row>
    <row r="782" spans="1:20" ht="34" x14ac:dyDescent="0.2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1450159200</v>
      </c>
      <c r="L782" t="b">
        <v>0</v>
      </c>
      <c r="M782" t="b">
        <v>1</v>
      </c>
      <c r="N782" t="s">
        <v>53</v>
      </c>
      <c r="O782" s="5">
        <f t="shared" si="48"/>
        <v>321</v>
      </c>
      <c r="P782" s="5">
        <f t="shared" si="49"/>
        <v>2792.5</v>
      </c>
      <c r="Q782" s="7" t="s">
        <v>2041</v>
      </c>
      <c r="R782" t="s">
        <v>2044</v>
      </c>
      <c r="S782" s="10">
        <f t="shared" si="50"/>
        <v>42573.208333333328</v>
      </c>
      <c r="T782" s="10">
        <f t="shared" si="51"/>
        <v>42353.25</v>
      </c>
    </row>
    <row r="783" spans="1:20" ht="17" x14ac:dyDescent="0.2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1450159200</v>
      </c>
      <c r="L783" t="b">
        <v>0</v>
      </c>
      <c r="M783" t="b">
        <v>0</v>
      </c>
      <c r="N783" t="s">
        <v>33</v>
      </c>
      <c r="O783" s="5">
        <f t="shared" si="48"/>
        <v>0</v>
      </c>
      <c r="P783" s="5">
        <f t="shared" si="49"/>
        <v>2235</v>
      </c>
      <c r="Q783" s="7" t="s">
        <v>2039</v>
      </c>
      <c r="R783" t="s">
        <v>2040</v>
      </c>
      <c r="S783" s="10">
        <f t="shared" si="50"/>
        <v>40482.208333333336</v>
      </c>
      <c r="T783" s="10">
        <f t="shared" si="51"/>
        <v>42353.25</v>
      </c>
    </row>
    <row r="784" spans="1:20" ht="17" x14ac:dyDescent="0.2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1450159200</v>
      </c>
      <c r="L784" t="b">
        <v>0</v>
      </c>
      <c r="M784" t="b">
        <v>1</v>
      </c>
      <c r="N784" t="s">
        <v>71</v>
      </c>
      <c r="O784" s="5">
        <f t="shared" si="48"/>
        <v>5881</v>
      </c>
      <c r="P784" s="5">
        <f t="shared" si="49"/>
        <v>5571</v>
      </c>
      <c r="Q784" s="7" t="s">
        <v>2041</v>
      </c>
      <c r="R784" t="s">
        <v>2049</v>
      </c>
      <c r="S784" s="10">
        <f t="shared" si="50"/>
        <v>40603.25</v>
      </c>
      <c r="T784" s="10">
        <f t="shared" si="51"/>
        <v>42353.25</v>
      </c>
    </row>
    <row r="785" spans="1:20" ht="17" x14ac:dyDescent="0.2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1450159200</v>
      </c>
      <c r="L785" t="b">
        <v>0</v>
      </c>
      <c r="M785" t="b">
        <v>0</v>
      </c>
      <c r="N785" t="s">
        <v>23</v>
      </c>
      <c r="O785" s="5">
        <f t="shared" si="48"/>
        <v>3051</v>
      </c>
      <c r="P785" s="5">
        <f t="shared" si="49"/>
        <v>5294.5</v>
      </c>
      <c r="Q785" s="7" t="s">
        <v>2035</v>
      </c>
      <c r="R785" t="s">
        <v>2036</v>
      </c>
      <c r="S785" s="10">
        <f t="shared" si="50"/>
        <v>41625.25</v>
      </c>
      <c r="T785" s="10">
        <f t="shared" si="51"/>
        <v>42353.25</v>
      </c>
    </row>
    <row r="786" spans="1:20" ht="17" x14ac:dyDescent="0.2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1450159200</v>
      </c>
      <c r="L786" t="b">
        <v>0</v>
      </c>
      <c r="M786" t="b">
        <v>0</v>
      </c>
      <c r="N786" t="s">
        <v>28</v>
      </c>
      <c r="O786" s="5">
        <f t="shared" si="48"/>
        <v>13635</v>
      </c>
      <c r="P786" s="5">
        <f t="shared" si="49"/>
        <v>52921.5</v>
      </c>
      <c r="Q786" s="7" t="s">
        <v>2037</v>
      </c>
      <c r="R786" t="s">
        <v>2038</v>
      </c>
      <c r="S786" s="10">
        <f t="shared" si="50"/>
        <v>42435.25</v>
      </c>
      <c r="T786" s="10">
        <f t="shared" si="51"/>
        <v>42353.25</v>
      </c>
    </row>
    <row r="787" spans="1:20" ht="34" x14ac:dyDescent="0.2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1450159200</v>
      </c>
      <c r="L787" t="b">
        <v>0</v>
      </c>
      <c r="M787" t="b">
        <v>1</v>
      </c>
      <c r="N787" t="s">
        <v>71</v>
      </c>
      <c r="O787" s="5">
        <f t="shared" si="48"/>
        <v>6239</v>
      </c>
      <c r="P787" s="5">
        <f t="shared" si="49"/>
        <v>6533</v>
      </c>
      <c r="Q787" s="7" t="s">
        <v>2041</v>
      </c>
      <c r="R787" t="s">
        <v>2049</v>
      </c>
      <c r="S787" s="10">
        <f t="shared" si="50"/>
        <v>43582.208333333328</v>
      </c>
      <c r="T787" s="10">
        <f t="shared" si="51"/>
        <v>42353.25</v>
      </c>
    </row>
    <row r="788" spans="1:20" ht="17" x14ac:dyDescent="0.2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1450159200</v>
      </c>
      <c r="L788" t="b">
        <v>0</v>
      </c>
      <c r="M788" t="b">
        <v>1</v>
      </c>
      <c r="N788" t="s">
        <v>159</v>
      </c>
      <c r="O788" s="5">
        <f t="shared" si="48"/>
        <v>9446</v>
      </c>
      <c r="P788" s="5">
        <f t="shared" si="49"/>
        <v>5576.5</v>
      </c>
      <c r="Q788" s="7" t="s">
        <v>2035</v>
      </c>
      <c r="R788" t="s">
        <v>2058</v>
      </c>
      <c r="S788" s="10">
        <f t="shared" si="50"/>
        <v>43186.208333333328</v>
      </c>
      <c r="T788" s="10">
        <f t="shared" si="51"/>
        <v>42353.25</v>
      </c>
    </row>
    <row r="789" spans="1:20" ht="17" x14ac:dyDescent="0.2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1450159200</v>
      </c>
      <c r="L789" t="b">
        <v>0</v>
      </c>
      <c r="M789" t="b">
        <v>0</v>
      </c>
      <c r="N789" t="s">
        <v>23</v>
      </c>
      <c r="O789" s="5">
        <f t="shared" si="48"/>
        <v>0</v>
      </c>
      <c r="P789" s="5">
        <f t="shared" si="49"/>
        <v>30926.5</v>
      </c>
      <c r="Q789" s="7" t="s">
        <v>2035</v>
      </c>
      <c r="R789" t="s">
        <v>2036</v>
      </c>
      <c r="S789" s="10">
        <f t="shared" si="50"/>
        <v>40684.208333333336</v>
      </c>
      <c r="T789" s="10">
        <f t="shared" si="51"/>
        <v>42353.25</v>
      </c>
    </row>
    <row r="790" spans="1:20" ht="17" x14ac:dyDescent="0.2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1450159200</v>
      </c>
      <c r="L790" t="b">
        <v>0</v>
      </c>
      <c r="M790" t="b">
        <v>0</v>
      </c>
      <c r="N790" t="s">
        <v>71</v>
      </c>
      <c r="O790" s="5">
        <f t="shared" si="48"/>
        <v>0</v>
      </c>
      <c r="P790" s="5">
        <f t="shared" si="49"/>
        <v>1602.5</v>
      </c>
      <c r="Q790" s="7" t="s">
        <v>2041</v>
      </c>
      <c r="R790" t="s">
        <v>2049</v>
      </c>
      <c r="S790" s="10">
        <f t="shared" si="50"/>
        <v>41202.208333333336</v>
      </c>
      <c r="T790" s="10">
        <f t="shared" si="51"/>
        <v>42353.25</v>
      </c>
    </row>
    <row r="791" spans="1:20" ht="17" x14ac:dyDescent="0.2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1450159200</v>
      </c>
      <c r="L791" t="b">
        <v>0</v>
      </c>
      <c r="M791" t="b">
        <v>0</v>
      </c>
      <c r="N791" t="s">
        <v>33</v>
      </c>
      <c r="O791" s="5">
        <f t="shared" si="48"/>
        <v>0</v>
      </c>
      <c r="P791" s="5">
        <f t="shared" si="49"/>
        <v>1698</v>
      </c>
      <c r="Q791" s="7" t="s">
        <v>2039</v>
      </c>
      <c r="R791" t="s">
        <v>2040</v>
      </c>
      <c r="S791" s="10">
        <f t="shared" si="50"/>
        <v>41786.208333333336</v>
      </c>
      <c r="T791" s="10">
        <f t="shared" si="51"/>
        <v>42353.25</v>
      </c>
    </row>
    <row r="792" spans="1:20" ht="17" x14ac:dyDescent="0.2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1450159200</v>
      </c>
      <c r="L792" t="b">
        <v>0</v>
      </c>
      <c r="M792" t="b">
        <v>0</v>
      </c>
      <c r="N792" t="s">
        <v>33</v>
      </c>
      <c r="O792" s="5">
        <f t="shared" si="48"/>
        <v>0</v>
      </c>
      <c r="P792" s="5">
        <f t="shared" si="49"/>
        <v>28943.5</v>
      </c>
      <c r="Q792" s="7" t="s">
        <v>2039</v>
      </c>
      <c r="R792" t="s">
        <v>2040</v>
      </c>
      <c r="S792" s="10">
        <f t="shared" si="50"/>
        <v>40223.25</v>
      </c>
      <c r="T792" s="10">
        <f t="shared" si="51"/>
        <v>42353.25</v>
      </c>
    </row>
    <row r="793" spans="1:20" ht="17" x14ac:dyDescent="0.2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1450159200</v>
      </c>
      <c r="L793" t="b">
        <v>0</v>
      </c>
      <c r="M793" t="b">
        <v>0</v>
      </c>
      <c r="N793" t="s">
        <v>17</v>
      </c>
      <c r="O793" s="5">
        <f t="shared" si="48"/>
        <v>0</v>
      </c>
      <c r="P793" s="5">
        <f t="shared" si="49"/>
        <v>273</v>
      </c>
      <c r="Q793" s="7" t="s">
        <v>2033</v>
      </c>
      <c r="R793" t="s">
        <v>2034</v>
      </c>
      <c r="S793" s="10">
        <f t="shared" si="50"/>
        <v>42715.25</v>
      </c>
      <c r="T793" s="10">
        <f t="shared" si="51"/>
        <v>42353.25</v>
      </c>
    </row>
    <row r="794" spans="1:20" ht="17" x14ac:dyDescent="0.2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1450159200</v>
      </c>
      <c r="L794" t="b">
        <v>0</v>
      </c>
      <c r="M794" t="b">
        <v>1</v>
      </c>
      <c r="N794" t="s">
        <v>33</v>
      </c>
      <c r="O794" s="5">
        <f t="shared" si="48"/>
        <v>0</v>
      </c>
      <c r="P794" s="5">
        <f t="shared" si="49"/>
        <v>343.5</v>
      </c>
      <c r="Q794" s="7" t="s">
        <v>2039</v>
      </c>
      <c r="R794" t="s">
        <v>2040</v>
      </c>
      <c r="S794" s="10">
        <f t="shared" si="50"/>
        <v>41451.208333333336</v>
      </c>
      <c r="T794" s="10">
        <f t="shared" si="51"/>
        <v>42353.25</v>
      </c>
    </row>
    <row r="795" spans="1:20" ht="17" x14ac:dyDescent="0.2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1450159200</v>
      </c>
      <c r="L795" t="b">
        <v>0</v>
      </c>
      <c r="M795" t="b">
        <v>0</v>
      </c>
      <c r="N795" t="s">
        <v>68</v>
      </c>
      <c r="O795" s="5">
        <f t="shared" si="48"/>
        <v>11945</v>
      </c>
      <c r="P795" s="5">
        <f t="shared" si="49"/>
        <v>6613</v>
      </c>
      <c r="Q795" s="7" t="s">
        <v>2047</v>
      </c>
      <c r="R795" t="s">
        <v>2048</v>
      </c>
      <c r="S795" s="10">
        <f t="shared" si="50"/>
        <v>41450.208333333336</v>
      </c>
      <c r="T795" s="10">
        <f t="shared" si="51"/>
        <v>42353.25</v>
      </c>
    </row>
    <row r="796" spans="1:20" ht="17" x14ac:dyDescent="0.2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1450159200</v>
      </c>
      <c r="L796" t="b">
        <v>0</v>
      </c>
      <c r="M796" t="b">
        <v>0</v>
      </c>
      <c r="N796" t="s">
        <v>23</v>
      </c>
      <c r="O796" s="5">
        <f t="shared" si="48"/>
        <v>1676</v>
      </c>
      <c r="P796" s="5">
        <f t="shared" si="49"/>
        <v>4193</v>
      </c>
      <c r="Q796" s="7" t="s">
        <v>2035</v>
      </c>
      <c r="R796" t="s">
        <v>2036</v>
      </c>
      <c r="S796" s="10">
        <f t="shared" si="50"/>
        <v>43091.25</v>
      </c>
      <c r="T796" s="10">
        <f t="shared" si="51"/>
        <v>42353.25</v>
      </c>
    </row>
    <row r="797" spans="1:20" ht="34" x14ac:dyDescent="0.2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1450159200</v>
      </c>
      <c r="L797" t="b">
        <v>0</v>
      </c>
      <c r="M797" t="b">
        <v>0</v>
      </c>
      <c r="N797" t="s">
        <v>53</v>
      </c>
      <c r="O797" s="5">
        <f t="shared" si="48"/>
        <v>0</v>
      </c>
      <c r="P797" s="5">
        <f t="shared" si="49"/>
        <v>526.5</v>
      </c>
      <c r="Q797" s="7" t="s">
        <v>2041</v>
      </c>
      <c r="R797" t="s">
        <v>2044</v>
      </c>
      <c r="S797" s="10">
        <f t="shared" si="50"/>
        <v>42675.208333333328</v>
      </c>
      <c r="T797" s="10">
        <f t="shared" si="51"/>
        <v>42353.25</v>
      </c>
    </row>
    <row r="798" spans="1:20" ht="17" x14ac:dyDescent="0.2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1450159200</v>
      </c>
      <c r="L798" t="b">
        <v>0</v>
      </c>
      <c r="M798" t="b">
        <v>1</v>
      </c>
      <c r="N798" t="s">
        <v>292</v>
      </c>
      <c r="O798" s="5">
        <f t="shared" si="48"/>
        <v>0</v>
      </c>
      <c r="P798" s="5">
        <f t="shared" si="49"/>
        <v>2176.5</v>
      </c>
      <c r="Q798" s="7" t="s">
        <v>2050</v>
      </c>
      <c r="R798" t="s">
        <v>2061</v>
      </c>
      <c r="S798" s="10">
        <f t="shared" si="50"/>
        <v>41859.208333333336</v>
      </c>
      <c r="T798" s="10">
        <f t="shared" si="51"/>
        <v>42353.25</v>
      </c>
    </row>
    <row r="799" spans="1:20" ht="17" x14ac:dyDescent="0.2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1450159200</v>
      </c>
      <c r="L799" t="b">
        <v>0</v>
      </c>
      <c r="M799" t="b">
        <v>0</v>
      </c>
      <c r="N799" t="s">
        <v>28</v>
      </c>
      <c r="O799" s="5">
        <f t="shared" si="48"/>
        <v>732</v>
      </c>
      <c r="P799" s="5">
        <f t="shared" si="49"/>
        <v>4258.5</v>
      </c>
      <c r="Q799" s="7" t="s">
        <v>2037</v>
      </c>
      <c r="R799" t="s">
        <v>2038</v>
      </c>
      <c r="S799" s="10">
        <f t="shared" si="50"/>
        <v>43464.25</v>
      </c>
      <c r="T799" s="10">
        <f t="shared" si="51"/>
        <v>42353.25</v>
      </c>
    </row>
    <row r="800" spans="1:20" ht="17" x14ac:dyDescent="0.2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1450159200</v>
      </c>
      <c r="L800" t="b">
        <v>0</v>
      </c>
      <c r="M800" t="b">
        <v>1</v>
      </c>
      <c r="N800" t="s">
        <v>33</v>
      </c>
      <c r="O800" s="5">
        <f t="shared" si="48"/>
        <v>3008</v>
      </c>
      <c r="P800" s="5">
        <f t="shared" si="49"/>
        <v>3264.5</v>
      </c>
      <c r="Q800" s="7" t="s">
        <v>2039</v>
      </c>
      <c r="R800" t="s">
        <v>2040</v>
      </c>
      <c r="S800" s="10">
        <f t="shared" si="50"/>
        <v>41060.208333333336</v>
      </c>
      <c r="T800" s="10">
        <f t="shared" si="51"/>
        <v>42353.25</v>
      </c>
    </row>
    <row r="801" spans="1:20" ht="17" x14ac:dyDescent="0.2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1450159200</v>
      </c>
      <c r="L801" t="b">
        <v>0</v>
      </c>
      <c r="M801" t="b">
        <v>0</v>
      </c>
      <c r="N801" t="s">
        <v>33</v>
      </c>
      <c r="O801" s="5">
        <f t="shared" si="48"/>
        <v>0</v>
      </c>
      <c r="P801" s="5">
        <f t="shared" si="49"/>
        <v>37373.5</v>
      </c>
      <c r="Q801" s="7" t="s">
        <v>2039</v>
      </c>
      <c r="R801" t="s">
        <v>2040</v>
      </c>
      <c r="S801" s="10">
        <f t="shared" si="50"/>
        <v>42399.25</v>
      </c>
      <c r="T801" s="10">
        <f t="shared" si="51"/>
        <v>42353.25</v>
      </c>
    </row>
    <row r="802" spans="1:20" ht="17" x14ac:dyDescent="0.2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1450159200</v>
      </c>
      <c r="L802" t="b">
        <v>0</v>
      </c>
      <c r="M802" t="b">
        <v>0</v>
      </c>
      <c r="N802" t="s">
        <v>23</v>
      </c>
      <c r="O802" s="5">
        <f t="shared" si="48"/>
        <v>0</v>
      </c>
      <c r="P802" s="5">
        <f t="shared" si="49"/>
        <v>1</v>
      </c>
      <c r="Q802" s="7" t="s">
        <v>2035</v>
      </c>
      <c r="R802" t="s">
        <v>2036</v>
      </c>
      <c r="S802" s="10">
        <f t="shared" si="50"/>
        <v>42167.208333333328</v>
      </c>
      <c r="T802" s="10">
        <f t="shared" si="51"/>
        <v>42353.25</v>
      </c>
    </row>
    <row r="803" spans="1:20" ht="17" x14ac:dyDescent="0.2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1450159200</v>
      </c>
      <c r="L803" t="b">
        <v>0</v>
      </c>
      <c r="M803" t="b">
        <v>1</v>
      </c>
      <c r="N803" t="s">
        <v>122</v>
      </c>
      <c r="O803" s="5">
        <f t="shared" si="48"/>
        <v>2367</v>
      </c>
      <c r="P803" s="5">
        <f t="shared" si="49"/>
        <v>2386.5</v>
      </c>
      <c r="Q803" s="7" t="s">
        <v>2054</v>
      </c>
      <c r="R803" t="s">
        <v>2055</v>
      </c>
      <c r="S803" s="10">
        <f t="shared" si="50"/>
        <v>43830.25</v>
      </c>
      <c r="T803" s="10">
        <f t="shared" si="51"/>
        <v>42353.25</v>
      </c>
    </row>
    <row r="804" spans="1:20" ht="34" x14ac:dyDescent="0.2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1450159200</v>
      </c>
      <c r="L804" t="b">
        <v>0</v>
      </c>
      <c r="M804" t="b">
        <v>0</v>
      </c>
      <c r="N804" t="s">
        <v>122</v>
      </c>
      <c r="O804" s="5">
        <f t="shared" si="48"/>
        <v>6016</v>
      </c>
      <c r="P804" s="5">
        <f t="shared" si="49"/>
        <v>6179</v>
      </c>
      <c r="Q804" s="7" t="s">
        <v>2054</v>
      </c>
      <c r="R804" t="s">
        <v>2055</v>
      </c>
      <c r="S804" s="10">
        <f t="shared" si="50"/>
        <v>43650.208333333328</v>
      </c>
      <c r="T804" s="10">
        <f t="shared" si="51"/>
        <v>42353.25</v>
      </c>
    </row>
    <row r="805" spans="1:20" ht="34" x14ac:dyDescent="0.2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1450159200</v>
      </c>
      <c r="L805" t="b">
        <v>0</v>
      </c>
      <c r="M805" t="b">
        <v>0</v>
      </c>
      <c r="N805" t="s">
        <v>33</v>
      </c>
      <c r="O805" s="5">
        <f t="shared" si="48"/>
        <v>427</v>
      </c>
      <c r="P805" s="5">
        <f t="shared" si="49"/>
        <v>3380</v>
      </c>
      <c r="Q805" s="7" t="s">
        <v>2039</v>
      </c>
      <c r="R805" t="s">
        <v>2040</v>
      </c>
      <c r="S805" s="10">
        <f t="shared" si="50"/>
        <v>43492.25</v>
      </c>
      <c r="T805" s="10">
        <f t="shared" si="51"/>
        <v>42353.25</v>
      </c>
    </row>
    <row r="806" spans="1:20" ht="17" x14ac:dyDescent="0.2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1450159200</v>
      </c>
      <c r="L806" t="b">
        <v>0</v>
      </c>
      <c r="M806" t="b">
        <v>0</v>
      </c>
      <c r="N806" t="s">
        <v>23</v>
      </c>
      <c r="O806" s="5">
        <f t="shared" si="48"/>
        <v>4387</v>
      </c>
      <c r="P806" s="5">
        <f t="shared" si="49"/>
        <v>3602.5</v>
      </c>
      <c r="Q806" s="7" t="s">
        <v>2035</v>
      </c>
      <c r="R806" t="s">
        <v>2036</v>
      </c>
      <c r="S806" s="10">
        <f t="shared" si="50"/>
        <v>43102.25</v>
      </c>
      <c r="T806" s="10">
        <f t="shared" si="51"/>
        <v>42353.25</v>
      </c>
    </row>
    <row r="807" spans="1:20" ht="34" x14ac:dyDescent="0.2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1450159200</v>
      </c>
      <c r="L807" t="b">
        <v>0</v>
      </c>
      <c r="M807" t="b">
        <v>0</v>
      </c>
      <c r="N807" t="s">
        <v>42</v>
      </c>
      <c r="O807" s="5">
        <f t="shared" si="48"/>
        <v>0</v>
      </c>
      <c r="P807" s="5">
        <f t="shared" si="49"/>
        <v>2499.5</v>
      </c>
      <c r="Q807" s="7" t="s">
        <v>2041</v>
      </c>
      <c r="R807" t="s">
        <v>2042</v>
      </c>
      <c r="S807" s="10">
        <f t="shared" si="50"/>
        <v>41958.25</v>
      </c>
      <c r="T807" s="10">
        <f t="shared" si="51"/>
        <v>42353.25</v>
      </c>
    </row>
    <row r="808" spans="1:20" ht="17" x14ac:dyDescent="0.2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1450159200</v>
      </c>
      <c r="L808" t="b">
        <v>0</v>
      </c>
      <c r="M808" t="b">
        <v>1</v>
      </c>
      <c r="N808" t="s">
        <v>53</v>
      </c>
      <c r="O808" s="5">
        <f t="shared" si="48"/>
        <v>7562</v>
      </c>
      <c r="P808" s="5">
        <f t="shared" si="49"/>
        <v>4169</v>
      </c>
      <c r="Q808" s="7" t="s">
        <v>2041</v>
      </c>
      <c r="R808" t="s">
        <v>2044</v>
      </c>
      <c r="S808" s="10">
        <f t="shared" si="50"/>
        <v>40973.25</v>
      </c>
      <c r="T808" s="10">
        <f t="shared" si="51"/>
        <v>42353.25</v>
      </c>
    </row>
    <row r="809" spans="1:20" ht="17" x14ac:dyDescent="0.2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1450159200</v>
      </c>
      <c r="L809" t="b">
        <v>0</v>
      </c>
      <c r="M809" t="b">
        <v>1</v>
      </c>
      <c r="N809" t="s">
        <v>33</v>
      </c>
      <c r="O809" s="5">
        <f t="shared" si="48"/>
        <v>1148</v>
      </c>
      <c r="P809" s="5">
        <f t="shared" si="49"/>
        <v>945.5</v>
      </c>
      <c r="Q809" s="7" t="s">
        <v>2039</v>
      </c>
      <c r="R809" t="s">
        <v>2040</v>
      </c>
      <c r="S809" s="10">
        <f t="shared" si="50"/>
        <v>43753.208333333328</v>
      </c>
      <c r="T809" s="10">
        <f t="shared" si="51"/>
        <v>42353.25</v>
      </c>
    </row>
    <row r="810" spans="1:20" ht="17" x14ac:dyDescent="0.2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1450159200</v>
      </c>
      <c r="L810" t="b">
        <v>0</v>
      </c>
      <c r="M810" t="b">
        <v>0</v>
      </c>
      <c r="N810" t="s">
        <v>17</v>
      </c>
      <c r="O810" s="5">
        <f t="shared" si="48"/>
        <v>0</v>
      </c>
      <c r="P810" s="5">
        <f t="shared" si="49"/>
        <v>801</v>
      </c>
      <c r="Q810" s="7" t="s">
        <v>2033</v>
      </c>
      <c r="R810" t="s">
        <v>2034</v>
      </c>
      <c r="S810" s="10">
        <f t="shared" si="50"/>
        <v>42507.208333333328</v>
      </c>
      <c r="T810" s="10">
        <f t="shared" si="51"/>
        <v>42353.25</v>
      </c>
    </row>
    <row r="811" spans="1:20" ht="17" x14ac:dyDescent="0.2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1450159200</v>
      </c>
      <c r="L811" t="b">
        <v>0</v>
      </c>
      <c r="M811" t="b">
        <v>0</v>
      </c>
      <c r="N811" t="s">
        <v>42</v>
      </c>
      <c r="O811" s="5">
        <f t="shared" si="48"/>
        <v>0</v>
      </c>
      <c r="P811" s="5">
        <f t="shared" si="49"/>
        <v>45322</v>
      </c>
      <c r="Q811" s="7" t="s">
        <v>2041</v>
      </c>
      <c r="R811" t="s">
        <v>2042</v>
      </c>
      <c r="S811" s="10">
        <f t="shared" si="50"/>
        <v>41135.208333333336</v>
      </c>
      <c r="T811" s="10">
        <f t="shared" si="51"/>
        <v>42353.25</v>
      </c>
    </row>
    <row r="812" spans="1:20" ht="34" x14ac:dyDescent="0.2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1450159200</v>
      </c>
      <c r="L812" t="b">
        <v>0</v>
      </c>
      <c r="M812" t="b">
        <v>1</v>
      </c>
      <c r="N812" t="s">
        <v>33</v>
      </c>
      <c r="O812" s="5">
        <f t="shared" si="48"/>
        <v>5960</v>
      </c>
      <c r="P812" s="5">
        <f t="shared" si="49"/>
        <v>6290.5</v>
      </c>
      <c r="Q812" s="7" t="s">
        <v>2039</v>
      </c>
      <c r="R812" t="s">
        <v>2040</v>
      </c>
      <c r="S812" s="10">
        <f t="shared" si="50"/>
        <v>43067.25</v>
      </c>
      <c r="T812" s="10">
        <f t="shared" si="51"/>
        <v>42353.25</v>
      </c>
    </row>
    <row r="813" spans="1:20" ht="17" x14ac:dyDescent="0.2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1450159200</v>
      </c>
      <c r="L813" t="b">
        <v>0</v>
      </c>
      <c r="M813" t="b">
        <v>1</v>
      </c>
      <c r="N813" t="s">
        <v>89</v>
      </c>
      <c r="O813" s="5">
        <f t="shared" si="48"/>
        <v>0</v>
      </c>
      <c r="P813" s="5">
        <f t="shared" si="49"/>
        <v>35999.5</v>
      </c>
      <c r="Q813" s="7" t="s">
        <v>2050</v>
      </c>
      <c r="R813" t="s">
        <v>2051</v>
      </c>
      <c r="S813" s="10">
        <f t="shared" si="50"/>
        <v>42378.25</v>
      </c>
      <c r="T813" s="10">
        <f t="shared" si="51"/>
        <v>42353.25</v>
      </c>
    </row>
    <row r="814" spans="1:20" ht="17" x14ac:dyDescent="0.2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1450159200</v>
      </c>
      <c r="L814" t="b">
        <v>0</v>
      </c>
      <c r="M814" t="b">
        <v>0</v>
      </c>
      <c r="N814" t="s">
        <v>68</v>
      </c>
      <c r="O814" s="5">
        <f t="shared" si="48"/>
        <v>74940</v>
      </c>
      <c r="P814" s="5">
        <f t="shared" si="49"/>
        <v>68722.5</v>
      </c>
      <c r="Q814" s="7" t="s">
        <v>2047</v>
      </c>
      <c r="R814" t="s">
        <v>2048</v>
      </c>
      <c r="S814" s="10">
        <f t="shared" si="50"/>
        <v>43206.208333333328</v>
      </c>
      <c r="T814" s="10">
        <f t="shared" si="51"/>
        <v>42353.25</v>
      </c>
    </row>
    <row r="815" spans="1:20" ht="17" x14ac:dyDescent="0.2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1450159200</v>
      </c>
      <c r="L815" t="b">
        <v>0</v>
      </c>
      <c r="M815" t="b">
        <v>0</v>
      </c>
      <c r="N815" t="s">
        <v>89</v>
      </c>
      <c r="O815" s="5">
        <f t="shared" si="48"/>
        <v>4461</v>
      </c>
      <c r="P815" s="5">
        <f t="shared" si="49"/>
        <v>3864.5</v>
      </c>
      <c r="Q815" s="7" t="s">
        <v>2050</v>
      </c>
      <c r="R815" t="s">
        <v>2051</v>
      </c>
      <c r="S815" s="10">
        <f t="shared" si="50"/>
        <v>41148.208333333336</v>
      </c>
      <c r="T815" s="10">
        <f t="shared" si="51"/>
        <v>42353.25</v>
      </c>
    </row>
    <row r="816" spans="1:20" ht="17" x14ac:dyDescent="0.2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1450159200</v>
      </c>
      <c r="L816" t="b">
        <v>0</v>
      </c>
      <c r="M816" t="b">
        <v>1</v>
      </c>
      <c r="N816" t="s">
        <v>23</v>
      </c>
      <c r="O816" s="5">
        <f t="shared" si="48"/>
        <v>0</v>
      </c>
      <c r="P816" s="5">
        <f t="shared" si="49"/>
        <v>1493</v>
      </c>
      <c r="Q816" s="7" t="s">
        <v>2035</v>
      </c>
      <c r="R816" t="s">
        <v>2036</v>
      </c>
      <c r="S816" s="10">
        <f t="shared" si="50"/>
        <v>42517.208333333328</v>
      </c>
      <c r="T816" s="10">
        <f t="shared" si="51"/>
        <v>42353.25</v>
      </c>
    </row>
    <row r="817" spans="1:20" ht="34" x14ac:dyDescent="0.2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1450159200</v>
      </c>
      <c r="L817" t="b">
        <v>0</v>
      </c>
      <c r="M817" t="b">
        <v>0</v>
      </c>
      <c r="N817" t="s">
        <v>23</v>
      </c>
      <c r="O817" s="5">
        <f t="shared" si="48"/>
        <v>2721</v>
      </c>
      <c r="P817" s="5">
        <f t="shared" si="49"/>
        <v>5952</v>
      </c>
      <c r="Q817" s="7" t="s">
        <v>2035</v>
      </c>
      <c r="R817" t="s">
        <v>2036</v>
      </c>
      <c r="S817" s="10">
        <f t="shared" si="50"/>
        <v>43068.25</v>
      </c>
      <c r="T817" s="10">
        <f t="shared" si="51"/>
        <v>42353.25</v>
      </c>
    </row>
    <row r="818" spans="1:20" ht="34" x14ac:dyDescent="0.2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1450159200</v>
      </c>
      <c r="L818" t="b">
        <v>1</v>
      </c>
      <c r="M818" t="b">
        <v>1</v>
      </c>
      <c r="N818" t="s">
        <v>33</v>
      </c>
      <c r="O818" s="5">
        <f t="shared" si="48"/>
        <v>11850</v>
      </c>
      <c r="P818" s="5">
        <f t="shared" si="49"/>
        <v>7141.5</v>
      </c>
      <c r="Q818" s="7" t="s">
        <v>2039</v>
      </c>
      <c r="R818" t="s">
        <v>2040</v>
      </c>
      <c r="S818" s="10">
        <f t="shared" si="50"/>
        <v>41680.25</v>
      </c>
      <c r="T818" s="10">
        <f t="shared" si="51"/>
        <v>42353.25</v>
      </c>
    </row>
    <row r="819" spans="1:20" ht="17" x14ac:dyDescent="0.2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1450159200</v>
      </c>
      <c r="L819" t="b">
        <v>0</v>
      </c>
      <c r="M819" t="b">
        <v>1</v>
      </c>
      <c r="N819" t="s">
        <v>68</v>
      </c>
      <c r="O819" s="5">
        <f t="shared" si="48"/>
        <v>137892</v>
      </c>
      <c r="P819" s="5">
        <f t="shared" si="49"/>
        <v>95840.5</v>
      </c>
      <c r="Q819" s="7" t="s">
        <v>2047</v>
      </c>
      <c r="R819" t="s">
        <v>2048</v>
      </c>
      <c r="S819" s="10">
        <f t="shared" si="50"/>
        <v>43589.208333333328</v>
      </c>
      <c r="T819" s="10">
        <f t="shared" si="51"/>
        <v>42353.25</v>
      </c>
    </row>
    <row r="820" spans="1:20" ht="17" x14ac:dyDescent="0.2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1450159200</v>
      </c>
      <c r="L820" t="b">
        <v>0</v>
      </c>
      <c r="M820" t="b">
        <v>1</v>
      </c>
      <c r="N820" t="s">
        <v>33</v>
      </c>
      <c r="O820" s="5">
        <f t="shared" si="48"/>
        <v>6964</v>
      </c>
      <c r="P820" s="5">
        <f t="shared" si="49"/>
        <v>3866.5</v>
      </c>
      <c r="Q820" s="7" t="s">
        <v>2039</v>
      </c>
      <c r="R820" t="s">
        <v>2040</v>
      </c>
      <c r="S820" s="10">
        <f t="shared" si="50"/>
        <v>43486.25</v>
      </c>
      <c r="T820" s="10">
        <f t="shared" si="51"/>
        <v>42353.25</v>
      </c>
    </row>
    <row r="821" spans="1:20" ht="34" x14ac:dyDescent="0.2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1450159200</v>
      </c>
      <c r="L821" t="b">
        <v>1</v>
      </c>
      <c r="M821" t="b">
        <v>0</v>
      </c>
      <c r="N821" t="s">
        <v>89</v>
      </c>
      <c r="O821" s="5">
        <f t="shared" si="48"/>
        <v>0</v>
      </c>
      <c r="P821" s="5">
        <f t="shared" si="49"/>
        <v>2278</v>
      </c>
      <c r="Q821" s="7" t="s">
        <v>2050</v>
      </c>
      <c r="R821" t="s">
        <v>2051</v>
      </c>
      <c r="S821" s="10">
        <f t="shared" si="50"/>
        <v>41237.25</v>
      </c>
      <c r="T821" s="10">
        <f t="shared" si="51"/>
        <v>42353.25</v>
      </c>
    </row>
    <row r="822" spans="1:20" ht="17" x14ac:dyDescent="0.2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1450159200</v>
      </c>
      <c r="L822" t="b">
        <v>0</v>
      </c>
      <c r="M822" t="b">
        <v>1</v>
      </c>
      <c r="N822" t="s">
        <v>23</v>
      </c>
      <c r="O822" s="5">
        <f t="shared" si="48"/>
        <v>10509</v>
      </c>
      <c r="P822" s="5">
        <f t="shared" si="49"/>
        <v>6144</v>
      </c>
      <c r="Q822" s="7" t="s">
        <v>2035</v>
      </c>
      <c r="R822" t="s">
        <v>2036</v>
      </c>
      <c r="S822" s="10">
        <f t="shared" si="50"/>
        <v>43310.208333333328</v>
      </c>
      <c r="T822" s="10">
        <f t="shared" si="51"/>
        <v>42353.25</v>
      </c>
    </row>
    <row r="823" spans="1:20" ht="17" x14ac:dyDescent="0.2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1450159200</v>
      </c>
      <c r="L823" t="b">
        <v>0</v>
      </c>
      <c r="M823" t="b">
        <v>0</v>
      </c>
      <c r="N823" t="s">
        <v>42</v>
      </c>
      <c r="O823" s="5">
        <f t="shared" si="48"/>
        <v>9373</v>
      </c>
      <c r="P823" s="5">
        <f t="shared" si="49"/>
        <v>7241.5</v>
      </c>
      <c r="Q823" s="7" t="s">
        <v>2041</v>
      </c>
      <c r="R823" t="s">
        <v>2042</v>
      </c>
      <c r="S823" s="10">
        <f t="shared" si="50"/>
        <v>42794.25</v>
      </c>
      <c r="T823" s="10">
        <f t="shared" si="51"/>
        <v>42353.25</v>
      </c>
    </row>
    <row r="824" spans="1:20" ht="17" x14ac:dyDescent="0.2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1450159200</v>
      </c>
      <c r="L824" t="b">
        <v>0</v>
      </c>
      <c r="M824" t="b">
        <v>0</v>
      </c>
      <c r="N824" t="s">
        <v>23</v>
      </c>
      <c r="O824" s="5">
        <f t="shared" si="48"/>
        <v>134982</v>
      </c>
      <c r="P824" s="5">
        <f t="shared" si="49"/>
        <v>95541</v>
      </c>
      <c r="Q824" s="7" t="s">
        <v>2035</v>
      </c>
      <c r="R824" t="s">
        <v>2036</v>
      </c>
      <c r="S824" s="10">
        <f t="shared" si="50"/>
        <v>41698.25</v>
      </c>
      <c r="T824" s="10">
        <f t="shared" si="51"/>
        <v>42353.25</v>
      </c>
    </row>
    <row r="825" spans="1:20" ht="34" x14ac:dyDescent="0.2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1450159200</v>
      </c>
      <c r="L825" t="b">
        <v>1</v>
      </c>
      <c r="M825" t="b">
        <v>1</v>
      </c>
      <c r="N825" t="s">
        <v>23</v>
      </c>
      <c r="O825" s="5">
        <f t="shared" si="48"/>
        <v>10540</v>
      </c>
      <c r="P825" s="5">
        <f t="shared" si="49"/>
        <v>7446</v>
      </c>
      <c r="Q825" s="7" t="s">
        <v>2035</v>
      </c>
      <c r="R825" t="s">
        <v>2036</v>
      </c>
      <c r="S825" s="10">
        <f t="shared" si="50"/>
        <v>41892.208333333336</v>
      </c>
      <c r="T825" s="10">
        <f t="shared" si="51"/>
        <v>42353.25</v>
      </c>
    </row>
    <row r="826" spans="1:20" ht="17" x14ac:dyDescent="0.2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1450159200</v>
      </c>
      <c r="L826" t="b">
        <v>0</v>
      </c>
      <c r="M826" t="b">
        <v>1</v>
      </c>
      <c r="N826" t="s">
        <v>68</v>
      </c>
      <c r="O826" s="5">
        <f t="shared" si="48"/>
        <v>22516</v>
      </c>
      <c r="P826" s="5">
        <f t="shared" si="49"/>
        <v>54398</v>
      </c>
      <c r="Q826" s="7" t="s">
        <v>2047</v>
      </c>
      <c r="R826" t="s">
        <v>2048</v>
      </c>
      <c r="S826" s="10">
        <f t="shared" si="50"/>
        <v>40348.208333333336</v>
      </c>
      <c r="T826" s="10">
        <f t="shared" si="51"/>
        <v>42353.25</v>
      </c>
    </row>
    <row r="827" spans="1:20" ht="17" x14ac:dyDescent="0.2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1450159200</v>
      </c>
      <c r="L827" t="b">
        <v>0</v>
      </c>
      <c r="M827" t="b">
        <v>0</v>
      </c>
      <c r="N827" t="s">
        <v>100</v>
      </c>
      <c r="O827" s="5">
        <f t="shared" si="48"/>
        <v>10350</v>
      </c>
      <c r="P827" s="5">
        <f t="shared" si="49"/>
        <v>7053.5</v>
      </c>
      <c r="Q827" s="7" t="s">
        <v>2041</v>
      </c>
      <c r="R827" t="s">
        <v>2052</v>
      </c>
      <c r="S827" s="10">
        <f t="shared" si="50"/>
        <v>42941.208333333328</v>
      </c>
      <c r="T827" s="10">
        <f t="shared" si="51"/>
        <v>42353.25</v>
      </c>
    </row>
    <row r="828" spans="1:20" ht="34" x14ac:dyDescent="0.2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1450159200</v>
      </c>
      <c r="L828" t="b">
        <v>0</v>
      </c>
      <c r="M828" t="b">
        <v>1</v>
      </c>
      <c r="N828" t="s">
        <v>33</v>
      </c>
      <c r="O828" s="5">
        <f t="shared" si="48"/>
        <v>9997</v>
      </c>
      <c r="P828" s="5">
        <f t="shared" si="49"/>
        <v>6495.5</v>
      </c>
      <c r="Q828" s="7" t="s">
        <v>2039</v>
      </c>
      <c r="R828" t="s">
        <v>2040</v>
      </c>
      <c r="S828" s="10">
        <f t="shared" si="50"/>
        <v>40525.25</v>
      </c>
      <c r="T828" s="10">
        <f t="shared" si="51"/>
        <v>42353.25</v>
      </c>
    </row>
    <row r="829" spans="1:20" ht="34" x14ac:dyDescent="0.2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1450159200</v>
      </c>
      <c r="L829" t="b">
        <v>0</v>
      </c>
      <c r="M829" t="b">
        <v>1</v>
      </c>
      <c r="N829" t="s">
        <v>53</v>
      </c>
      <c r="O829" s="5">
        <f t="shared" si="48"/>
        <v>3834</v>
      </c>
      <c r="P829" s="5">
        <f t="shared" si="49"/>
        <v>3108</v>
      </c>
      <c r="Q829" s="7" t="s">
        <v>2041</v>
      </c>
      <c r="R829" t="s">
        <v>2044</v>
      </c>
      <c r="S829" s="10">
        <f t="shared" si="50"/>
        <v>40666.208333333336</v>
      </c>
      <c r="T829" s="10">
        <f t="shared" si="51"/>
        <v>42353.25</v>
      </c>
    </row>
    <row r="830" spans="1:20" ht="34" x14ac:dyDescent="0.2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1450159200</v>
      </c>
      <c r="L830" t="b">
        <v>0</v>
      </c>
      <c r="M830" t="b">
        <v>0</v>
      </c>
      <c r="N830" t="s">
        <v>33</v>
      </c>
      <c r="O830" s="5">
        <f t="shared" si="48"/>
        <v>0</v>
      </c>
      <c r="P830" s="5">
        <f t="shared" si="49"/>
        <v>2484.5</v>
      </c>
      <c r="Q830" s="7" t="s">
        <v>2039</v>
      </c>
      <c r="R830" t="s">
        <v>2040</v>
      </c>
      <c r="S830" s="10">
        <f t="shared" si="50"/>
        <v>43340.208333333328</v>
      </c>
      <c r="T830" s="10">
        <f t="shared" si="51"/>
        <v>42353.25</v>
      </c>
    </row>
    <row r="831" spans="1:20" ht="17" x14ac:dyDescent="0.2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1450159200</v>
      </c>
      <c r="L831" t="b">
        <v>0</v>
      </c>
      <c r="M831" t="b">
        <v>0</v>
      </c>
      <c r="N831" t="s">
        <v>33</v>
      </c>
      <c r="O831" s="5">
        <f t="shared" si="48"/>
        <v>0</v>
      </c>
      <c r="P831" s="5">
        <f t="shared" si="49"/>
        <v>2541.5</v>
      </c>
      <c r="Q831" s="7" t="s">
        <v>2039</v>
      </c>
      <c r="R831" t="s">
        <v>2040</v>
      </c>
      <c r="S831" s="10">
        <f t="shared" si="50"/>
        <v>42164.208333333328</v>
      </c>
      <c r="T831" s="10">
        <f t="shared" si="51"/>
        <v>42353.25</v>
      </c>
    </row>
    <row r="832" spans="1:20" ht="34" x14ac:dyDescent="0.2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1450159200</v>
      </c>
      <c r="L832" t="b">
        <v>0</v>
      </c>
      <c r="M832" t="b">
        <v>0</v>
      </c>
      <c r="N832" t="s">
        <v>33</v>
      </c>
      <c r="O832" s="5">
        <f t="shared" si="48"/>
        <v>0</v>
      </c>
      <c r="P832" s="5">
        <f t="shared" si="49"/>
        <v>723</v>
      </c>
      <c r="Q832" s="7" t="s">
        <v>2039</v>
      </c>
      <c r="R832" t="s">
        <v>2040</v>
      </c>
      <c r="S832" s="10">
        <f t="shared" si="50"/>
        <v>43103.25</v>
      </c>
      <c r="T832" s="10">
        <f t="shared" si="51"/>
        <v>42353.25</v>
      </c>
    </row>
    <row r="833" spans="1:20" ht="34" x14ac:dyDescent="0.2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1450159200</v>
      </c>
      <c r="L833" t="b">
        <v>0</v>
      </c>
      <c r="M833" t="b">
        <v>0</v>
      </c>
      <c r="N833" t="s">
        <v>122</v>
      </c>
      <c r="O833" s="5">
        <f t="shared" si="48"/>
        <v>8717</v>
      </c>
      <c r="P833" s="5">
        <f t="shared" si="49"/>
        <v>55025</v>
      </c>
      <c r="Q833" s="7" t="s">
        <v>2054</v>
      </c>
      <c r="R833" t="s">
        <v>2055</v>
      </c>
      <c r="S833" s="10">
        <f t="shared" si="50"/>
        <v>40994.208333333336</v>
      </c>
      <c r="T833" s="10">
        <f t="shared" si="51"/>
        <v>42353.25</v>
      </c>
    </row>
    <row r="834" spans="1:20" ht="17" x14ac:dyDescent="0.2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1450159200</v>
      </c>
      <c r="L834" t="b">
        <v>1</v>
      </c>
      <c r="M834" t="b">
        <v>0</v>
      </c>
      <c r="N834" t="s">
        <v>206</v>
      </c>
      <c r="O834" s="5">
        <f t="shared" si="48"/>
        <v>92956</v>
      </c>
      <c r="P834" s="5">
        <f t="shared" si="49"/>
        <v>68726.5</v>
      </c>
      <c r="Q834" s="7" t="s">
        <v>2047</v>
      </c>
      <c r="R834" t="s">
        <v>2059</v>
      </c>
      <c r="S834" s="10">
        <f t="shared" si="50"/>
        <v>42299.208333333328</v>
      </c>
      <c r="T834" s="10">
        <f t="shared" si="51"/>
        <v>42353.25</v>
      </c>
    </row>
    <row r="835" spans="1:20" ht="17" x14ac:dyDescent="0.2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1450159200</v>
      </c>
      <c r="L835" t="b">
        <v>0</v>
      </c>
      <c r="M835" t="b">
        <v>0</v>
      </c>
      <c r="N835" t="s">
        <v>206</v>
      </c>
      <c r="O835" s="5">
        <f t="shared" ref="O835:O898" si="52">MAX(E835-D835,0)</f>
        <v>3923</v>
      </c>
      <c r="P835" s="5">
        <f t="shared" ref="P835:P898" si="53">AVERAGE(E835,G835)</f>
        <v>5444</v>
      </c>
      <c r="Q835" s="7" t="s">
        <v>2047</v>
      </c>
      <c r="R835" t="s">
        <v>2059</v>
      </c>
      <c r="S835" s="10">
        <f t="shared" ref="S835:S898" si="54">(J835/86400)+DATE(1970,1,1)</f>
        <v>40588.25</v>
      </c>
      <c r="T835" s="10">
        <f t="shared" ref="T835:T898" si="55">(K835/86400)+DATE(1970,1,1)</f>
        <v>42353.25</v>
      </c>
    </row>
    <row r="836" spans="1:20" ht="17" x14ac:dyDescent="0.2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1450159200</v>
      </c>
      <c r="L836" t="b">
        <v>0</v>
      </c>
      <c r="M836" t="b">
        <v>0</v>
      </c>
      <c r="N836" t="s">
        <v>33</v>
      </c>
      <c r="O836" s="5">
        <f t="shared" si="52"/>
        <v>3928</v>
      </c>
      <c r="P836" s="5">
        <f t="shared" si="53"/>
        <v>5673.5</v>
      </c>
      <c r="Q836" s="7" t="s">
        <v>2039</v>
      </c>
      <c r="R836" t="s">
        <v>2040</v>
      </c>
      <c r="S836" s="10">
        <f t="shared" si="54"/>
        <v>41448.208333333336</v>
      </c>
      <c r="T836" s="10">
        <f t="shared" si="55"/>
        <v>42353.25</v>
      </c>
    </row>
    <row r="837" spans="1:20" ht="17" x14ac:dyDescent="0.2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1450159200</v>
      </c>
      <c r="L837" t="b">
        <v>0</v>
      </c>
      <c r="M837" t="b">
        <v>0</v>
      </c>
      <c r="N837" t="s">
        <v>28</v>
      </c>
      <c r="O837" s="5">
        <f t="shared" si="52"/>
        <v>0</v>
      </c>
      <c r="P837" s="5">
        <f t="shared" si="53"/>
        <v>39556.5</v>
      </c>
      <c r="Q837" s="7" t="s">
        <v>2037</v>
      </c>
      <c r="R837" t="s">
        <v>2038</v>
      </c>
      <c r="S837" s="10">
        <f t="shared" si="54"/>
        <v>42063.25</v>
      </c>
      <c r="T837" s="10">
        <f t="shared" si="55"/>
        <v>42353.25</v>
      </c>
    </row>
    <row r="838" spans="1:20" ht="17" x14ac:dyDescent="0.2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1450159200</v>
      </c>
      <c r="L838" t="b">
        <v>0</v>
      </c>
      <c r="M838" t="b">
        <v>0</v>
      </c>
      <c r="N838" t="s">
        <v>60</v>
      </c>
      <c r="O838" s="5">
        <f t="shared" si="52"/>
        <v>0</v>
      </c>
      <c r="P838" s="5">
        <f t="shared" si="53"/>
        <v>3090</v>
      </c>
      <c r="Q838" s="7" t="s">
        <v>2035</v>
      </c>
      <c r="R838" t="s">
        <v>2045</v>
      </c>
      <c r="S838" s="10">
        <f t="shared" si="54"/>
        <v>40214.25</v>
      </c>
      <c r="T838" s="10">
        <f t="shared" si="55"/>
        <v>42353.25</v>
      </c>
    </row>
    <row r="839" spans="1:20" ht="17" x14ac:dyDescent="0.2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1450159200</v>
      </c>
      <c r="L839" t="b">
        <v>0</v>
      </c>
      <c r="M839" t="b">
        <v>0</v>
      </c>
      <c r="N839" t="s">
        <v>159</v>
      </c>
      <c r="O839" s="5">
        <f t="shared" si="52"/>
        <v>133260</v>
      </c>
      <c r="P839" s="5">
        <f t="shared" si="53"/>
        <v>76378.5</v>
      </c>
      <c r="Q839" s="7" t="s">
        <v>2035</v>
      </c>
      <c r="R839" t="s">
        <v>2058</v>
      </c>
      <c r="S839" s="10">
        <f t="shared" si="54"/>
        <v>40629.208333333336</v>
      </c>
      <c r="T839" s="10">
        <f t="shared" si="55"/>
        <v>42353.25</v>
      </c>
    </row>
    <row r="840" spans="1:20" ht="17" x14ac:dyDescent="0.2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1450159200</v>
      </c>
      <c r="L840" t="b">
        <v>0</v>
      </c>
      <c r="M840" t="b">
        <v>0</v>
      </c>
      <c r="N840" t="s">
        <v>33</v>
      </c>
      <c r="O840" s="5">
        <f t="shared" si="52"/>
        <v>2490</v>
      </c>
      <c r="P840" s="5">
        <f t="shared" si="53"/>
        <v>4575.5</v>
      </c>
      <c r="Q840" s="7" t="s">
        <v>2039</v>
      </c>
      <c r="R840" t="s">
        <v>2040</v>
      </c>
      <c r="S840" s="10">
        <f t="shared" si="54"/>
        <v>43370.208333333328</v>
      </c>
      <c r="T840" s="10">
        <f t="shared" si="55"/>
        <v>42353.25</v>
      </c>
    </row>
    <row r="841" spans="1:20" ht="17" x14ac:dyDescent="0.2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1450159200</v>
      </c>
      <c r="L841" t="b">
        <v>0</v>
      </c>
      <c r="M841" t="b">
        <v>1</v>
      </c>
      <c r="N841" t="s">
        <v>42</v>
      </c>
      <c r="O841" s="5">
        <f t="shared" si="52"/>
        <v>6944</v>
      </c>
      <c r="P841" s="5">
        <f t="shared" si="53"/>
        <v>7400.5</v>
      </c>
      <c r="Q841" s="7" t="s">
        <v>2041</v>
      </c>
      <c r="R841" t="s">
        <v>2042</v>
      </c>
      <c r="S841" s="10">
        <f t="shared" si="54"/>
        <v>41715.208333333336</v>
      </c>
      <c r="T841" s="10">
        <f t="shared" si="55"/>
        <v>42353.25</v>
      </c>
    </row>
    <row r="842" spans="1:20" ht="17" x14ac:dyDescent="0.2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1450159200</v>
      </c>
      <c r="L842" t="b">
        <v>0</v>
      </c>
      <c r="M842" t="b">
        <v>1</v>
      </c>
      <c r="N842" t="s">
        <v>33</v>
      </c>
      <c r="O842" s="5">
        <f t="shared" si="52"/>
        <v>283</v>
      </c>
      <c r="P842" s="5">
        <f t="shared" si="53"/>
        <v>60058</v>
      </c>
      <c r="Q842" s="7" t="s">
        <v>2039</v>
      </c>
      <c r="R842" t="s">
        <v>2040</v>
      </c>
      <c r="S842" s="10">
        <f t="shared" si="54"/>
        <v>41836.208333333336</v>
      </c>
      <c r="T842" s="10">
        <f t="shared" si="55"/>
        <v>42353.25</v>
      </c>
    </row>
    <row r="843" spans="1:20" ht="17" x14ac:dyDescent="0.2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1450159200</v>
      </c>
      <c r="L843" t="b">
        <v>0</v>
      </c>
      <c r="M843" t="b">
        <v>0</v>
      </c>
      <c r="N843" t="s">
        <v>28</v>
      </c>
      <c r="O843" s="5">
        <f t="shared" si="52"/>
        <v>3891</v>
      </c>
      <c r="P843" s="5">
        <f t="shared" si="53"/>
        <v>6573</v>
      </c>
      <c r="Q843" s="7" t="s">
        <v>2037</v>
      </c>
      <c r="R843" t="s">
        <v>2038</v>
      </c>
      <c r="S843" s="10">
        <f t="shared" si="54"/>
        <v>42419.25</v>
      </c>
      <c r="T843" s="10">
        <f t="shared" si="55"/>
        <v>42353.25</v>
      </c>
    </row>
    <row r="844" spans="1:20" ht="34" x14ac:dyDescent="0.2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1450159200</v>
      </c>
      <c r="L844" t="b">
        <v>0</v>
      </c>
      <c r="M844" t="b">
        <v>0</v>
      </c>
      <c r="N844" t="s">
        <v>65</v>
      </c>
      <c r="O844" s="5">
        <f t="shared" si="52"/>
        <v>6947</v>
      </c>
      <c r="P844" s="5">
        <f t="shared" si="53"/>
        <v>4289.5</v>
      </c>
      <c r="Q844" s="7" t="s">
        <v>2037</v>
      </c>
      <c r="R844" t="s">
        <v>2046</v>
      </c>
      <c r="S844" s="10">
        <f t="shared" si="54"/>
        <v>43266.208333333328</v>
      </c>
      <c r="T844" s="10">
        <f t="shared" si="55"/>
        <v>42353.25</v>
      </c>
    </row>
    <row r="845" spans="1:20" ht="34" x14ac:dyDescent="0.2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1450159200</v>
      </c>
      <c r="L845" t="b">
        <v>0</v>
      </c>
      <c r="M845" t="b">
        <v>0</v>
      </c>
      <c r="N845" t="s">
        <v>122</v>
      </c>
      <c r="O845" s="5">
        <f t="shared" si="52"/>
        <v>0</v>
      </c>
      <c r="P845" s="5">
        <f t="shared" si="53"/>
        <v>1368</v>
      </c>
      <c r="Q845" s="7" t="s">
        <v>2054</v>
      </c>
      <c r="R845" t="s">
        <v>2055</v>
      </c>
      <c r="S845" s="10">
        <f t="shared" si="54"/>
        <v>43338.208333333328</v>
      </c>
      <c r="T845" s="10">
        <f t="shared" si="55"/>
        <v>42353.25</v>
      </c>
    </row>
    <row r="846" spans="1:20" ht="17" x14ac:dyDescent="0.2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1450159200</v>
      </c>
      <c r="L846" t="b">
        <v>0</v>
      </c>
      <c r="M846" t="b">
        <v>0</v>
      </c>
      <c r="N846" t="s">
        <v>42</v>
      </c>
      <c r="O846" s="5">
        <f t="shared" si="52"/>
        <v>0</v>
      </c>
      <c r="P846" s="5">
        <f t="shared" si="53"/>
        <v>4420.5</v>
      </c>
      <c r="Q846" s="7" t="s">
        <v>2041</v>
      </c>
      <c r="R846" t="s">
        <v>2042</v>
      </c>
      <c r="S846" s="10">
        <f t="shared" si="54"/>
        <v>40930.25</v>
      </c>
      <c r="T846" s="10">
        <f t="shared" si="55"/>
        <v>42353.25</v>
      </c>
    </row>
    <row r="847" spans="1:20" ht="17" x14ac:dyDescent="0.2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1450159200</v>
      </c>
      <c r="L847" t="b">
        <v>0</v>
      </c>
      <c r="M847" t="b">
        <v>0</v>
      </c>
      <c r="N847" t="s">
        <v>28</v>
      </c>
      <c r="O847" s="5">
        <f t="shared" si="52"/>
        <v>68187</v>
      </c>
      <c r="P847" s="5">
        <f t="shared" si="53"/>
        <v>69720.5</v>
      </c>
      <c r="Q847" s="7" t="s">
        <v>2037</v>
      </c>
      <c r="R847" t="s">
        <v>2038</v>
      </c>
      <c r="S847" s="10">
        <f t="shared" si="54"/>
        <v>43235.208333333328</v>
      </c>
      <c r="T847" s="10">
        <f t="shared" si="55"/>
        <v>42353.25</v>
      </c>
    </row>
    <row r="848" spans="1:20" ht="17" x14ac:dyDescent="0.2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1450159200</v>
      </c>
      <c r="L848" t="b">
        <v>1</v>
      </c>
      <c r="M848" t="b">
        <v>1</v>
      </c>
      <c r="N848" t="s">
        <v>28</v>
      </c>
      <c r="O848" s="5">
        <f t="shared" si="52"/>
        <v>4085</v>
      </c>
      <c r="P848" s="5">
        <f t="shared" si="53"/>
        <v>2566.5</v>
      </c>
      <c r="Q848" s="7" t="s">
        <v>2037</v>
      </c>
      <c r="R848" t="s">
        <v>2038</v>
      </c>
      <c r="S848" s="10">
        <f t="shared" si="54"/>
        <v>43302.208333333328</v>
      </c>
      <c r="T848" s="10">
        <f t="shared" si="55"/>
        <v>42353.25</v>
      </c>
    </row>
    <row r="849" spans="1:20" ht="17" x14ac:dyDescent="0.2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1450159200</v>
      </c>
      <c r="L849" t="b">
        <v>0</v>
      </c>
      <c r="M849" t="b">
        <v>0</v>
      </c>
      <c r="N849" t="s">
        <v>17</v>
      </c>
      <c r="O849" s="5">
        <f t="shared" si="52"/>
        <v>6474</v>
      </c>
      <c r="P849" s="5">
        <f t="shared" si="53"/>
        <v>5642</v>
      </c>
      <c r="Q849" s="7" t="s">
        <v>2033</v>
      </c>
      <c r="R849" t="s">
        <v>2034</v>
      </c>
      <c r="S849" s="10">
        <f t="shared" si="54"/>
        <v>43107.25</v>
      </c>
      <c r="T849" s="10">
        <f t="shared" si="55"/>
        <v>42353.25</v>
      </c>
    </row>
    <row r="850" spans="1:20" ht="17" x14ac:dyDescent="0.2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1450159200</v>
      </c>
      <c r="L850" t="b">
        <v>0</v>
      </c>
      <c r="M850" t="b">
        <v>0</v>
      </c>
      <c r="N850" t="s">
        <v>53</v>
      </c>
      <c r="O850" s="5">
        <f t="shared" si="52"/>
        <v>7631</v>
      </c>
      <c r="P850" s="5">
        <f t="shared" si="53"/>
        <v>5501.5</v>
      </c>
      <c r="Q850" s="7" t="s">
        <v>2041</v>
      </c>
      <c r="R850" t="s">
        <v>2044</v>
      </c>
      <c r="S850" s="10">
        <f t="shared" si="54"/>
        <v>40341.208333333336</v>
      </c>
      <c r="T850" s="10">
        <f t="shared" si="55"/>
        <v>42353.25</v>
      </c>
    </row>
    <row r="851" spans="1:20" ht="17" x14ac:dyDescent="0.2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1450159200</v>
      </c>
      <c r="L851" t="b">
        <v>0</v>
      </c>
      <c r="M851" t="b">
        <v>1</v>
      </c>
      <c r="N851" t="s">
        <v>60</v>
      </c>
      <c r="O851" s="5">
        <f t="shared" si="52"/>
        <v>2217</v>
      </c>
      <c r="P851" s="5">
        <f t="shared" si="53"/>
        <v>4612</v>
      </c>
      <c r="Q851" s="7" t="s">
        <v>2035</v>
      </c>
      <c r="R851" t="s">
        <v>2045</v>
      </c>
      <c r="S851" s="10">
        <f t="shared" si="54"/>
        <v>40948.25</v>
      </c>
      <c r="T851" s="10">
        <f t="shared" si="55"/>
        <v>42353.25</v>
      </c>
    </row>
    <row r="852" spans="1:20" ht="34" x14ac:dyDescent="0.2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1450159200</v>
      </c>
      <c r="L852" t="b">
        <v>1</v>
      </c>
      <c r="M852" t="b">
        <v>0</v>
      </c>
      <c r="N852" t="s">
        <v>23</v>
      </c>
      <c r="O852" s="5">
        <f t="shared" si="52"/>
        <v>0</v>
      </c>
      <c r="P852" s="5">
        <f t="shared" si="53"/>
        <v>1</v>
      </c>
      <c r="Q852" s="7" t="s">
        <v>2035</v>
      </c>
      <c r="R852" t="s">
        <v>2036</v>
      </c>
      <c r="S852" s="10">
        <f t="shared" si="54"/>
        <v>40866.25</v>
      </c>
      <c r="T852" s="10">
        <f t="shared" si="55"/>
        <v>42353.25</v>
      </c>
    </row>
    <row r="853" spans="1:20" ht="34" x14ac:dyDescent="0.2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1450159200</v>
      </c>
      <c r="L853" t="b">
        <v>0</v>
      </c>
      <c r="M853" t="b">
        <v>0</v>
      </c>
      <c r="N853" t="s">
        <v>50</v>
      </c>
      <c r="O853" s="5">
        <f t="shared" si="52"/>
        <v>6468</v>
      </c>
      <c r="P853" s="5">
        <f t="shared" si="53"/>
        <v>6314</v>
      </c>
      <c r="Q853" s="7" t="s">
        <v>2035</v>
      </c>
      <c r="R853" t="s">
        <v>2043</v>
      </c>
      <c r="S853" s="10">
        <f t="shared" si="54"/>
        <v>41031.208333333336</v>
      </c>
      <c r="T853" s="10">
        <f t="shared" si="55"/>
        <v>42353.25</v>
      </c>
    </row>
    <row r="854" spans="1:20" ht="34" x14ac:dyDescent="0.2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1450159200</v>
      </c>
      <c r="L854" t="b">
        <v>0</v>
      </c>
      <c r="M854" t="b">
        <v>1</v>
      </c>
      <c r="N854" t="s">
        <v>89</v>
      </c>
      <c r="O854" s="5">
        <f t="shared" si="52"/>
        <v>0</v>
      </c>
      <c r="P854" s="5">
        <f t="shared" si="53"/>
        <v>1268</v>
      </c>
      <c r="Q854" s="7" t="s">
        <v>2050</v>
      </c>
      <c r="R854" t="s">
        <v>2051</v>
      </c>
      <c r="S854" s="10">
        <f t="shared" si="54"/>
        <v>40740.208333333336</v>
      </c>
      <c r="T854" s="10">
        <f t="shared" si="55"/>
        <v>42353.25</v>
      </c>
    </row>
    <row r="855" spans="1:20" ht="17" x14ac:dyDescent="0.2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1450159200</v>
      </c>
      <c r="L855" t="b">
        <v>0</v>
      </c>
      <c r="M855" t="b">
        <v>1</v>
      </c>
      <c r="N855" t="s">
        <v>60</v>
      </c>
      <c r="O855" s="5">
        <f t="shared" si="52"/>
        <v>94402</v>
      </c>
      <c r="P855" s="5">
        <f t="shared" si="53"/>
        <v>56484.5</v>
      </c>
      <c r="Q855" s="7" t="s">
        <v>2035</v>
      </c>
      <c r="R855" t="s">
        <v>2045</v>
      </c>
      <c r="S855" s="10">
        <f t="shared" si="54"/>
        <v>40714.208333333336</v>
      </c>
      <c r="T855" s="10">
        <f t="shared" si="55"/>
        <v>42353.25</v>
      </c>
    </row>
    <row r="856" spans="1:20" ht="34" x14ac:dyDescent="0.2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1450159200</v>
      </c>
      <c r="L856" t="b">
        <v>0</v>
      </c>
      <c r="M856" t="b">
        <v>0</v>
      </c>
      <c r="N856" t="s">
        <v>119</v>
      </c>
      <c r="O856" s="5">
        <f t="shared" si="52"/>
        <v>23309</v>
      </c>
      <c r="P856" s="5">
        <f t="shared" si="53"/>
        <v>98485.5</v>
      </c>
      <c r="Q856" s="7" t="s">
        <v>2047</v>
      </c>
      <c r="R856" t="s">
        <v>2053</v>
      </c>
      <c r="S856" s="10">
        <f t="shared" si="54"/>
        <v>43787.25</v>
      </c>
      <c r="T856" s="10">
        <f t="shared" si="55"/>
        <v>42353.25</v>
      </c>
    </row>
    <row r="857" spans="1:20" ht="17" x14ac:dyDescent="0.2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1450159200</v>
      </c>
      <c r="L857" t="b">
        <v>0</v>
      </c>
      <c r="M857" t="b">
        <v>0</v>
      </c>
      <c r="N857" t="s">
        <v>33</v>
      </c>
      <c r="O857" s="5">
        <f t="shared" si="52"/>
        <v>556</v>
      </c>
      <c r="P857" s="5">
        <f t="shared" si="53"/>
        <v>12204</v>
      </c>
      <c r="Q857" s="7" t="s">
        <v>2039</v>
      </c>
      <c r="R857" t="s">
        <v>2040</v>
      </c>
      <c r="S857" s="10">
        <f t="shared" si="54"/>
        <v>40712.208333333336</v>
      </c>
      <c r="T857" s="10">
        <f t="shared" si="55"/>
        <v>42353.25</v>
      </c>
    </row>
    <row r="858" spans="1:20" ht="17" x14ac:dyDescent="0.2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1450159200</v>
      </c>
      <c r="L858" t="b">
        <v>0</v>
      </c>
      <c r="M858" t="b">
        <v>0</v>
      </c>
      <c r="N858" t="s">
        <v>17</v>
      </c>
      <c r="O858" s="5">
        <f t="shared" si="52"/>
        <v>6158</v>
      </c>
      <c r="P858" s="5">
        <f t="shared" si="53"/>
        <v>4358</v>
      </c>
      <c r="Q858" s="7" t="s">
        <v>2033</v>
      </c>
      <c r="R858" t="s">
        <v>2034</v>
      </c>
      <c r="S858" s="10">
        <f t="shared" si="54"/>
        <v>41023.208333333336</v>
      </c>
      <c r="T858" s="10">
        <f t="shared" si="55"/>
        <v>42353.25</v>
      </c>
    </row>
    <row r="859" spans="1:20" ht="34" x14ac:dyDescent="0.2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1450159200</v>
      </c>
      <c r="L859" t="b">
        <v>1</v>
      </c>
      <c r="M859" t="b">
        <v>0</v>
      </c>
      <c r="N859" t="s">
        <v>100</v>
      </c>
      <c r="O859" s="5">
        <f t="shared" si="52"/>
        <v>2113</v>
      </c>
      <c r="P859" s="5">
        <f t="shared" si="53"/>
        <v>3819</v>
      </c>
      <c r="Q859" s="7" t="s">
        <v>2041</v>
      </c>
      <c r="R859" t="s">
        <v>2052</v>
      </c>
      <c r="S859" s="10">
        <f t="shared" si="54"/>
        <v>40944.25</v>
      </c>
      <c r="T859" s="10">
        <f t="shared" si="55"/>
        <v>42353.25</v>
      </c>
    </row>
    <row r="860" spans="1:20" ht="34" x14ac:dyDescent="0.2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1450159200</v>
      </c>
      <c r="L860" t="b">
        <v>1</v>
      </c>
      <c r="M860" t="b">
        <v>0</v>
      </c>
      <c r="N860" t="s">
        <v>17</v>
      </c>
      <c r="O860" s="5">
        <f t="shared" si="52"/>
        <v>0</v>
      </c>
      <c r="P860" s="5">
        <f t="shared" si="53"/>
        <v>1406.5</v>
      </c>
      <c r="Q860" s="7" t="s">
        <v>2033</v>
      </c>
      <c r="R860" t="s">
        <v>2034</v>
      </c>
      <c r="S860" s="10">
        <f t="shared" si="54"/>
        <v>43211.208333333328</v>
      </c>
      <c r="T860" s="10">
        <f t="shared" si="55"/>
        <v>42353.25</v>
      </c>
    </row>
    <row r="861" spans="1:20" ht="34" x14ac:dyDescent="0.2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1450159200</v>
      </c>
      <c r="L861" t="b">
        <v>0</v>
      </c>
      <c r="M861" t="b">
        <v>1</v>
      </c>
      <c r="N861" t="s">
        <v>33</v>
      </c>
      <c r="O861" s="5">
        <f t="shared" si="52"/>
        <v>0</v>
      </c>
      <c r="P861" s="5">
        <f t="shared" si="53"/>
        <v>1328.5</v>
      </c>
      <c r="Q861" s="7" t="s">
        <v>2039</v>
      </c>
      <c r="R861" t="s">
        <v>2040</v>
      </c>
      <c r="S861" s="10">
        <f t="shared" si="54"/>
        <v>41334.25</v>
      </c>
      <c r="T861" s="10">
        <f t="shared" si="55"/>
        <v>42353.25</v>
      </c>
    </row>
    <row r="862" spans="1:20" ht="34" x14ac:dyDescent="0.2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1450159200</v>
      </c>
      <c r="L862" t="b">
        <v>0</v>
      </c>
      <c r="M862" t="b">
        <v>1</v>
      </c>
      <c r="N862" t="s">
        <v>65</v>
      </c>
      <c r="O862" s="5">
        <f t="shared" si="52"/>
        <v>3033</v>
      </c>
      <c r="P862" s="5">
        <f t="shared" si="53"/>
        <v>2549</v>
      </c>
      <c r="Q862" s="7" t="s">
        <v>2037</v>
      </c>
      <c r="R862" t="s">
        <v>2046</v>
      </c>
      <c r="S862" s="10">
        <f t="shared" si="54"/>
        <v>43515.25</v>
      </c>
      <c r="T862" s="10">
        <f t="shared" si="55"/>
        <v>42353.25</v>
      </c>
    </row>
    <row r="863" spans="1:20" ht="17" x14ac:dyDescent="0.2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1450159200</v>
      </c>
      <c r="L863" t="b">
        <v>0</v>
      </c>
      <c r="M863" t="b">
        <v>0</v>
      </c>
      <c r="N863" t="s">
        <v>33</v>
      </c>
      <c r="O863" s="5">
        <f t="shared" si="52"/>
        <v>517</v>
      </c>
      <c r="P863" s="5">
        <f t="shared" si="53"/>
        <v>4740</v>
      </c>
      <c r="Q863" s="7" t="s">
        <v>2039</v>
      </c>
      <c r="R863" t="s">
        <v>2040</v>
      </c>
      <c r="S863" s="10">
        <f t="shared" si="54"/>
        <v>40258.208333333336</v>
      </c>
      <c r="T863" s="10">
        <f t="shared" si="55"/>
        <v>42353.25</v>
      </c>
    </row>
    <row r="864" spans="1:20" ht="17" x14ac:dyDescent="0.2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1450159200</v>
      </c>
      <c r="L864" t="b">
        <v>0</v>
      </c>
      <c r="M864" t="b">
        <v>0</v>
      </c>
      <c r="N864" t="s">
        <v>33</v>
      </c>
      <c r="O864" s="5">
        <f t="shared" si="52"/>
        <v>3060</v>
      </c>
      <c r="P864" s="5">
        <f t="shared" si="53"/>
        <v>3322.5</v>
      </c>
      <c r="Q864" s="7" t="s">
        <v>2039</v>
      </c>
      <c r="R864" t="s">
        <v>2040</v>
      </c>
      <c r="S864" s="10">
        <f t="shared" si="54"/>
        <v>40756.208333333336</v>
      </c>
      <c r="T864" s="10">
        <f t="shared" si="55"/>
        <v>42353.25</v>
      </c>
    </row>
    <row r="865" spans="1:20" ht="17" x14ac:dyDescent="0.2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1450159200</v>
      </c>
      <c r="L865" t="b">
        <v>0</v>
      </c>
      <c r="M865" t="b">
        <v>1</v>
      </c>
      <c r="N865" t="s">
        <v>269</v>
      </c>
      <c r="O865" s="5">
        <f t="shared" si="52"/>
        <v>4015</v>
      </c>
      <c r="P865" s="5">
        <f t="shared" si="53"/>
        <v>2816</v>
      </c>
      <c r="Q865" s="7" t="s">
        <v>2041</v>
      </c>
      <c r="R865" t="s">
        <v>2060</v>
      </c>
      <c r="S865" s="10">
        <f t="shared" si="54"/>
        <v>42172.208333333328</v>
      </c>
      <c r="T865" s="10">
        <f t="shared" si="55"/>
        <v>42353.25</v>
      </c>
    </row>
    <row r="866" spans="1:20" ht="17" x14ac:dyDescent="0.2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1450159200</v>
      </c>
      <c r="L866" t="b">
        <v>0</v>
      </c>
      <c r="M866" t="b">
        <v>0</v>
      </c>
      <c r="N866" t="s">
        <v>100</v>
      </c>
      <c r="O866" s="5">
        <f t="shared" si="52"/>
        <v>10377</v>
      </c>
      <c r="P866" s="5">
        <f t="shared" si="53"/>
        <v>7363.5</v>
      </c>
      <c r="Q866" s="7" t="s">
        <v>2041</v>
      </c>
      <c r="R866" t="s">
        <v>2052</v>
      </c>
      <c r="S866" s="10">
        <f t="shared" si="54"/>
        <v>42601.208333333328</v>
      </c>
      <c r="T866" s="10">
        <f t="shared" si="55"/>
        <v>42353.25</v>
      </c>
    </row>
    <row r="867" spans="1:20" ht="17" x14ac:dyDescent="0.2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1450159200</v>
      </c>
      <c r="L867" t="b">
        <v>0</v>
      </c>
      <c r="M867" t="b">
        <v>0</v>
      </c>
      <c r="N867" t="s">
        <v>33</v>
      </c>
      <c r="O867" s="5">
        <f t="shared" si="52"/>
        <v>69515</v>
      </c>
      <c r="P867" s="5">
        <f t="shared" si="53"/>
        <v>76893.5</v>
      </c>
      <c r="Q867" s="7" t="s">
        <v>2039</v>
      </c>
      <c r="R867" t="s">
        <v>2040</v>
      </c>
      <c r="S867" s="10">
        <f t="shared" si="54"/>
        <v>41897.208333333336</v>
      </c>
      <c r="T867" s="10">
        <f t="shared" si="55"/>
        <v>42353.25</v>
      </c>
    </row>
    <row r="868" spans="1:20" ht="17" x14ac:dyDescent="0.2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1450159200</v>
      </c>
      <c r="L868" t="b">
        <v>0</v>
      </c>
      <c r="M868" t="b">
        <v>0</v>
      </c>
      <c r="N868" t="s">
        <v>122</v>
      </c>
      <c r="O868" s="5">
        <f t="shared" si="52"/>
        <v>0</v>
      </c>
      <c r="P868" s="5">
        <f t="shared" si="53"/>
        <v>39971.5</v>
      </c>
      <c r="Q868" s="7" t="s">
        <v>2054</v>
      </c>
      <c r="R868" t="s">
        <v>2055</v>
      </c>
      <c r="S868" s="10">
        <f t="shared" si="54"/>
        <v>40671.208333333336</v>
      </c>
      <c r="T868" s="10">
        <f t="shared" si="55"/>
        <v>42353.25</v>
      </c>
    </row>
    <row r="869" spans="1:20" ht="34" x14ac:dyDescent="0.2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1450159200</v>
      </c>
      <c r="L869" t="b">
        <v>0</v>
      </c>
      <c r="M869" t="b">
        <v>0</v>
      </c>
      <c r="N869" t="s">
        <v>17</v>
      </c>
      <c r="O869" s="5">
        <f t="shared" si="52"/>
        <v>2997</v>
      </c>
      <c r="P869" s="5">
        <f t="shared" si="53"/>
        <v>4048.5</v>
      </c>
      <c r="Q869" s="7" t="s">
        <v>2033</v>
      </c>
      <c r="R869" t="s">
        <v>2034</v>
      </c>
      <c r="S869" s="10">
        <f t="shared" si="54"/>
        <v>43382.208333333328</v>
      </c>
      <c r="T869" s="10">
        <f t="shared" si="55"/>
        <v>42353.25</v>
      </c>
    </row>
    <row r="870" spans="1:20" ht="17" x14ac:dyDescent="0.2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1450159200</v>
      </c>
      <c r="L870" t="b">
        <v>0</v>
      </c>
      <c r="M870" t="b">
        <v>0</v>
      </c>
      <c r="N870" t="s">
        <v>33</v>
      </c>
      <c r="O870" s="5">
        <f t="shared" si="52"/>
        <v>5939</v>
      </c>
      <c r="P870" s="5">
        <f t="shared" si="53"/>
        <v>6532.5</v>
      </c>
      <c r="Q870" s="7" t="s">
        <v>2039</v>
      </c>
      <c r="R870" t="s">
        <v>2040</v>
      </c>
      <c r="S870" s="10">
        <f t="shared" si="54"/>
        <v>41559.208333333336</v>
      </c>
      <c r="T870" s="10">
        <f t="shared" si="55"/>
        <v>42353.25</v>
      </c>
    </row>
    <row r="871" spans="1:20" ht="17" x14ac:dyDescent="0.2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1450159200</v>
      </c>
      <c r="L871" t="b">
        <v>0</v>
      </c>
      <c r="M871" t="b">
        <v>0</v>
      </c>
      <c r="N871" t="s">
        <v>53</v>
      </c>
      <c r="O871" s="5">
        <f t="shared" si="52"/>
        <v>0</v>
      </c>
      <c r="P871" s="5">
        <f t="shared" si="53"/>
        <v>19451</v>
      </c>
      <c r="Q871" s="7" t="s">
        <v>2041</v>
      </c>
      <c r="R871" t="s">
        <v>2044</v>
      </c>
      <c r="S871" s="10">
        <f t="shared" si="54"/>
        <v>40350.208333333336</v>
      </c>
      <c r="T871" s="10">
        <f t="shared" si="55"/>
        <v>42353.25</v>
      </c>
    </row>
    <row r="872" spans="1:20" ht="17" x14ac:dyDescent="0.2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1450159200</v>
      </c>
      <c r="L872" t="b">
        <v>0</v>
      </c>
      <c r="M872" t="b">
        <v>0</v>
      </c>
      <c r="N872" t="s">
        <v>33</v>
      </c>
      <c r="O872" s="5">
        <f t="shared" si="52"/>
        <v>0</v>
      </c>
      <c r="P872" s="5">
        <f t="shared" si="53"/>
        <v>3520.5</v>
      </c>
      <c r="Q872" s="7" t="s">
        <v>2039</v>
      </c>
      <c r="R872" t="s">
        <v>2040</v>
      </c>
      <c r="S872" s="10">
        <f t="shared" si="54"/>
        <v>42240.208333333328</v>
      </c>
      <c r="T872" s="10">
        <f t="shared" si="55"/>
        <v>42353.25</v>
      </c>
    </row>
    <row r="873" spans="1:20" ht="34" x14ac:dyDescent="0.2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1450159200</v>
      </c>
      <c r="L873" t="b">
        <v>0</v>
      </c>
      <c r="M873" t="b">
        <v>1</v>
      </c>
      <c r="N873" t="s">
        <v>33</v>
      </c>
      <c r="O873" s="5">
        <f t="shared" si="52"/>
        <v>123412</v>
      </c>
      <c r="P873" s="5">
        <f t="shared" si="53"/>
        <v>98616</v>
      </c>
      <c r="Q873" s="7" t="s">
        <v>2039</v>
      </c>
      <c r="R873" t="s">
        <v>2040</v>
      </c>
      <c r="S873" s="10">
        <f t="shared" si="54"/>
        <v>43040.208333333328</v>
      </c>
      <c r="T873" s="10">
        <f t="shared" si="55"/>
        <v>42353.25</v>
      </c>
    </row>
    <row r="874" spans="1:20" ht="17" x14ac:dyDescent="0.2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1450159200</v>
      </c>
      <c r="L874" t="b">
        <v>0</v>
      </c>
      <c r="M874" t="b">
        <v>0</v>
      </c>
      <c r="N874" t="s">
        <v>474</v>
      </c>
      <c r="O874" s="5">
        <f t="shared" si="52"/>
        <v>3292</v>
      </c>
      <c r="P874" s="5">
        <f t="shared" si="53"/>
        <v>4036.5</v>
      </c>
      <c r="Q874" s="7" t="s">
        <v>2041</v>
      </c>
      <c r="R874" t="s">
        <v>2063</v>
      </c>
      <c r="S874" s="10">
        <f t="shared" si="54"/>
        <v>43346.208333333328</v>
      </c>
      <c r="T874" s="10">
        <f t="shared" si="55"/>
        <v>42353.25</v>
      </c>
    </row>
    <row r="875" spans="1:20" ht="17" x14ac:dyDescent="0.2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1450159200</v>
      </c>
      <c r="L875" t="b">
        <v>0</v>
      </c>
      <c r="M875" t="b">
        <v>0</v>
      </c>
      <c r="N875" t="s">
        <v>122</v>
      </c>
      <c r="O875" s="5">
        <f t="shared" si="52"/>
        <v>37168</v>
      </c>
      <c r="P875" s="5">
        <f t="shared" si="53"/>
        <v>40577.5</v>
      </c>
      <c r="Q875" s="7" t="s">
        <v>2054</v>
      </c>
      <c r="R875" t="s">
        <v>2055</v>
      </c>
      <c r="S875" s="10">
        <f t="shared" si="54"/>
        <v>41647.25</v>
      </c>
      <c r="T875" s="10">
        <f t="shared" si="55"/>
        <v>42353.25</v>
      </c>
    </row>
    <row r="876" spans="1:20" ht="17" x14ac:dyDescent="0.2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1450159200</v>
      </c>
      <c r="L876" t="b">
        <v>0</v>
      </c>
      <c r="M876" t="b">
        <v>1</v>
      </c>
      <c r="N876" t="s">
        <v>122</v>
      </c>
      <c r="O876" s="5">
        <f t="shared" si="52"/>
        <v>99268</v>
      </c>
      <c r="P876" s="5">
        <f t="shared" si="53"/>
        <v>71913</v>
      </c>
      <c r="Q876" s="7" t="s">
        <v>2054</v>
      </c>
      <c r="R876" t="s">
        <v>2055</v>
      </c>
      <c r="S876" s="10">
        <f t="shared" si="54"/>
        <v>40291.208333333336</v>
      </c>
      <c r="T876" s="10">
        <f t="shared" si="55"/>
        <v>42353.25</v>
      </c>
    </row>
    <row r="877" spans="1:20" ht="17" x14ac:dyDescent="0.2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1450159200</v>
      </c>
      <c r="L877" t="b">
        <v>0</v>
      </c>
      <c r="M877" t="b">
        <v>0</v>
      </c>
      <c r="N877" t="s">
        <v>23</v>
      </c>
      <c r="O877" s="5">
        <f t="shared" si="52"/>
        <v>0</v>
      </c>
      <c r="P877" s="5">
        <f t="shared" si="53"/>
        <v>2766</v>
      </c>
      <c r="Q877" s="7" t="s">
        <v>2035</v>
      </c>
      <c r="R877" t="s">
        <v>2036</v>
      </c>
      <c r="S877" s="10">
        <f t="shared" si="54"/>
        <v>40556.25</v>
      </c>
      <c r="T877" s="10">
        <f t="shared" si="55"/>
        <v>42353.25</v>
      </c>
    </row>
    <row r="878" spans="1:20" ht="34" x14ac:dyDescent="0.2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1450159200</v>
      </c>
      <c r="L878" t="b">
        <v>0</v>
      </c>
      <c r="M878" t="b">
        <v>0</v>
      </c>
      <c r="N878" t="s">
        <v>122</v>
      </c>
      <c r="O878" s="5">
        <f t="shared" si="52"/>
        <v>0</v>
      </c>
      <c r="P878" s="5">
        <f t="shared" si="53"/>
        <v>1084</v>
      </c>
      <c r="Q878" s="7" t="s">
        <v>2054</v>
      </c>
      <c r="R878" t="s">
        <v>2055</v>
      </c>
      <c r="S878" s="10">
        <f t="shared" si="54"/>
        <v>43624.208333333328</v>
      </c>
      <c r="T878" s="10">
        <f t="shared" si="55"/>
        <v>42353.25</v>
      </c>
    </row>
    <row r="879" spans="1:20" ht="17" x14ac:dyDescent="0.2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1450159200</v>
      </c>
      <c r="L879" t="b">
        <v>0</v>
      </c>
      <c r="M879" t="b">
        <v>0</v>
      </c>
      <c r="N879" t="s">
        <v>17</v>
      </c>
      <c r="O879" s="5">
        <f t="shared" si="52"/>
        <v>0</v>
      </c>
      <c r="P879" s="5">
        <f t="shared" si="53"/>
        <v>63928.5</v>
      </c>
      <c r="Q879" s="7" t="s">
        <v>2033</v>
      </c>
      <c r="R879" t="s">
        <v>2034</v>
      </c>
      <c r="S879" s="10">
        <f t="shared" si="54"/>
        <v>42577.208333333328</v>
      </c>
      <c r="T879" s="10">
        <f t="shared" si="55"/>
        <v>42353.25</v>
      </c>
    </row>
    <row r="880" spans="1:20" ht="17" x14ac:dyDescent="0.2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1450159200</v>
      </c>
      <c r="L880" t="b">
        <v>0</v>
      </c>
      <c r="M880" t="b">
        <v>0</v>
      </c>
      <c r="N880" t="s">
        <v>148</v>
      </c>
      <c r="O880" s="5">
        <f t="shared" si="52"/>
        <v>0</v>
      </c>
      <c r="P880" s="5">
        <f t="shared" si="53"/>
        <v>512</v>
      </c>
      <c r="Q880" s="7" t="s">
        <v>2035</v>
      </c>
      <c r="R880" t="s">
        <v>2057</v>
      </c>
      <c r="S880" s="10">
        <f t="shared" si="54"/>
        <v>43845.25</v>
      </c>
      <c r="T880" s="10">
        <f t="shared" si="55"/>
        <v>42353.25</v>
      </c>
    </row>
    <row r="881" spans="1:20" ht="17" x14ac:dyDescent="0.2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1450159200</v>
      </c>
      <c r="L881" t="b">
        <v>0</v>
      </c>
      <c r="M881" t="b">
        <v>0</v>
      </c>
      <c r="N881" t="s">
        <v>68</v>
      </c>
      <c r="O881" s="5">
        <f t="shared" si="52"/>
        <v>4438</v>
      </c>
      <c r="P881" s="5">
        <f t="shared" si="53"/>
        <v>2745.5</v>
      </c>
      <c r="Q881" s="7" t="s">
        <v>2047</v>
      </c>
      <c r="R881" t="s">
        <v>2048</v>
      </c>
      <c r="S881" s="10">
        <f t="shared" si="54"/>
        <v>42788.25</v>
      </c>
      <c r="T881" s="10">
        <f t="shared" si="55"/>
        <v>42353.25</v>
      </c>
    </row>
    <row r="882" spans="1:20" ht="17" x14ac:dyDescent="0.2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1450159200</v>
      </c>
      <c r="L882" t="b">
        <v>0</v>
      </c>
      <c r="M882" t="b">
        <v>0</v>
      </c>
      <c r="N882" t="s">
        <v>50</v>
      </c>
      <c r="O882" s="5">
        <f t="shared" si="52"/>
        <v>108601</v>
      </c>
      <c r="P882" s="5">
        <f t="shared" si="53"/>
        <v>97757.5</v>
      </c>
      <c r="Q882" s="7" t="s">
        <v>2035</v>
      </c>
      <c r="R882" t="s">
        <v>2043</v>
      </c>
      <c r="S882" s="10">
        <f t="shared" si="54"/>
        <v>43667.208333333328</v>
      </c>
      <c r="T882" s="10">
        <f t="shared" si="55"/>
        <v>42353.25</v>
      </c>
    </row>
    <row r="883" spans="1:20" ht="17" x14ac:dyDescent="0.2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1450159200</v>
      </c>
      <c r="L883" t="b">
        <v>0</v>
      </c>
      <c r="M883" t="b">
        <v>1</v>
      </c>
      <c r="N883" t="s">
        <v>33</v>
      </c>
      <c r="O883" s="5">
        <f t="shared" si="52"/>
        <v>0</v>
      </c>
      <c r="P883" s="5">
        <f t="shared" si="53"/>
        <v>16058.5</v>
      </c>
      <c r="Q883" s="7" t="s">
        <v>2039</v>
      </c>
      <c r="R883" t="s">
        <v>2040</v>
      </c>
      <c r="S883" s="10">
        <f t="shared" si="54"/>
        <v>42194.208333333328</v>
      </c>
      <c r="T883" s="10">
        <f t="shared" si="55"/>
        <v>42353.25</v>
      </c>
    </row>
    <row r="884" spans="1:20" ht="17" x14ac:dyDescent="0.2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1450159200</v>
      </c>
      <c r="L884" t="b">
        <v>0</v>
      </c>
      <c r="M884" t="b">
        <v>0</v>
      </c>
      <c r="N884" t="s">
        <v>33</v>
      </c>
      <c r="O884" s="5">
        <f t="shared" si="52"/>
        <v>2160</v>
      </c>
      <c r="P884" s="5">
        <f t="shared" si="53"/>
        <v>1520</v>
      </c>
      <c r="Q884" s="7" t="s">
        <v>2039</v>
      </c>
      <c r="R884" t="s">
        <v>2040</v>
      </c>
      <c r="S884" s="10">
        <f t="shared" si="54"/>
        <v>42025.25</v>
      </c>
      <c r="T884" s="10">
        <f t="shared" si="55"/>
        <v>42353.25</v>
      </c>
    </row>
    <row r="885" spans="1:20" ht="34" x14ac:dyDescent="0.2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1450159200</v>
      </c>
      <c r="L885" t="b">
        <v>0</v>
      </c>
      <c r="M885" t="b">
        <v>0</v>
      </c>
      <c r="N885" t="s">
        <v>100</v>
      </c>
      <c r="O885" s="5">
        <f t="shared" si="52"/>
        <v>4689</v>
      </c>
      <c r="P885" s="5">
        <f t="shared" si="53"/>
        <v>4141</v>
      </c>
      <c r="Q885" s="7" t="s">
        <v>2041</v>
      </c>
      <c r="R885" t="s">
        <v>2052</v>
      </c>
      <c r="S885" s="10">
        <f t="shared" si="54"/>
        <v>40323.208333333336</v>
      </c>
      <c r="T885" s="10">
        <f t="shared" si="55"/>
        <v>42353.25</v>
      </c>
    </row>
    <row r="886" spans="1:20" ht="17" x14ac:dyDescent="0.2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1450159200</v>
      </c>
      <c r="L886" t="b">
        <v>0</v>
      </c>
      <c r="M886" t="b">
        <v>1</v>
      </c>
      <c r="N886" t="s">
        <v>33</v>
      </c>
      <c r="O886" s="5">
        <f t="shared" si="52"/>
        <v>0</v>
      </c>
      <c r="P886" s="5">
        <f t="shared" si="53"/>
        <v>55630</v>
      </c>
      <c r="Q886" s="7" t="s">
        <v>2039</v>
      </c>
      <c r="R886" t="s">
        <v>2040</v>
      </c>
      <c r="S886" s="10">
        <f t="shared" si="54"/>
        <v>41763.208333333336</v>
      </c>
      <c r="T886" s="10">
        <f t="shared" si="55"/>
        <v>42353.25</v>
      </c>
    </row>
    <row r="887" spans="1:20" ht="17" x14ac:dyDescent="0.2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1450159200</v>
      </c>
      <c r="L887" t="b">
        <v>0</v>
      </c>
      <c r="M887" t="b">
        <v>0</v>
      </c>
      <c r="N887" t="s">
        <v>33</v>
      </c>
      <c r="O887" s="5">
        <f t="shared" si="52"/>
        <v>329</v>
      </c>
      <c r="P887" s="5">
        <f t="shared" si="53"/>
        <v>1090.5</v>
      </c>
      <c r="Q887" s="7" t="s">
        <v>2039</v>
      </c>
      <c r="R887" t="s">
        <v>2040</v>
      </c>
      <c r="S887" s="10">
        <f t="shared" si="54"/>
        <v>40335.208333333336</v>
      </c>
      <c r="T887" s="10">
        <f t="shared" si="55"/>
        <v>42353.25</v>
      </c>
    </row>
    <row r="888" spans="1:20" ht="17" x14ac:dyDescent="0.2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1450159200</v>
      </c>
      <c r="L888" t="b">
        <v>0</v>
      </c>
      <c r="M888" t="b">
        <v>0</v>
      </c>
      <c r="N888" t="s">
        <v>60</v>
      </c>
      <c r="O888" s="5">
        <f t="shared" si="52"/>
        <v>0</v>
      </c>
      <c r="P888" s="5">
        <f t="shared" si="53"/>
        <v>64785</v>
      </c>
      <c r="Q888" s="7" t="s">
        <v>2035</v>
      </c>
      <c r="R888" t="s">
        <v>2045</v>
      </c>
      <c r="S888" s="10">
        <f t="shared" si="54"/>
        <v>40416.208333333336</v>
      </c>
      <c r="T888" s="10">
        <f t="shared" si="55"/>
        <v>42353.25</v>
      </c>
    </row>
    <row r="889" spans="1:20" ht="34" x14ac:dyDescent="0.2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1450159200</v>
      </c>
      <c r="L889" t="b">
        <v>0</v>
      </c>
      <c r="M889" t="b">
        <v>1</v>
      </c>
      <c r="N889" t="s">
        <v>33</v>
      </c>
      <c r="O889" s="5">
        <f t="shared" si="52"/>
        <v>0</v>
      </c>
      <c r="P889" s="5">
        <f t="shared" si="53"/>
        <v>1160</v>
      </c>
      <c r="Q889" s="7" t="s">
        <v>2039</v>
      </c>
      <c r="R889" t="s">
        <v>2040</v>
      </c>
      <c r="S889" s="10">
        <f t="shared" si="54"/>
        <v>42202.208333333328</v>
      </c>
      <c r="T889" s="10">
        <f t="shared" si="55"/>
        <v>42353.25</v>
      </c>
    </row>
    <row r="890" spans="1:20" ht="34" x14ac:dyDescent="0.2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1450159200</v>
      </c>
      <c r="L890" t="b">
        <v>0</v>
      </c>
      <c r="M890" t="b">
        <v>0</v>
      </c>
      <c r="N890" t="s">
        <v>33</v>
      </c>
      <c r="O890" s="5">
        <f t="shared" si="52"/>
        <v>6374</v>
      </c>
      <c r="P890" s="5">
        <f t="shared" si="53"/>
        <v>6232</v>
      </c>
      <c r="Q890" s="7" t="s">
        <v>2039</v>
      </c>
      <c r="R890" t="s">
        <v>2040</v>
      </c>
      <c r="S890" s="10">
        <f t="shared" si="54"/>
        <v>42836.208333333328</v>
      </c>
      <c r="T890" s="10">
        <f t="shared" si="55"/>
        <v>42353.25</v>
      </c>
    </row>
    <row r="891" spans="1:20" ht="17" x14ac:dyDescent="0.2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1450159200</v>
      </c>
      <c r="L891" t="b">
        <v>0</v>
      </c>
      <c r="M891" t="b">
        <v>1</v>
      </c>
      <c r="N891" t="s">
        <v>50</v>
      </c>
      <c r="O891" s="5">
        <f t="shared" si="52"/>
        <v>3908</v>
      </c>
      <c r="P891" s="5">
        <f t="shared" si="53"/>
        <v>4815</v>
      </c>
      <c r="Q891" s="7" t="s">
        <v>2035</v>
      </c>
      <c r="R891" t="s">
        <v>2043</v>
      </c>
      <c r="S891" s="10">
        <f t="shared" si="54"/>
        <v>41710.208333333336</v>
      </c>
      <c r="T891" s="10">
        <f t="shared" si="55"/>
        <v>42353.25</v>
      </c>
    </row>
    <row r="892" spans="1:20" ht="17" x14ac:dyDescent="0.2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1450159200</v>
      </c>
      <c r="L892" t="b">
        <v>0</v>
      </c>
      <c r="M892" t="b">
        <v>0</v>
      </c>
      <c r="N892" t="s">
        <v>60</v>
      </c>
      <c r="O892" s="5">
        <f t="shared" si="52"/>
        <v>21449</v>
      </c>
      <c r="P892" s="5">
        <f t="shared" si="53"/>
        <v>78659.5</v>
      </c>
      <c r="Q892" s="7" t="s">
        <v>2035</v>
      </c>
      <c r="R892" t="s">
        <v>2045</v>
      </c>
      <c r="S892" s="10">
        <f t="shared" si="54"/>
        <v>43640.208333333328</v>
      </c>
      <c r="T892" s="10">
        <f t="shared" si="55"/>
        <v>42353.25</v>
      </c>
    </row>
    <row r="893" spans="1:20" ht="34" x14ac:dyDescent="0.2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1450159200</v>
      </c>
      <c r="L893" t="b">
        <v>0</v>
      </c>
      <c r="M893" t="b">
        <v>0</v>
      </c>
      <c r="N893" t="s">
        <v>42</v>
      </c>
      <c r="O893" s="5">
        <f t="shared" si="52"/>
        <v>4758</v>
      </c>
      <c r="P893" s="5">
        <f t="shared" si="53"/>
        <v>3961.5</v>
      </c>
      <c r="Q893" s="7" t="s">
        <v>2041</v>
      </c>
      <c r="R893" t="s">
        <v>2042</v>
      </c>
      <c r="S893" s="10">
        <f t="shared" si="54"/>
        <v>40880.25</v>
      </c>
      <c r="T893" s="10">
        <f t="shared" si="55"/>
        <v>42353.25</v>
      </c>
    </row>
    <row r="894" spans="1:20" ht="17" x14ac:dyDescent="0.2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1450159200</v>
      </c>
      <c r="L894" t="b">
        <v>0</v>
      </c>
      <c r="M894" t="b">
        <v>0</v>
      </c>
      <c r="N894" t="s">
        <v>206</v>
      </c>
      <c r="O894" s="5">
        <f t="shared" si="52"/>
        <v>7835</v>
      </c>
      <c r="P894" s="5">
        <f t="shared" si="53"/>
        <v>7008.5</v>
      </c>
      <c r="Q894" s="7" t="s">
        <v>2047</v>
      </c>
      <c r="R894" t="s">
        <v>2059</v>
      </c>
      <c r="S894" s="10">
        <f t="shared" si="54"/>
        <v>40319.208333333336</v>
      </c>
      <c r="T894" s="10">
        <f t="shared" si="55"/>
        <v>42353.25</v>
      </c>
    </row>
    <row r="895" spans="1:20" ht="17" x14ac:dyDescent="0.2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1450159200</v>
      </c>
      <c r="L895" t="b">
        <v>0</v>
      </c>
      <c r="M895" t="b">
        <v>1</v>
      </c>
      <c r="N895" t="s">
        <v>42</v>
      </c>
      <c r="O895" s="5">
        <f t="shared" si="52"/>
        <v>2370</v>
      </c>
      <c r="P895" s="5">
        <f t="shared" si="53"/>
        <v>5484.5</v>
      </c>
      <c r="Q895" s="7" t="s">
        <v>2041</v>
      </c>
      <c r="R895" t="s">
        <v>2042</v>
      </c>
      <c r="S895" s="10">
        <f t="shared" si="54"/>
        <v>42170.208333333328</v>
      </c>
      <c r="T895" s="10">
        <f t="shared" si="55"/>
        <v>42353.25</v>
      </c>
    </row>
    <row r="896" spans="1:20" ht="17" x14ac:dyDescent="0.2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1450159200</v>
      </c>
      <c r="L896" t="b">
        <v>0</v>
      </c>
      <c r="M896" t="b">
        <v>1</v>
      </c>
      <c r="N896" t="s">
        <v>269</v>
      </c>
      <c r="O896" s="5">
        <f t="shared" si="52"/>
        <v>1508</v>
      </c>
      <c r="P896" s="5">
        <f t="shared" si="53"/>
        <v>1632</v>
      </c>
      <c r="Q896" s="7" t="s">
        <v>2041</v>
      </c>
      <c r="R896" t="s">
        <v>2060</v>
      </c>
      <c r="S896" s="10">
        <f t="shared" si="54"/>
        <v>41466.208333333336</v>
      </c>
      <c r="T896" s="10">
        <f t="shared" si="55"/>
        <v>42353.25</v>
      </c>
    </row>
    <row r="897" spans="1:20" ht="34" x14ac:dyDescent="0.2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1450159200</v>
      </c>
      <c r="L897" t="b">
        <v>0</v>
      </c>
      <c r="M897" t="b">
        <v>0</v>
      </c>
      <c r="N897" t="s">
        <v>33</v>
      </c>
      <c r="O897" s="5">
        <f t="shared" si="52"/>
        <v>0</v>
      </c>
      <c r="P897" s="5">
        <f t="shared" si="53"/>
        <v>5607.5</v>
      </c>
      <c r="Q897" s="7" t="s">
        <v>2039</v>
      </c>
      <c r="R897" t="s">
        <v>2040</v>
      </c>
      <c r="S897" s="10">
        <f t="shared" si="54"/>
        <v>43134.25</v>
      </c>
      <c r="T897" s="10">
        <f t="shared" si="55"/>
        <v>42353.25</v>
      </c>
    </row>
    <row r="898" spans="1:20" ht="34" x14ac:dyDescent="0.2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1450159200</v>
      </c>
      <c r="L898" t="b">
        <v>0</v>
      </c>
      <c r="M898" t="b">
        <v>1</v>
      </c>
      <c r="N898" t="s">
        <v>17</v>
      </c>
      <c r="O898" s="5">
        <f t="shared" si="52"/>
        <v>133538</v>
      </c>
      <c r="P898" s="5">
        <f t="shared" si="53"/>
        <v>77399</v>
      </c>
      <c r="Q898" s="7" t="s">
        <v>2033</v>
      </c>
      <c r="R898" t="s">
        <v>2034</v>
      </c>
      <c r="S898" s="10">
        <f t="shared" si="54"/>
        <v>40738.208333333336</v>
      </c>
      <c r="T898" s="10">
        <f t="shared" si="55"/>
        <v>42353.25</v>
      </c>
    </row>
    <row r="899" spans="1:20" ht="17" x14ac:dyDescent="0.2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1450159200</v>
      </c>
      <c r="L899" t="b">
        <v>0</v>
      </c>
      <c r="M899" t="b">
        <v>0</v>
      </c>
      <c r="N899" t="s">
        <v>33</v>
      </c>
      <c r="O899" s="5">
        <f t="shared" ref="O899:O962" si="56">MAX(E899-D899,0)</f>
        <v>0</v>
      </c>
      <c r="P899" s="5">
        <f t="shared" ref="P899:P962" si="57">AVERAGE(E899,G899)</f>
        <v>1232</v>
      </c>
      <c r="Q899" s="7" t="s">
        <v>2039</v>
      </c>
      <c r="R899" t="s">
        <v>2040</v>
      </c>
      <c r="S899" s="10">
        <f t="shared" ref="S899:S962" si="58">(J899/86400)+DATE(1970,1,1)</f>
        <v>43583.208333333328</v>
      </c>
      <c r="T899" s="10">
        <f t="shared" ref="T899:T962" si="59">(K899/86400)+DATE(1970,1,1)</f>
        <v>42353.25</v>
      </c>
    </row>
    <row r="900" spans="1:20" ht="17" x14ac:dyDescent="0.2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1450159200</v>
      </c>
      <c r="L900" t="b">
        <v>0</v>
      </c>
      <c r="M900" t="b">
        <v>0</v>
      </c>
      <c r="N900" t="s">
        <v>42</v>
      </c>
      <c r="O900" s="5">
        <f t="shared" si="56"/>
        <v>0</v>
      </c>
      <c r="P900" s="5">
        <f t="shared" si="57"/>
        <v>47606</v>
      </c>
      <c r="Q900" s="7" t="s">
        <v>2041</v>
      </c>
      <c r="R900" t="s">
        <v>2042</v>
      </c>
      <c r="S900" s="10">
        <f t="shared" si="58"/>
        <v>43815.25</v>
      </c>
      <c r="T900" s="10">
        <f t="shared" si="59"/>
        <v>42353.25</v>
      </c>
    </row>
    <row r="901" spans="1:20" ht="17" x14ac:dyDescent="0.2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1450159200</v>
      </c>
      <c r="L901" t="b">
        <v>0</v>
      </c>
      <c r="M901" t="b">
        <v>0</v>
      </c>
      <c r="N901" t="s">
        <v>159</v>
      </c>
      <c r="O901" s="5">
        <f t="shared" si="56"/>
        <v>9520</v>
      </c>
      <c r="P901" s="5">
        <f t="shared" si="57"/>
        <v>6371.5</v>
      </c>
      <c r="Q901" s="7" t="s">
        <v>2035</v>
      </c>
      <c r="R901" t="s">
        <v>2058</v>
      </c>
      <c r="S901" s="10">
        <f t="shared" si="58"/>
        <v>41554.208333333336</v>
      </c>
      <c r="T901" s="10">
        <f t="shared" si="59"/>
        <v>42353.25</v>
      </c>
    </row>
    <row r="902" spans="1:20" ht="17" x14ac:dyDescent="0.2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1450159200</v>
      </c>
      <c r="L902" t="b">
        <v>0</v>
      </c>
      <c r="M902" t="b">
        <v>1</v>
      </c>
      <c r="N902" t="s">
        <v>28</v>
      </c>
      <c r="O902" s="5">
        <f t="shared" si="56"/>
        <v>0</v>
      </c>
      <c r="P902" s="5">
        <f t="shared" si="57"/>
        <v>1.5</v>
      </c>
      <c r="Q902" s="7" t="s">
        <v>2037</v>
      </c>
      <c r="R902" t="s">
        <v>2038</v>
      </c>
      <c r="S902" s="10">
        <f t="shared" si="58"/>
        <v>41901.208333333336</v>
      </c>
      <c r="T902" s="10">
        <f t="shared" si="59"/>
        <v>42353.25</v>
      </c>
    </row>
    <row r="903" spans="1:20" ht="17" x14ac:dyDescent="0.2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1450159200</v>
      </c>
      <c r="L903" t="b">
        <v>0</v>
      </c>
      <c r="M903" t="b">
        <v>1</v>
      </c>
      <c r="N903" t="s">
        <v>23</v>
      </c>
      <c r="O903" s="5">
        <f t="shared" si="56"/>
        <v>3146</v>
      </c>
      <c r="P903" s="5">
        <f t="shared" si="57"/>
        <v>4452.5</v>
      </c>
      <c r="Q903" s="7" t="s">
        <v>2035</v>
      </c>
      <c r="R903" t="s">
        <v>2036</v>
      </c>
      <c r="S903" s="10">
        <f t="shared" si="58"/>
        <v>43298.208333333328</v>
      </c>
      <c r="T903" s="10">
        <f t="shared" si="59"/>
        <v>42353.25</v>
      </c>
    </row>
    <row r="904" spans="1:20" ht="17" x14ac:dyDescent="0.2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1450159200</v>
      </c>
      <c r="L904" t="b">
        <v>0</v>
      </c>
      <c r="M904" t="b">
        <v>0</v>
      </c>
      <c r="N904" t="s">
        <v>28</v>
      </c>
      <c r="O904" s="5">
        <f t="shared" si="56"/>
        <v>2134</v>
      </c>
      <c r="P904" s="5">
        <f t="shared" si="57"/>
        <v>1822</v>
      </c>
      <c r="Q904" s="7" t="s">
        <v>2037</v>
      </c>
      <c r="R904" t="s">
        <v>2038</v>
      </c>
      <c r="S904" s="10">
        <f t="shared" si="58"/>
        <v>42399.25</v>
      </c>
      <c r="T904" s="10">
        <f t="shared" si="59"/>
        <v>42353.25</v>
      </c>
    </row>
    <row r="905" spans="1:20" ht="34" x14ac:dyDescent="0.2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1450159200</v>
      </c>
      <c r="L905" t="b">
        <v>0</v>
      </c>
      <c r="M905" t="b">
        <v>1</v>
      </c>
      <c r="N905" t="s">
        <v>68</v>
      </c>
      <c r="O905" s="5">
        <f t="shared" si="56"/>
        <v>0</v>
      </c>
      <c r="P905" s="5">
        <f t="shared" si="57"/>
        <v>361.5</v>
      </c>
      <c r="Q905" s="7" t="s">
        <v>2047</v>
      </c>
      <c r="R905" t="s">
        <v>2048</v>
      </c>
      <c r="S905" s="10">
        <f t="shared" si="58"/>
        <v>41034.208333333336</v>
      </c>
      <c r="T905" s="10">
        <f t="shared" si="59"/>
        <v>42353.25</v>
      </c>
    </row>
    <row r="906" spans="1:20" ht="17" x14ac:dyDescent="0.2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1450159200</v>
      </c>
      <c r="L906" t="b">
        <v>0</v>
      </c>
      <c r="M906" t="b">
        <v>0</v>
      </c>
      <c r="N906" t="s">
        <v>133</v>
      </c>
      <c r="O906" s="5">
        <f t="shared" si="56"/>
        <v>0</v>
      </c>
      <c r="P906" s="5">
        <f t="shared" si="57"/>
        <v>405.5</v>
      </c>
      <c r="Q906" s="7" t="s">
        <v>2047</v>
      </c>
      <c r="R906" t="s">
        <v>2056</v>
      </c>
      <c r="S906" s="10">
        <f t="shared" si="58"/>
        <v>41186.208333333336</v>
      </c>
      <c r="T906" s="10">
        <f t="shared" si="59"/>
        <v>42353.25</v>
      </c>
    </row>
    <row r="907" spans="1:20" ht="17" x14ac:dyDescent="0.2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1450159200</v>
      </c>
      <c r="L907" t="b">
        <v>0</v>
      </c>
      <c r="M907" t="b">
        <v>0</v>
      </c>
      <c r="N907" t="s">
        <v>33</v>
      </c>
      <c r="O907" s="5">
        <f t="shared" si="56"/>
        <v>5055</v>
      </c>
      <c r="P907" s="5">
        <f t="shared" si="57"/>
        <v>6595.5</v>
      </c>
      <c r="Q907" s="7" t="s">
        <v>2039</v>
      </c>
      <c r="R907" t="s">
        <v>2040</v>
      </c>
      <c r="S907" s="10">
        <f t="shared" si="58"/>
        <v>41536.208333333336</v>
      </c>
      <c r="T907" s="10">
        <f t="shared" si="59"/>
        <v>42353.25</v>
      </c>
    </row>
    <row r="908" spans="1:20" ht="34" x14ac:dyDescent="0.2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1450159200</v>
      </c>
      <c r="L908" t="b">
        <v>1</v>
      </c>
      <c r="M908" t="b">
        <v>1</v>
      </c>
      <c r="N908" t="s">
        <v>42</v>
      </c>
      <c r="O908" s="5">
        <f t="shared" si="56"/>
        <v>3464</v>
      </c>
      <c r="P908" s="5">
        <f t="shared" si="57"/>
        <v>4577.5</v>
      </c>
      <c r="Q908" s="7" t="s">
        <v>2041</v>
      </c>
      <c r="R908" t="s">
        <v>2042</v>
      </c>
      <c r="S908" s="10">
        <f t="shared" si="58"/>
        <v>42868.208333333328</v>
      </c>
      <c r="T908" s="10">
        <f t="shared" si="59"/>
        <v>42353.25</v>
      </c>
    </row>
    <row r="909" spans="1:20" ht="17" x14ac:dyDescent="0.2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1450159200</v>
      </c>
      <c r="L909" t="b">
        <v>0</v>
      </c>
      <c r="M909" t="b">
        <v>0</v>
      </c>
      <c r="N909" t="s">
        <v>33</v>
      </c>
      <c r="O909" s="5">
        <f t="shared" si="56"/>
        <v>0</v>
      </c>
      <c r="P909" s="5">
        <f t="shared" si="57"/>
        <v>942</v>
      </c>
      <c r="Q909" s="7" t="s">
        <v>2039</v>
      </c>
      <c r="R909" t="s">
        <v>2040</v>
      </c>
      <c r="S909" s="10">
        <f t="shared" si="58"/>
        <v>40660.208333333336</v>
      </c>
      <c r="T909" s="10">
        <f t="shared" si="59"/>
        <v>42353.25</v>
      </c>
    </row>
    <row r="910" spans="1:20" ht="17" x14ac:dyDescent="0.2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1450159200</v>
      </c>
      <c r="L910" t="b">
        <v>0</v>
      </c>
      <c r="M910" t="b">
        <v>0</v>
      </c>
      <c r="N910" t="s">
        <v>89</v>
      </c>
      <c r="O910" s="5">
        <f t="shared" si="56"/>
        <v>83750</v>
      </c>
      <c r="P910" s="5">
        <f t="shared" si="57"/>
        <v>62942</v>
      </c>
      <c r="Q910" s="7" t="s">
        <v>2050</v>
      </c>
      <c r="R910" t="s">
        <v>2051</v>
      </c>
      <c r="S910" s="10">
        <f t="shared" si="58"/>
        <v>41031.208333333336</v>
      </c>
      <c r="T910" s="10">
        <f t="shared" si="59"/>
        <v>42353.25</v>
      </c>
    </row>
    <row r="911" spans="1:20" ht="17" x14ac:dyDescent="0.2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1450159200</v>
      </c>
      <c r="L911" t="b">
        <v>0</v>
      </c>
      <c r="M911" t="b">
        <v>1</v>
      </c>
      <c r="N911" t="s">
        <v>33</v>
      </c>
      <c r="O911" s="5">
        <f t="shared" si="56"/>
        <v>6821</v>
      </c>
      <c r="P911" s="5">
        <f t="shared" si="57"/>
        <v>4350.5</v>
      </c>
      <c r="Q911" s="7" t="s">
        <v>2039</v>
      </c>
      <c r="R911" t="s">
        <v>2040</v>
      </c>
      <c r="S911" s="10">
        <f t="shared" si="58"/>
        <v>43255.208333333328</v>
      </c>
      <c r="T911" s="10">
        <f t="shared" si="59"/>
        <v>42353.25</v>
      </c>
    </row>
    <row r="912" spans="1:20" ht="17" x14ac:dyDescent="0.2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1450159200</v>
      </c>
      <c r="L912" t="b">
        <v>0</v>
      </c>
      <c r="M912" t="b">
        <v>0</v>
      </c>
      <c r="N912" t="s">
        <v>33</v>
      </c>
      <c r="O912" s="5">
        <f t="shared" si="56"/>
        <v>0</v>
      </c>
      <c r="P912" s="5">
        <f t="shared" si="57"/>
        <v>15255.5</v>
      </c>
      <c r="Q912" s="7" t="s">
        <v>2039</v>
      </c>
      <c r="R912" t="s">
        <v>2040</v>
      </c>
      <c r="S912" s="10">
        <f t="shared" si="58"/>
        <v>42026.25</v>
      </c>
      <c r="T912" s="10">
        <f t="shared" si="59"/>
        <v>42353.25</v>
      </c>
    </row>
    <row r="913" spans="1:20" ht="17" x14ac:dyDescent="0.2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1450159200</v>
      </c>
      <c r="L913" t="b">
        <v>1</v>
      </c>
      <c r="M913" t="b">
        <v>0</v>
      </c>
      <c r="N913" t="s">
        <v>28</v>
      </c>
      <c r="O913" s="5">
        <f t="shared" si="56"/>
        <v>5739</v>
      </c>
      <c r="P913" s="5">
        <f t="shared" si="57"/>
        <v>6000.5</v>
      </c>
      <c r="Q913" s="7" t="s">
        <v>2037</v>
      </c>
      <c r="R913" t="s">
        <v>2038</v>
      </c>
      <c r="S913" s="10">
        <f t="shared" si="58"/>
        <v>43717.208333333328</v>
      </c>
      <c r="T913" s="10">
        <f t="shared" si="59"/>
        <v>42353.25</v>
      </c>
    </row>
    <row r="914" spans="1:20" ht="17" x14ac:dyDescent="0.2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1450159200</v>
      </c>
      <c r="L914" t="b">
        <v>1</v>
      </c>
      <c r="M914" t="b">
        <v>0</v>
      </c>
      <c r="N914" t="s">
        <v>53</v>
      </c>
      <c r="O914" s="5">
        <f t="shared" si="56"/>
        <v>12510</v>
      </c>
      <c r="P914" s="5">
        <f t="shared" si="57"/>
        <v>7244.5</v>
      </c>
      <c r="Q914" s="7" t="s">
        <v>2041</v>
      </c>
      <c r="R914" t="s">
        <v>2044</v>
      </c>
      <c r="S914" s="10">
        <f t="shared" si="58"/>
        <v>41157.208333333336</v>
      </c>
      <c r="T914" s="10">
        <f t="shared" si="59"/>
        <v>42353.25</v>
      </c>
    </row>
    <row r="915" spans="1:20" ht="17" x14ac:dyDescent="0.2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1450159200</v>
      </c>
      <c r="L915" t="b">
        <v>0</v>
      </c>
      <c r="M915" t="b">
        <v>0</v>
      </c>
      <c r="N915" t="s">
        <v>53</v>
      </c>
      <c r="O915" s="5">
        <f t="shared" si="56"/>
        <v>0</v>
      </c>
      <c r="P915" s="5">
        <f t="shared" si="57"/>
        <v>18029.5</v>
      </c>
      <c r="Q915" s="7" t="s">
        <v>2041</v>
      </c>
      <c r="R915" t="s">
        <v>2044</v>
      </c>
      <c r="S915" s="10">
        <f t="shared" si="58"/>
        <v>43597.208333333328</v>
      </c>
      <c r="T915" s="10">
        <f t="shared" si="59"/>
        <v>42353.25</v>
      </c>
    </row>
    <row r="916" spans="1:20" ht="17" x14ac:dyDescent="0.2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1450159200</v>
      </c>
      <c r="L916" t="b">
        <v>0</v>
      </c>
      <c r="M916" t="b">
        <v>0</v>
      </c>
      <c r="N916" t="s">
        <v>33</v>
      </c>
      <c r="O916" s="5">
        <f t="shared" si="56"/>
        <v>0</v>
      </c>
      <c r="P916" s="5">
        <f t="shared" si="57"/>
        <v>1908.5</v>
      </c>
      <c r="Q916" s="7" t="s">
        <v>2039</v>
      </c>
      <c r="R916" t="s">
        <v>2040</v>
      </c>
      <c r="S916" s="10">
        <f t="shared" si="58"/>
        <v>41490.208333333336</v>
      </c>
      <c r="T916" s="10">
        <f t="shared" si="59"/>
        <v>42353.25</v>
      </c>
    </row>
    <row r="917" spans="1:20" ht="17" x14ac:dyDescent="0.2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1450159200</v>
      </c>
      <c r="L917" t="b">
        <v>0</v>
      </c>
      <c r="M917" t="b">
        <v>0</v>
      </c>
      <c r="N917" t="s">
        <v>269</v>
      </c>
      <c r="O917" s="5">
        <f t="shared" si="56"/>
        <v>70036</v>
      </c>
      <c r="P917" s="5">
        <f t="shared" si="57"/>
        <v>98901</v>
      </c>
      <c r="Q917" s="7" t="s">
        <v>2041</v>
      </c>
      <c r="R917" t="s">
        <v>2060</v>
      </c>
      <c r="S917" s="10">
        <f t="shared" si="58"/>
        <v>42976.208333333328</v>
      </c>
      <c r="T917" s="10">
        <f t="shared" si="59"/>
        <v>42353.25</v>
      </c>
    </row>
    <row r="918" spans="1:20" ht="34" x14ac:dyDescent="0.2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1450159200</v>
      </c>
      <c r="L918" t="b">
        <v>0</v>
      </c>
      <c r="M918" t="b">
        <v>0</v>
      </c>
      <c r="N918" t="s">
        <v>122</v>
      </c>
      <c r="O918" s="5">
        <f t="shared" si="56"/>
        <v>0</v>
      </c>
      <c r="P918" s="5">
        <f t="shared" si="57"/>
        <v>697.5</v>
      </c>
      <c r="Q918" s="7" t="s">
        <v>2054</v>
      </c>
      <c r="R918" t="s">
        <v>2055</v>
      </c>
      <c r="S918" s="10">
        <f t="shared" si="58"/>
        <v>41991.25</v>
      </c>
      <c r="T918" s="10">
        <f t="shared" si="59"/>
        <v>42353.25</v>
      </c>
    </row>
    <row r="919" spans="1:20" ht="17" x14ac:dyDescent="0.2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1450159200</v>
      </c>
      <c r="L919" t="b">
        <v>0</v>
      </c>
      <c r="M919" t="b">
        <v>1</v>
      </c>
      <c r="N919" t="s">
        <v>100</v>
      </c>
      <c r="O919" s="5">
        <f t="shared" si="56"/>
        <v>0</v>
      </c>
      <c r="P919" s="5">
        <f t="shared" si="57"/>
        <v>1062</v>
      </c>
      <c r="Q919" s="7" t="s">
        <v>2041</v>
      </c>
      <c r="R919" t="s">
        <v>2052</v>
      </c>
      <c r="S919" s="10">
        <f t="shared" si="58"/>
        <v>40722.208333333336</v>
      </c>
      <c r="T919" s="10">
        <f t="shared" si="59"/>
        <v>42353.25</v>
      </c>
    </row>
    <row r="920" spans="1:20" ht="17" x14ac:dyDescent="0.2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1450159200</v>
      </c>
      <c r="L920" t="b">
        <v>0</v>
      </c>
      <c r="M920" t="b">
        <v>0</v>
      </c>
      <c r="N920" t="s">
        <v>133</v>
      </c>
      <c r="O920" s="5">
        <f t="shared" si="56"/>
        <v>5221</v>
      </c>
      <c r="P920" s="5">
        <f t="shared" si="57"/>
        <v>4588.5</v>
      </c>
      <c r="Q920" s="7" t="s">
        <v>2047</v>
      </c>
      <c r="R920" t="s">
        <v>2056</v>
      </c>
      <c r="S920" s="10">
        <f t="shared" si="58"/>
        <v>41117.208333333336</v>
      </c>
      <c r="T920" s="10">
        <f t="shared" si="59"/>
        <v>42353.25</v>
      </c>
    </row>
    <row r="921" spans="1:20" ht="17" x14ac:dyDescent="0.2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1450159200</v>
      </c>
      <c r="L921" t="b">
        <v>0</v>
      </c>
      <c r="M921" t="b">
        <v>1</v>
      </c>
      <c r="N921" t="s">
        <v>33</v>
      </c>
      <c r="O921" s="5">
        <f t="shared" si="56"/>
        <v>0</v>
      </c>
      <c r="P921" s="5">
        <f t="shared" si="57"/>
        <v>10570</v>
      </c>
      <c r="Q921" s="7" t="s">
        <v>2039</v>
      </c>
      <c r="R921" t="s">
        <v>2040</v>
      </c>
      <c r="S921" s="10">
        <f t="shared" si="58"/>
        <v>43022.208333333328</v>
      </c>
      <c r="T921" s="10">
        <f t="shared" si="59"/>
        <v>42353.25</v>
      </c>
    </row>
    <row r="922" spans="1:20" ht="17" x14ac:dyDescent="0.2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1450159200</v>
      </c>
      <c r="L922" t="b">
        <v>1</v>
      </c>
      <c r="M922" t="b">
        <v>0</v>
      </c>
      <c r="N922" t="s">
        <v>71</v>
      </c>
      <c r="O922" s="5">
        <f t="shared" si="56"/>
        <v>4376</v>
      </c>
      <c r="P922" s="5">
        <f t="shared" si="57"/>
        <v>4965.5</v>
      </c>
      <c r="Q922" s="7" t="s">
        <v>2041</v>
      </c>
      <c r="R922" t="s">
        <v>2049</v>
      </c>
      <c r="S922" s="10">
        <f t="shared" si="58"/>
        <v>43503.25</v>
      </c>
      <c r="T922" s="10">
        <f t="shared" si="59"/>
        <v>42353.25</v>
      </c>
    </row>
    <row r="923" spans="1:20" ht="17" x14ac:dyDescent="0.2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1450159200</v>
      </c>
      <c r="L923" t="b">
        <v>0</v>
      </c>
      <c r="M923" t="b">
        <v>0</v>
      </c>
      <c r="N923" t="s">
        <v>28</v>
      </c>
      <c r="O923" s="5">
        <f t="shared" si="56"/>
        <v>0</v>
      </c>
      <c r="P923" s="5">
        <f t="shared" si="57"/>
        <v>624</v>
      </c>
      <c r="Q923" s="7" t="s">
        <v>2037</v>
      </c>
      <c r="R923" t="s">
        <v>2038</v>
      </c>
      <c r="S923" s="10">
        <f t="shared" si="58"/>
        <v>40951.25</v>
      </c>
      <c r="T923" s="10">
        <f t="shared" si="59"/>
        <v>42353.25</v>
      </c>
    </row>
    <row r="924" spans="1:20" ht="17" x14ac:dyDescent="0.2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1450159200</v>
      </c>
      <c r="L924" t="b">
        <v>0</v>
      </c>
      <c r="M924" t="b">
        <v>1</v>
      </c>
      <c r="N924" t="s">
        <v>319</v>
      </c>
      <c r="O924" s="5">
        <f t="shared" si="56"/>
        <v>39040</v>
      </c>
      <c r="P924" s="5">
        <f t="shared" si="57"/>
        <v>46350.5</v>
      </c>
      <c r="Q924" s="7" t="s">
        <v>2035</v>
      </c>
      <c r="R924" t="s">
        <v>2062</v>
      </c>
      <c r="S924" s="10">
        <f t="shared" si="58"/>
        <v>43443.25</v>
      </c>
      <c r="T924" s="10">
        <f t="shared" si="59"/>
        <v>42353.25</v>
      </c>
    </row>
    <row r="925" spans="1:20" ht="17" x14ac:dyDescent="0.2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1450159200</v>
      </c>
      <c r="L925" t="b">
        <v>0</v>
      </c>
      <c r="M925" t="b">
        <v>0</v>
      </c>
      <c r="N925" t="s">
        <v>33</v>
      </c>
      <c r="O925" s="5">
        <f t="shared" si="56"/>
        <v>2344</v>
      </c>
      <c r="P925" s="5">
        <f t="shared" si="57"/>
        <v>2042</v>
      </c>
      <c r="Q925" s="7" t="s">
        <v>2039</v>
      </c>
      <c r="R925" t="s">
        <v>2040</v>
      </c>
      <c r="S925" s="10">
        <f t="shared" si="58"/>
        <v>40373.208333333336</v>
      </c>
      <c r="T925" s="10">
        <f t="shared" si="59"/>
        <v>42353.25</v>
      </c>
    </row>
    <row r="926" spans="1:20" ht="17" x14ac:dyDescent="0.2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1450159200</v>
      </c>
      <c r="L926" t="b">
        <v>0</v>
      </c>
      <c r="M926" t="b">
        <v>0</v>
      </c>
      <c r="N926" t="s">
        <v>33</v>
      </c>
      <c r="O926" s="5">
        <f t="shared" si="56"/>
        <v>152892</v>
      </c>
      <c r="P926" s="5">
        <f t="shared" si="57"/>
        <v>97290.5</v>
      </c>
      <c r="Q926" s="7" t="s">
        <v>2039</v>
      </c>
      <c r="R926" t="s">
        <v>2040</v>
      </c>
      <c r="S926" s="10">
        <f t="shared" si="58"/>
        <v>43769.208333333328</v>
      </c>
      <c r="T926" s="10">
        <f t="shared" si="59"/>
        <v>42353.25</v>
      </c>
    </row>
    <row r="927" spans="1:20" ht="34" x14ac:dyDescent="0.2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1450159200</v>
      </c>
      <c r="L927" t="b">
        <v>0</v>
      </c>
      <c r="M927" t="b">
        <v>0</v>
      </c>
      <c r="N927" t="s">
        <v>33</v>
      </c>
      <c r="O927" s="5">
        <f t="shared" si="56"/>
        <v>3722</v>
      </c>
      <c r="P927" s="5">
        <f t="shared" si="57"/>
        <v>3393.5</v>
      </c>
      <c r="Q927" s="7" t="s">
        <v>2039</v>
      </c>
      <c r="R927" t="s">
        <v>2040</v>
      </c>
      <c r="S927" s="10">
        <f t="shared" si="58"/>
        <v>43000.208333333328</v>
      </c>
      <c r="T927" s="10">
        <f t="shared" si="59"/>
        <v>42353.25</v>
      </c>
    </row>
    <row r="928" spans="1:20" ht="17" x14ac:dyDescent="0.2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1450159200</v>
      </c>
      <c r="L928" t="b">
        <v>0</v>
      </c>
      <c r="M928" t="b">
        <v>0</v>
      </c>
      <c r="N928" t="s">
        <v>17</v>
      </c>
      <c r="O928" s="5">
        <f t="shared" si="56"/>
        <v>0</v>
      </c>
      <c r="P928" s="5">
        <f t="shared" si="57"/>
        <v>796</v>
      </c>
      <c r="Q928" s="7" t="s">
        <v>2033</v>
      </c>
      <c r="R928" t="s">
        <v>2034</v>
      </c>
      <c r="S928" s="10">
        <f t="shared" si="58"/>
        <v>42502.208333333328</v>
      </c>
      <c r="T928" s="10">
        <f t="shared" si="59"/>
        <v>42353.25</v>
      </c>
    </row>
    <row r="929" spans="1:20" ht="17" x14ac:dyDescent="0.2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1450159200</v>
      </c>
      <c r="L929" t="b">
        <v>0</v>
      </c>
      <c r="M929" t="b">
        <v>0</v>
      </c>
      <c r="N929" t="s">
        <v>33</v>
      </c>
      <c r="O929" s="5">
        <f t="shared" si="56"/>
        <v>0</v>
      </c>
      <c r="P929" s="5">
        <f t="shared" si="57"/>
        <v>1669</v>
      </c>
      <c r="Q929" s="7" t="s">
        <v>2039</v>
      </c>
      <c r="R929" t="s">
        <v>2040</v>
      </c>
      <c r="S929" s="10">
        <f t="shared" si="58"/>
        <v>41102.208333333336</v>
      </c>
      <c r="T929" s="10">
        <f t="shared" si="59"/>
        <v>42353.25</v>
      </c>
    </row>
    <row r="930" spans="1:20" ht="17" x14ac:dyDescent="0.2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1450159200</v>
      </c>
      <c r="L930" t="b">
        <v>0</v>
      </c>
      <c r="M930" t="b">
        <v>0</v>
      </c>
      <c r="N930" t="s">
        <v>28</v>
      </c>
      <c r="O930" s="5">
        <f t="shared" si="56"/>
        <v>28986</v>
      </c>
      <c r="P930" s="5">
        <f t="shared" si="57"/>
        <v>100081.5</v>
      </c>
      <c r="Q930" s="7" t="s">
        <v>2037</v>
      </c>
      <c r="R930" t="s">
        <v>2038</v>
      </c>
      <c r="S930" s="10">
        <f t="shared" si="58"/>
        <v>41637.25</v>
      </c>
      <c r="T930" s="10">
        <f t="shared" si="59"/>
        <v>42353.25</v>
      </c>
    </row>
    <row r="931" spans="1:20" ht="17" x14ac:dyDescent="0.2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1450159200</v>
      </c>
      <c r="L931" t="b">
        <v>0</v>
      </c>
      <c r="M931" t="b">
        <v>0</v>
      </c>
      <c r="N931" t="s">
        <v>33</v>
      </c>
      <c r="O931" s="5">
        <f t="shared" si="56"/>
        <v>6452</v>
      </c>
      <c r="P931" s="5">
        <f t="shared" si="57"/>
        <v>6068</v>
      </c>
      <c r="Q931" s="7" t="s">
        <v>2039</v>
      </c>
      <c r="R931" t="s">
        <v>2040</v>
      </c>
      <c r="S931" s="10">
        <f t="shared" si="58"/>
        <v>42858.208333333328</v>
      </c>
      <c r="T931" s="10">
        <f t="shared" si="59"/>
        <v>42353.25</v>
      </c>
    </row>
    <row r="932" spans="1:20" ht="17" x14ac:dyDescent="0.2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1450159200</v>
      </c>
      <c r="L932" t="b">
        <v>0</v>
      </c>
      <c r="M932" t="b">
        <v>1</v>
      </c>
      <c r="N932" t="s">
        <v>33</v>
      </c>
      <c r="O932" s="5">
        <f t="shared" si="56"/>
        <v>430</v>
      </c>
      <c r="P932" s="5">
        <f t="shared" si="57"/>
        <v>2007.5</v>
      </c>
      <c r="Q932" s="7" t="s">
        <v>2039</v>
      </c>
      <c r="R932" t="s">
        <v>2040</v>
      </c>
      <c r="S932" s="10">
        <f t="shared" si="58"/>
        <v>42060.25</v>
      </c>
      <c r="T932" s="10">
        <f t="shared" si="59"/>
        <v>42353.25</v>
      </c>
    </row>
    <row r="933" spans="1:20" ht="17" x14ac:dyDescent="0.2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1450159200</v>
      </c>
      <c r="L933" t="b">
        <v>0</v>
      </c>
      <c r="M933" t="b">
        <v>1</v>
      </c>
      <c r="N933" t="s">
        <v>33</v>
      </c>
      <c r="O933" s="5">
        <f t="shared" si="56"/>
        <v>0</v>
      </c>
      <c r="P933" s="5">
        <f t="shared" si="57"/>
        <v>2920.5</v>
      </c>
      <c r="Q933" s="7" t="s">
        <v>2039</v>
      </c>
      <c r="R933" t="s">
        <v>2040</v>
      </c>
      <c r="S933" s="10">
        <f t="shared" si="58"/>
        <v>41818.208333333336</v>
      </c>
      <c r="T933" s="10">
        <f t="shared" si="59"/>
        <v>42353.25</v>
      </c>
    </row>
    <row r="934" spans="1:20" ht="17" x14ac:dyDescent="0.2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1450159200</v>
      </c>
      <c r="L934" t="b">
        <v>0</v>
      </c>
      <c r="M934" t="b">
        <v>0</v>
      </c>
      <c r="N934" t="s">
        <v>23</v>
      </c>
      <c r="O934" s="5">
        <f t="shared" si="56"/>
        <v>2583</v>
      </c>
      <c r="P934" s="5">
        <f t="shared" si="57"/>
        <v>2513.5</v>
      </c>
      <c r="Q934" s="7" t="s">
        <v>2035</v>
      </c>
      <c r="R934" t="s">
        <v>2036</v>
      </c>
      <c r="S934" s="10">
        <f t="shared" si="58"/>
        <v>41709.208333333336</v>
      </c>
      <c r="T934" s="10">
        <f t="shared" si="59"/>
        <v>42353.25</v>
      </c>
    </row>
    <row r="935" spans="1:20" ht="17" x14ac:dyDescent="0.2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1450159200</v>
      </c>
      <c r="L935" t="b">
        <v>0</v>
      </c>
      <c r="M935" t="b">
        <v>0</v>
      </c>
      <c r="N935" t="s">
        <v>33</v>
      </c>
      <c r="O935" s="5">
        <f t="shared" si="56"/>
        <v>102015</v>
      </c>
      <c r="P935" s="5">
        <f t="shared" si="57"/>
        <v>88458.5</v>
      </c>
      <c r="Q935" s="7" t="s">
        <v>2039</v>
      </c>
      <c r="R935" t="s">
        <v>2040</v>
      </c>
      <c r="S935" s="10">
        <f t="shared" si="58"/>
        <v>41372.208333333336</v>
      </c>
      <c r="T935" s="10">
        <f t="shared" si="59"/>
        <v>42353.25</v>
      </c>
    </row>
    <row r="936" spans="1:20" ht="17" x14ac:dyDescent="0.2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1450159200</v>
      </c>
      <c r="L936" t="b">
        <v>0</v>
      </c>
      <c r="M936" t="b">
        <v>0</v>
      </c>
      <c r="N936" t="s">
        <v>33</v>
      </c>
      <c r="O936" s="5">
        <f t="shared" si="56"/>
        <v>5080</v>
      </c>
      <c r="P936" s="5">
        <f t="shared" si="57"/>
        <v>5692.5</v>
      </c>
      <c r="Q936" s="7" t="s">
        <v>2039</v>
      </c>
      <c r="R936" t="s">
        <v>2040</v>
      </c>
      <c r="S936" s="10">
        <f t="shared" si="58"/>
        <v>42422.25</v>
      </c>
      <c r="T936" s="10">
        <f t="shared" si="59"/>
        <v>42353.25</v>
      </c>
    </row>
    <row r="937" spans="1:20" ht="34" x14ac:dyDescent="0.2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1450159200</v>
      </c>
      <c r="L937" t="b">
        <v>0</v>
      </c>
      <c r="M937" t="b">
        <v>0</v>
      </c>
      <c r="N937" t="s">
        <v>33</v>
      </c>
      <c r="O937" s="5">
        <f t="shared" si="56"/>
        <v>3912</v>
      </c>
      <c r="P937" s="5">
        <f t="shared" si="57"/>
        <v>5072</v>
      </c>
      <c r="Q937" s="7" t="s">
        <v>2039</v>
      </c>
      <c r="R937" t="s">
        <v>2040</v>
      </c>
      <c r="S937" s="10">
        <f t="shared" si="58"/>
        <v>42209.208333333328</v>
      </c>
      <c r="T937" s="10">
        <f t="shared" si="59"/>
        <v>42353.25</v>
      </c>
    </row>
    <row r="938" spans="1:20" ht="17" x14ac:dyDescent="0.2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1450159200</v>
      </c>
      <c r="L938" t="b">
        <v>1</v>
      </c>
      <c r="M938" t="b">
        <v>0</v>
      </c>
      <c r="N938" t="s">
        <v>33</v>
      </c>
      <c r="O938" s="5">
        <f t="shared" si="56"/>
        <v>0</v>
      </c>
      <c r="P938" s="5">
        <f t="shared" si="57"/>
        <v>855.5</v>
      </c>
      <c r="Q938" s="7" t="s">
        <v>2039</v>
      </c>
      <c r="R938" t="s">
        <v>2040</v>
      </c>
      <c r="S938" s="10">
        <f t="shared" si="58"/>
        <v>43668.208333333328</v>
      </c>
      <c r="T938" s="10">
        <f t="shared" si="59"/>
        <v>42353.25</v>
      </c>
    </row>
    <row r="939" spans="1:20" ht="17" x14ac:dyDescent="0.2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1450159200</v>
      </c>
      <c r="L939" t="b">
        <v>0</v>
      </c>
      <c r="M939" t="b">
        <v>0</v>
      </c>
      <c r="N939" t="s">
        <v>42</v>
      </c>
      <c r="O939" s="5">
        <f t="shared" si="56"/>
        <v>0</v>
      </c>
      <c r="P939" s="5">
        <f t="shared" si="57"/>
        <v>42933.5</v>
      </c>
      <c r="Q939" s="7" t="s">
        <v>2041</v>
      </c>
      <c r="R939" t="s">
        <v>2042</v>
      </c>
      <c r="S939" s="10">
        <f t="shared" si="58"/>
        <v>42334.25</v>
      </c>
      <c r="T939" s="10">
        <f t="shared" si="59"/>
        <v>42353.25</v>
      </c>
    </row>
    <row r="940" spans="1:20" ht="17" x14ac:dyDescent="0.2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1450159200</v>
      </c>
      <c r="L940" t="b">
        <v>0</v>
      </c>
      <c r="M940" t="b">
        <v>1</v>
      </c>
      <c r="N940" t="s">
        <v>119</v>
      </c>
      <c r="O940" s="5">
        <f t="shared" si="56"/>
        <v>893</v>
      </c>
      <c r="P940" s="5">
        <f t="shared" si="57"/>
        <v>5094.5</v>
      </c>
      <c r="Q940" s="7" t="s">
        <v>2047</v>
      </c>
      <c r="R940" t="s">
        <v>2053</v>
      </c>
      <c r="S940" s="10">
        <f t="shared" si="58"/>
        <v>43263.208333333328</v>
      </c>
      <c r="T940" s="10">
        <f t="shared" si="59"/>
        <v>42353.25</v>
      </c>
    </row>
    <row r="941" spans="1:20" ht="34" x14ac:dyDescent="0.2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1450159200</v>
      </c>
      <c r="L941" t="b">
        <v>0</v>
      </c>
      <c r="M941" t="b">
        <v>1</v>
      </c>
      <c r="N941" t="s">
        <v>89</v>
      </c>
      <c r="O941" s="5">
        <f t="shared" si="56"/>
        <v>0</v>
      </c>
      <c r="P941" s="5">
        <f t="shared" si="57"/>
        <v>1953</v>
      </c>
      <c r="Q941" s="7" t="s">
        <v>2050</v>
      </c>
      <c r="R941" t="s">
        <v>2051</v>
      </c>
      <c r="S941" s="10">
        <f t="shared" si="58"/>
        <v>40670.208333333336</v>
      </c>
      <c r="T941" s="10">
        <f t="shared" si="59"/>
        <v>42353.25</v>
      </c>
    </row>
    <row r="942" spans="1:20" ht="17" x14ac:dyDescent="0.2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1450159200</v>
      </c>
      <c r="L942" t="b">
        <v>0</v>
      </c>
      <c r="M942" t="b">
        <v>0</v>
      </c>
      <c r="N942" t="s">
        <v>28</v>
      </c>
      <c r="O942" s="5">
        <f t="shared" si="56"/>
        <v>0</v>
      </c>
      <c r="P942" s="5">
        <f t="shared" si="57"/>
        <v>3113.5</v>
      </c>
      <c r="Q942" s="7" t="s">
        <v>2037</v>
      </c>
      <c r="R942" t="s">
        <v>2038</v>
      </c>
      <c r="S942" s="10">
        <f t="shared" si="58"/>
        <v>41244.25</v>
      </c>
      <c r="T942" s="10">
        <f t="shared" si="59"/>
        <v>42353.25</v>
      </c>
    </row>
    <row r="943" spans="1:20" ht="17" x14ac:dyDescent="0.2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1450159200</v>
      </c>
      <c r="L943" t="b">
        <v>1</v>
      </c>
      <c r="M943" t="b">
        <v>0</v>
      </c>
      <c r="N943" t="s">
        <v>33</v>
      </c>
      <c r="O943" s="5">
        <f t="shared" si="56"/>
        <v>0</v>
      </c>
      <c r="P943" s="5">
        <f t="shared" si="57"/>
        <v>2846.5</v>
      </c>
      <c r="Q943" s="7" t="s">
        <v>2039</v>
      </c>
      <c r="R943" t="s">
        <v>2040</v>
      </c>
      <c r="S943" s="10">
        <f t="shared" si="58"/>
        <v>40552.25</v>
      </c>
      <c r="T943" s="10">
        <f t="shared" si="59"/>
        <v>42353.25</v>
      </c>
    </row>
    <row r="944" spans="1:20" ht="17" x14ac:dyDescent="0.2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1450159200</v>
      </c>
      <c r="L944" t="b">
        <v>0</v>
      </c>
      <c r="M944" t="b">
        <v>0</v>
      </c>
      <c r="N944" t="s">
        <v>33</v>
      </c>
      <c r="O944" s="5">
        <f t="shared" si="56"/>
        <v>0</v>
      </c>
      <c r="P944" s="5">
        <f t="shared" si="57"/>
        <v>3136</v>
      </c>
      <c r="Q944" s="7" t="s">
        <v>2039</v>
      </c>
      <c r="R944" t="s">
        <v>2040</v>
      </c>
      <c r="S944" s="10">
        <f t="shared" si="58"/>
        <v>40568.25</v>
      </c>
      <c r="T944" s="10">
        <f t="shared" si="59"/>
        <v>42353.25</v>
      </c>
    </row>
    <row r="945" spans="1:20" ht="17" x14ac:dyDescent="0.2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1450159200</v>
      </c>
      <c r="L945" t="b">
        <v>0</v>
      </c>
      <c r="M945" t="b">
        <v>0</v>
      </c>
      <c r="N945" t="s">
        <v>17</v>
      </c>
      <c r="O945" s="5">
        <f t="shared" si="56"/>
        <v>4469</v>
      </c>
      <c r="P945" s="5">
        <f t="shared" si="57"/>
        <v>6041.5</v>
      </c>
      <c r="Q945" s="7" t="s">
        <v>2033</v>
      </c>
      <c r="R945" t="s">
        <v>2034</v>
      </c>
      <c r="S945" s="10">
        <f t="shared" si="58"/>
        <v>41906.208333333336</v>
      </c>
      <c r="T945" s="10">
        <f t="shared" si="59"/>
        <v>42353.25</v>
      </c>
    </row>
    <row r="946" spans="1:20" ht="17" x14ac:dyDescent="0.2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1450159200</v>
      </c>
      <c r="L946" t="b">
        <v>0</v>
      </c>
      <c r="M946" t="b">
        <v>0</v>
      </c>
      <c r="N946" t="s">
        <v>122</v>
      </c>
      <c r="O946" s="5">
        <f t="shared" si="56"/>
        <v>0</v>
      </c>
      <c r="P946" s="5">
        <f t="shared" si="57"/>
        <v>4202.5</v>
      </c>
      <c r="Q946" s="7" t="s">
        <v>2054</v>
      </c>
      <c r="R946" t="s">
        <v>2055</v>
      </c>
      <c r="S946" s="10">
        <f t="shared" si="58"/>
        <v>42776.25</v>
      </c>
      <c r="T946" s="10">
        <f t="shared" si="59"/>
        <v>42353.25</v>
      </c>
    </row>
    <row r="947" spans="1:20" ht="17" x14ac:dyDescent="0.2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1450159200</v>
      </c>
      <c r="L947" t="b">
        <v>1</v>
      </c>
      <c r="M947" t="b">
        <v>0</v>
      </c>
      <c r="N947" t="s">
        <v>122</v>
      </c>
      <c r="O947" s="5">
        <f t="shared" si="56"/>
        <v>0</v>
      </c>
      <c r="P947" s="5">
        <f t="shared" si="57"/>
        <v>28748</v>
      </c>
      <c r="Q947" s="7" t="s">
        <v>2054</v>
      </c>
      <c r="R947" t="s">
        <v>2055</v>
      </c>
      <c r="S947" s="10">
        <f t="shared" si="58"/>
        <v>41004.208333333336</v>
      </c>
      <c r="T947" s="10">
        <f t="shared" si="59"/>
        <v>42353.25</v>
      </c>
    </row>
    <row r="948" spans="1:20" ht="34" x14ac:dyDescent="0.2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1450159200</v>
      </c>
      <c r="L948" t="b">
        <v>0</v>
      </c>
      <c r="M948" t="b">
        <v>0</v>
      </c>
      <c r="N948" t="s">
        <v>33</v>
      </c>
      <c r="O948" s="5">
        <f t="shared" si="56"/>
        <v>0</v>
      </c>
      <c r="P948" s="5">
        <f t="shared" si="57"/>
        <v>7709.5</v>
      </c>
      <c r="Q948" s="7" t="s">
        <v>2039</v>
      </c>
      <c r="R948" t="s">
        <v>2040</v>
      </c>
      <c r="S948" s="10">
        <f t="shared" si="58"/>
        <v>40710.208333333336</v>
      </c>
      <c r="T948" s="10">
        <f t="shared" si="59"/>
        <v>42353.25</v>
      </c>
    </row>
    <row r="949" spans="1:20" ht="17" x14ac:dyDescent="0.2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1450159200</v>
      </c>
      <c r="L949" t="b">
        <v>0</v>
      </c>
      <c r="M949" t="b">
        <v>0</v>
      </c>
      <c r="N949" t="s">
        <v>33</v>
      </c>
      <c r="O949" s="5">
        <f t="shared" si="56"/>
        <v>0</v>
      </c>
      <c r="P949" s="5">
        <f t="shared" si="57"/>
        <v>487</v>
      </c>
      <c r="Q949" s="7" t="s">
        <v>2039</v>
      </c>
      <c r="R949" t="s">
        <v>2040</v>
      </c>
      <c r="S949" s="10">
        <f t="shared" si="58"/>
        <v>41908.208333333336</v>
      </c>
      <c r="T949" s="10">
        <f t="shared" si="59"/>
        <v>42353.25</v>
      </c>
    </row>
    <row r="950" spans="1:20" ht="17" x14ac:dyDescent="0.2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1450159200</v>
      </c>
      <c r="L950" t="b">
        <v>1</v>
      </c>
      <c r="M950" t="b">
        <v>1</v>
      </c>
      <c r="N950" t="s">
        <v>42</v>
      </c>
      <c r="O950" s="5">
        <f t="shared" si="56"/>
        <v>0</v>
      </c>
      <c r="P950" s="5">
        <f t="shared" si="57"/>
        <v>3039</v>
      </c>
      <c r="Q950" s="7" t="s">
        <v>2041</v>
      </c>
      <c r="R950" t="s">
        <v>2042</v>
      </c>
      <c r="S950" s="10">
        <f t="shared" si="58"/>
        <v>41985.25</v>
      </c>
      <c r="T950" s="10">
        <f t="shared" si="59"/>
        <v>42353.25</v>
      </c>
    </row>
    <row r="951" spans="1:20" ht="34" x14ac:dyDescent="0.2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1450159200</v>
      </c>
      <c r="L951" t="b">
        <v>0</v>
      </c>
      <c r="M951" t="b">
        <v>0</v>
      </c>
      <c r="N951" t="s">
        <v>28</v>
      </c>
      <c r="O951" s="5">
        <f t="shared" si="56"/>
        <v>3620</v>
      </c>
      <c r="P951" s="5">
        <f t="shared" si="57"/>
        <v>4861.5</v>
      </c>
      <c r="Q951" s="7" t="s">
        <v>2037</v>
      </c>
      <c r="R951" t="s">
        <v>2038</v>
      </c>
      <c r="S951" s="10">
        <f t="shared" si="58"/>
        <v>42112.208333333328</v>
      </c>
      <c r="T951" s="10">
        <f t="shared" si="59"/>
        <v>42353.25</v>
      </c>
    </row>
    <row r="952" spans="1:20" ht="17" x14ac:dyDescent="0.2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1450159200</v>
      </c>
      <c r="L952" t="b">
        <v>0</v>
      </c>
      <c r="M952" t="b">
        <v>1</v>
      </c>
      <c r="N952" t="s">
        <v>33</v>
      </c>
      <c r="O952" s="5">
        <f t="shared" si="56"/>
        <v>0</v>
      </c>
      <c r="P952" s="5">
        <f t="shared" si="57"/>
        <v>3</v>
      </c>
      <c r="Q952" s="7" t="s">
        <v>2039</v>
      </c>
      <c r="R952" t="s">
        <v>2040</v>
      </c>
      <c r="S952" s="10">
        <f t="shared" si="58"/>
        <v>43571.208333333328</v>
      </c>
      <c r="T952" s="10">
        <f t="shared" si="59"/>
        <v>42353.25</v>
      </c>
    </row>
    <row r="953" spans="1:20" ht="17" x14ac:dyDescent="0.2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1450159200</v>
      </c>
      <c r="L953" t="b">
        <v>0</v>
      </c>
      <c r="M953" t="b">
        <v>1</v>
      </c>
      <c r="N953" t="s">
        <v>23</v>
      </c>
      <c r="O953" s="5">
        <f t="shared" si="56"/>
        <v>144556</v>
      </c>
      <c r="P953" s="5">
        <f t="shared" si="57"/>
        <v>80307.5</v>
      </c>
      <c r="Q953" s="7" t="s">
        <v>2035</v>
      </c>
      <c r="R953" t="s">
        <v>2036</v>
      </c>
      <c r="S953" s="10">
        <f t="shared" si="58"/>
        <v>42730.25</v>
      </c>
      <c r="T953" s="10">
        <f t="shared" si="59"/>
        <v>42353.25</v>
      </c>
    </row>
    <row r="954" spans="1:20" ht="17" x14ac:dyDescent="0.2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1450159200</v>
      </c>
      <c r="L954" t="b">
        <v>0</v>
      </c>
      <c r="M954" t="b">
        <v>0</v>
      </c>
      <c r="N954" t="s">
        <v>42</v>
      </c>
      <c r="O954" s="5">
        <f t="shared" si="56"/>
        <v>0</v>
      </c>
      <c r="P954" s="5">
        <f t="shared" si="57"/>
        <v>52126.5</v>
      </c>
      <c r="Q954" s="7" t="s">
        <v>2041</v>
      </c>
      <c r="R954" t="s">
        <v>2042</v>
      </c>
      <c r="S954" s="10">
        <f t="shared" si="58"/>
        <v>42591.208333333328</v>
      </c>
      <c r="T954" s="10">
        <f t="shared" si="59"/>
        <v>42353.25</v>
      </c>
    </row>
    <row r="955" spans="1:20" ht="34" x14ac:dyDescent="0.2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1450159200</v>
      </c>
      <c r="L955" t="b">
        <v>0</v>
      </c>
      <c r="M955" t="b">
        <v>1</v>
      </c>
      <c r="N955" t="s">
        <v>474</v>
      </c>
      <c r="O955" s="5">
        <f t="shared" si="56"/>
        <v>0</v>
      </c>
      <c r="P955" s="5">
        <f t="shared" si="57"/>
        <v>1000.5</v>
      </c>
      <c r="Q955" s="7" t="s">
        <v>2041</v>
      </c>
      <c r="R955" t="s">
        <v>2063</v>
      </c>
      <c r="S955" s="10">
        <f t="shared" si="58"/>
        <v>42358.25</v>
      </c>
      <c r="T955" s="10">
        <f t="shared" si="59"/>
        <v>42353.25</v>
      </c>
    </row>
    <row r="956" spans="1:20" ht="17" x14ac:dyDescent="0.2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1450159200</v>
      </c>
      <c r="L956" t="b">
        <v>0</v>
      </c>
      <c r="M956" t="b">
        <v>0</v>
      </c>
      <c r="N956" t="s">
        <v>28</v>
      </c>
      <c r="O956" s="5">
        <f t="shared" si="56"/>
        <v>113784</v>
      </c>
      <c r="P956" s="5">
        <f t="shared" si="57"/>
        <v>78966</v>
      </c>
      <c r="Q956" s="7" t="s">
        <v>2037</v>
      </c>
      <c r="R956" t="s">
        <v>2038</v>
      </c>
      <c r="S956" s="10">
        <f t="shared" si="58"/>
        <v>41174.208333333336</v>
      </c>
      <c r="T956" s="10">
        <f t="shared" si="59"/>
        <v>42353.25</v>
      </c>
    </row>
    <row r="957" spans="1:20" ht="34" x14ac:dyDescent="0.2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1450159200</v>
      </c>
      <c r="L957" t="b">
        <v>0</v>
      </c>
      <c r="M957" t="b">
        <v>0</v>
      </c>
      <c r="N957" t="s">
        <v>33</v>
      </c>
      <c r="O957" s="5">
        <f t="shared" si="56"/>
        <v>7063</v>
      </c>
      <c r="P957" s="5">
        <f t="shared" si="57"/>
        <v>3921.5</v>
      </c>
      <c r="Q957" s="7" t="s">
        <v>2039</v>
      </c>
      <c r="R957" t="s">
        <v>2040</v>
      </c>
      <c r="S957" s="10">
        <f t="shared" si="58"/>
        <v>41238.25</v>
      </c>
      <c r="T957" s="10">
        <f t="shared" si="59"/>
        <v>42353.25</v>
      </c>
    </row>
    <row r="958" spans="1:20" ht="17" x14ac:dyDescent="0.2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1450159200</v>
      </c>
      <c r="L958" t="b">
        <v>0</v>
      </c>
      <c r="M958" t="b">
        <v>0</v>
      </c>
      <c r="N958" t="s">
        <v>474</v>
      </c>
      <c r="O958" s="5">
        <f t="shared" si="56"/>
        <v>0</v>
      </c>
      <c r="P958" s="5">
        <f t="shared" si="57"/>
        <v>18264</v>
      </c>
      <c r="Q958" s="7" t="s">
        <v>2041</v>
      </c>
      <c r="R958" t="s">
        <v>2063</v>
      </c>
      <c r="S958" s="10">
        <f t="shared" si="58"/>
        <v>42360.25</v>
      </c>
      <c r="T958" s="10">
        <f t="shared" si="59"/>
        <v>42353.25</v>
      </c>
    </row>
    <row r="959" spans="1:20" ht="17" x14ac:dyDescent="0.2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1450159200</v>
      </c>
      <c r="L959" t="b">
        <v>0</v>
      </c>
      <c r="M959" t="b">
        <v>0</v>
      </c>
      <c r="N959" t="s">
        <v>33</v>
      </c>
      <c r="O959" s="5">
        <f t="shared" si="56"/>
        <v>2634</v>
      </c>
      <c r="P959" s="5">
        <f t="shared" si="57"/>
        <v>6282.5</v>
      </c>
      <c r="Q959" s="7" t="s">
        <v>2039</v>
      </c>
      <c r="R959" t="s">
        <v>2040</v>
      </c>
      <c r="S959" s="10">
        <f t="shared" si="58"/>
        <v>40955.25</v>
      </c>
      <c r="T959" s="10">
        <f t="shared" si="59"/>
        <v>42353.25</v>
      </c>
    </row>
    <row r="960" spans="1:20" ht="34" x14ac:dyDescent="0.2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1450159200</v>
      </c>
      <c r="L960" t="b">
        <v>0</v>
      </c>
      <c r="M960" t="b">
        <v>0</v>
      </c>
      <c r="N960" t="s">
        <v>71</v>
      </c>
      <c r="O960" s="5">
        <f t="shared" si="56"/>
        <v>6981</v>
      </c>
      <c r="P960" s="5">
        <f t="shared" si="57"/>
        <v>4096.5</v>
      </c>
      <c r="Q960" s="7" t="s">
        <v>2041</v>
      </c>
      <c r="R960" t="s">
        <v>2049</v>
      </c>
      <c r="S960" s="10">
        <f t="shared" si="58"/>
        <v>40350.208333333336</v>
      </c>
      <c r="T960" s="10">
        <f t="shared" si="59"/>
        <v>42353.25</v>
      </c>
    </row>
    <row r="961" spans="1:20" ht="17" x14ac:dyDescent="0.2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1450159200</v>
      </c>
      <c r="L961" t="b">
        <v>0</v>
      </c>
      <c r="M961" t="b">
        <v>0</v>
      </c>
      <c r="N961" t="s">
        <v>206</v>
      </c>
      <c r="O961" s="5">
        <f t="shared" si="56"/>
        <v>0</v>
      </c>
      <c r="P961" s="5">
        <f t="shared" si="57"/>
        <v>3380.5</v>
      </c>
      <c r="Q961" s="7" t="s">
        <v>2047</v>
      </c>
      <c r="R961" t="s">
        <v>2059</v>
      </c>
      <c r="S961" s="10">
        <f t="shared" si="58"/>
        <v>40357.208333333336</v>
      </c>
      <c r="T961" s="10">
        <f t="shared" si="59"/>
        <v>42353.25</v>
      </c>
    </row>
    <row r="962" spans="1:20" ht="17" x14ac:dyDescent="0.2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1450159200</v>
      </c>
      <c r="L962" t="b">
        <v>0</v>
      </c>
      <c r="M962" t="b">
        <v>0</v>
      </c>
      <c r="N962" t="s">
        <v>28</v>
      </c>
      <c r="O962" s="5">
        <f t="shared" si="56"/>
        <v>0</v>
      </c>
      <c r="P962" s="5">
        <f t="shared" si="57"/>
        <v>2366.5</v>
      </c>
      <c r="Q962" s="7" t="s">
        <v>2037</v>
      </c>
      <c r="R962" t="s">
        <v>2038</v>
      </c>
      <c r="S962" s="10">
        <f t="shared" si="58"/>
        <v>42408.25</v>
      </c>
      <c r="T962" s="10">
        <f t="shared" si="59"/>
        <v>42353.25</v>
      </c>
    </row>
    <row r="963" spans="1:20" ht="34" x14ac:dyDescent="0.2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1450159200</v>
      </c>
      <c r="L963" t="b">
        <v>0</v>
      </c>
      <c r="M963" t="b">
        <v>0</v>
      </c>
      <c r="N963" t="s">
        <v>206</v>
      </c>
      <c r="O963" s="5">
        <f t="shared" ref="O963:O1001" si="60">MAX(E963-D963,0)</f>
        <v>1100</v>
      </c>
      <c r="P963" s="5">
        <f t="shared" ref="P963:P1001" si="61">AVERAGE(E963,G963)</f>
        <v>3477.5</v>
      </c>
      <c r="Q963" s="7" t="s">
        <v>2047</v>
      </c>
      <c r="R963" t="s">
        <v>2059</v>
      </c>
      <c r="S963" s="10">
        <f t="shared" ref="S963:S1002" si="62">(J963/86400)+DATE(1970,1,1)</f>
        <v>40591.25</v>
      </c>
      <c r="T963" s="10">
        <f t="shared" ref="T963:T1002" si="63">(K963/86400)+DATE(1970,1,1)</f>
        <v>42353.25</v>
      </c>
    </row>
    <row r="964" spans="1:20" ht="17" x14ac:dyDescent="0.2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1450159200</v>
      </c>
      <c r="L964" t="b">
        <v>0</v>
      </c>
      <c r="M964" t="b">
        <v>0</v>
      </c>
      <c r="N964" t="s">
        <v>17</v>
      </c>
      <c r="O964" s="5">
        <f t="shared" si="60"/>
        <v>7057</v>
      </c>
      <c r="P964" s="5">
        <f t="shared" si="61"/>
        <v>5461.5</v>
      </c>
      <c r="Q964" s="7" t="s">
        <v>2033</v>
      </c>
      <c r="R964" t="s">
        <v>2034</v>
      </c>
      <c r="S964" s="10">
        <f t="shared" si="62"/>
        <v>41592.25</v>
      </c>
      <c r="T964" s="10">
        <f t="shared" si="63"/>
        <v>42353.25</v>
      </c>
    </row>
    <row r="965" spans="1:20" ht="17" x14ac:dyDescent="0.2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1450159200</v>
      </c>
      <c r="L965" t="b">
        <v>0</v>
      </c>
      <c r="M965" t="b">
        <v>1</v>
      </c>
      <c r="N965" t="s">
        <v>122</v>
      </c>
      <c r="O965" s="5">
        <f t="shared" si="60"/>
        <v>0</v>
      </c>
      <c r="P965" s="5">
        <f t="shared" si="61"/>
        <v>2555.5</v>
      </c>
      <c r="Q965" s="7" t="s">
        <v>2054</v>
      </c>
      <c r="R965" t="s">
        <v>2055</v>
      </c>
      <c r="S965" s="10">
        <f t="shared" si="62"/>
        <v>40607.25</v>
      </c>
      <c r="T965" s="10">
        <f t="shared" si="63"/>
        <v>42353.25</v>
      </c>
    </row>
    <row r="966" spans="1:20" ht="17" x14ac:dyDescent="0.2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1450159200</v>
      </c>
      <c r="L966" t="b">
        <v>0</v>
      </c>
      <c r="M966" t="b">
        <v>0</v>
      </c>
      <c r="N966" t="s">
        <v>33</v>
      </c>
      <c r="O966" s="5">
        <f t="shared" si="60"/>
        <v>9464</v>
      </c>
      <c r="P966" s="5">
        <f t="shared" si="61"/>
        <v>6659.5</v>
      </c>
      <c r="Q966" s="7" t="s">
        <v>2039</v>
      </c>
      <c r="R966" t="s">
        <v>2040</v>
      </c>
      <c r="S966" s="10">
        <f t="shared" si="62"/>
        <v>42135.208333333328</v>
      </c>
      <c r="T966" s="10">
        <f t="shared" si="63"/>
        <v>42353.25</v>
      </c>
    </row>
    <row r="967" spans="1:20" ht="17" x14ac:dyDescent="0.2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1450159200</v>
      </c>
      <c r="L967" t="b">
        <v>0</v>
      </c>
      <c r="M967" t="b">
        <v>0</v>
      </c>
      <c r="N967" t="s">
        <v>23</v>
      </c>
      <c r="O967" s="5">
        <f t="shared" si="60"/>
        <v>6301</v>
      </c>
      <c r="P967" s="5">
        <f t="shared" si="61"/>
        <v>4354</v>
      </c>
      <c r="Q967" s="7" t="s">
        <v>2035</v>
      </c>
      <c r="R967" t="s">
        <v>2036</v>
      </c>
      <c r="S967" s="10">
        <f t="shared" si="62"/>
        <v>40203.25</v>
      </c>
      <c r="T967" s="10">
        <f t="shared" si="63"/>
        <v>42353.25</v>
      </c>
    </row>
    <row r="968" spans="1:20" ht="17" x14ac:dyDescent="0.2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1450159200</v>
      </c>
      <c r="L968" t="b">
        <v>0</v>
      </c>
      <c r="M968" t="b">
        <v>0</v>
      </c>
      <c r="N968" t="s">
        <v>33</v>
      </c>
      <c r="O968" s="5">
        <f t="shared" si="60"/>
        <v>11768</v>
      </c>
      <c r="P968" s="5">
        <f t="shared" si="61"/>
        <v>6856.5</v>
      </c>
      <c r="Q968" s="7" t="s">
        <v>2039</v>
      </c>
      <c r="R968" t="s">
        <v>2040</v>
      </c>
      <c r="S968" s="10">
        <f t="shared" si="62"/>
        <v>42901.208333333328</v>
      </c>
      <c r="T968" s="10">
        <f t="shared" si="63"/>
        <v>42353.25</v>
      </c>
    </row>
    <row r="969" spans="1:20" ht="17" x14ac:dyDescent="0.2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1450159200</v>
      </c>
      <c r="L969" t="b">
        <v>0</v>
      </c>
      <c r="M969" t="b">
        <v>0</v>
      </c>
      <c r="N969" t="s">
        <v>319</v>
      </c>
      <c r="O969" s="5">
        <f t="shared" si="60"/>
        <v>32738</v>
      </c>
      <c r="P969" s="5">
        <f t="shared" si="61"/>
        <v>61355.5</v>
      </c>
      <c r="Q969" s="7" t="s">
        <v>2035</v>
      </c>
      <c r="R969" t="s">
        <v>2062</v>
      </c>
      <c r="S969" s="10">
        <f t="shared" si="62"/>
        <v>41005.208333333336</v>
      </c>
      <c r="T969" s="10">
        <f t="shared" si="63"/>
        <v>42353.25</v>
      </c>
    </row>
    <row r="970" spans="1:20" ht="34" x14ac:dyDescent="0.2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1450159200</v>
      </c>
      <c r="L970" t="b">
        <v>0</v>
      </c>
      <c r="M970" t="b">
        <v>0</v>
      </c>
      <c r="N970" t="s">
        <v>17</v>
      </c>
      <c r="O970" s="5">
        <f t="shared" si="60"/>
        <v>5717</v>
      </c>
      <c r="P970" s="5">
        <f t="shared" si="61"/>
        <v>4115.5</v>
      </c>
      <c r="Q970" s="7" t="s">
        <v>2033</v>
      </c>
      <c r="R970" t="s">
        <v>2034</v>
      </c>
      <c r="S970" s="10">
        <f t="shared" si="62"/>
        <v>40544.25</v>
      </c>
      <c r="T970" s="10">
        <f t="shared" si="63"/>
        <v>42353.25</v>
      </c>
    </row>
    <row r="971" spans="1:20" ht="17" x14ac:dyDescent="0.2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1450159200</v>
      </c>
      <c r="L971" t="b">
        <v>0</v>
      </c>
      <c r="M971" t="b">
        <v>0</v>
      </c>
      <c r="N971" t="s">
        <v>33</v>
      </c>
      <c r="O971" s="5">
        <f t="shared" si="60"/>
        <v>650</v>
      </c>
      <c r="P971" s="5">
        <f t="shared" si="61"/>
        <v>4321.5</v>
      </c>
      <c r="Q971" s="7" t="s">
        <v>2039</v>
      </c>
      <c r="R971" t="s">
        <v>2040</v>
      </c>
      <c r="S971" s="10">
        <f t="shared" si="62"/>
        <v>43821.25</v>
      </c>
      <c r="T971" s="10">
        <f t="shared" si="63"/>
        <v>42353.25</v>
      </c>
    </row>
    <row r="972" spans="1:20" ht="34" x14ac:dyDescent="0.2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1450159200</v>
      </c>
      <c r="L972" t="b">
        <v>0</v>
      </c>
      <c r="M972" t="b">
        <v>0</v>
      </c>
      <c r="N972" t="s">
        <v>33</v>
      </c>
      <c r="O972" s="5">
        <f t="shared" si="60"/>
        <v>0</v>
      </c>
      <c r="P972" s="5">
        <f t="shared" si="61"/>
        <v>29126.5</v>
      </c>
      <c r="Q972" s="7" t="s">
        <v>2039</v>
      </c>
      <c r="R972" t="s">
        <v>2040</v>
      </c>
      <c r="S972" s="10">
        <f t="shared" si="62"/>
        <v>40672.208333333336</v>
      </c>
      <c r="T972" s="10">
        <f t="shared" si="63"/>
        <v>42353.25</v>
      </c>
    </row>
    <row r="973" spans="1:20" ht="17" x14ac:dyDescent="0.2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1450159200</v>
      </c>
      <c r="L973" t="b">
        <v>0</v>
      </c>
      <c r="M973" t="b">
        <v>0</v>
      </c>
      <c r="N973" t="s">
        <v>269</v>
      </c>
      <c r="O973" s="5">
        <f t="shared" si="60"/>
        <v>0</v>
      </c>
      <c r="P973" s="5">
        <f t="shared" si="61"/>
        <v>719</v>
      </c>
      <c r="Q973" s="7" t="s">
        <v>2041</v>
      </c>
      <c r="R973" t="s">
        <v>2060</v>
      </c>
      <c r="S973" s="10">
        <f t="shared" si="62"/>
        <v>41555.208333333336</v>
      </c>
      <c r="T973" s="10">
        <f t="shared" si="63"/>
        <v>42353.25</v>
      </c>
    </row>
    <row r="974" spans="1:20" ht="34" x14ac:dyDescent="0.2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1450159200</v>
      </c>
      <c r="L974" t="b">
        <v>0</v>
      </c>
      <c r="M974" t="b">
        <v>1</v>
      </c>
      <c r="N974" t="s">
        <v>28</v>
      </c>
      <c r="O974" s="5">
        <f t="shared" si="60"/>
        <v>54824</v>
      </c>
      <c r="P974" s="5">
        <f t="shared" si="61"/>
        <v>49602.5</v>
      </c>
      <c r="Q974" s="7" t="s">
        <v>2037</v>
      </c>
      <c r="R974" t="s">
        <v>2038</v>
      </c>
      <c r="S974" s="10">
        <f t="shared" si="62"/>
        <v>41792.208333333336</v>
      </c>
      <c r="T974" s="10">
        <f t="shared" si="63"/>
        <v>42353.25</v>
      </c>
    </row>
    <row r="975" spans="1:20" ht="17" x14ac:dyDescent="0.2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1450159200</v>
      </c>
      <c r="L975" t="b">
        <v>0</v>
      </c>
      <c r="M975" t="b">
        <v>1</v>
      </c>
      <c r="N975" t="s">
        <v>33</v>
      </c>
      <c r="O975" s="5">
        <f t="shared" si="60"/>
        <v>0</v>
      </c>
      <c r="P975" s="5">
        <f t="shared" si="61"/>
        <v>13214</v>
      </c>
      <c r="Q975" s="7" t="s">
        <v>2039</v>
      </c>
      <c r="R975" t="s">
        <v>2040</v>
      </c>
      <c r="S975" s="10">
        <f t="shared" si="62"/>
        <v>40522.25</v>
      </c>
      <c r="T975" s="10">
        <f t="shared" si="63"/>
        <v>42353.25</v>
      </c>
    </row>
    <row r="976" spans="1:20" ht="17" x14ac:dyDescent="0.2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1450159200</v>
      </c>
      <c r="L976" t="b">
        <v>0</v>
      </c>
      <c r="M976" t="b">
        <v>0</v>
      </c>
      <c r="N976" t="s">
        <v>60</v>
      </c>
      <c r="O976" s="5">
        <f t="shared" si="60"/>
        <v>2191</v>
      </c>
      <c r="P976" s="5">
        <f t="shared" si="61"/>
        <v>1511.5</v>
      </c>
      <c r="Q976" s="7" t="s">
        <v>2035</v>
      </c>
      <c r="R976" t="s">
        <v>2045</v>
      </c>
      <c r="S976" s="10">
        <f t="shared" si="62"/>
        <v>41412.208333333336</v>
      </c>
      <c r="T976" s="10">
        <f t="shared" si="63"/>
        <v>42353.25</v>
      </c>
    </row>
    <row r="977" spans="1:20" ht="17" x14ac:dyDescent="0.2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1450159200</v>
      </c>
      <c r="L977" t="b">
        <v>0</v>
      </c>
      <c r="M977" t="b">
        <v>1</v>
      </c>
      <c r="N977" t="s">
        <v>33</v>
      </c>
      <c r="O977" s="5">
        <f t="shared" si="60"/>
        <v>2966</v>
      </c>
      <c r="P977" s="5">
        <f t="shared" si="61"/>
        <v>4250.5</v>
      </c>
      <c r="Q977" s="7" t="s">
        <v>2039</v>
      </c>
      <c r="R977" t="s">
        <v>2040</v>
      </c>
      <c r="S977" s="10">
        <f t="shared" si="62"/>
        <v>42337.25</v>
      </c>
      <c r="T977" s="10">
        <f t="shared" si="63"/>
        <v>42353.25</v>
      </c>
    </row>
    <row r="978" spans="1:20" ht="34" x14ac:dyDescent="0.2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1450159200</v>
      </c>
      <c r="L978" t="b">
        <v>0</v>
      </c>
      <c r="M978" t="b">
        <v>1</v>
      </c>
      <c r="N978" t="s">
        <v>33</v>
      </c>
      <c r="O978" s="5">
        <f t="shared" si="60"/>
        <v>8886</v>
      </c>
      <c r="P978" s="5">
        <f t="shared" si="61"/>
        <v>6513</v>
      </c>
      <c r="Q978" s="7" t="s">
        <v>2039</v>
      </c>
      <c r="R978" t="s">
        <v>2040</v>
      </c>
      <c r="S978" s="10">
        <f t="shared" si="62"/>
        <v>40571.25</v>
      </c>
      <c r="T978" s="10">
        <f t="shared" si="63"/>
        <v>42353.25</v>
      </c>
    </row>
    <row r="979" spans="1:20" ht="17" x14ac:dyDescent="0.2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1450159200</v>
      </c>
      <c r="L979" t="b">
        <v>0</v>
      </c>
      <c r="M979" t="b">
        <v>0</v>
      </c>
      <c r="N979" t="s">
        <v>17</v>
      </c>
      <c r="O979" s="5">
        <f t="shared" si="60"/>
        <v>0</v>
      </c>
      <c r="P979" s="5">
        <f t="shared" si="61"/>
        <v>2622</v>
      </c>
      <c r="Q979" s="7" t="s">
        <v>2033</v>
      </c>
      <c r="R979" t="s">
        <v>2034</v>
      </c>
      <c r="S979" s="10">
        <f t="shared" si="62"/>
        <v>43138.25</v>
      </c>
      <c r="T979" s="10">
        <f t="shared" si="63"/>
        <v>42353.25</v>
      </c>
    </row>
    <row r="980" spans="1:20" ht="17" x14ac:dyDescent="0.2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1450159200</v>
      </c>
      <c r="L980" t="b">
        <v>0</v>
      </c>
      <c r="M980" t="b">
        <v>0</v>
      </c>
      <c r="N980" t="s">
        <v>89</v>
      </c>
      <c r="O980" s="5">
        <f t="shared" si="60"/>
        <v>7641</v>
      </c>
      <c r="P980" s="5">
        <f t="shared" si="61"/>
        <v>4366.5</v>
      </c>
      <c r="Q980" s="7" t="s">
        <v>2050</v>
      </c>
      <c r="R980" t="s">
        <v>2051</v>
      </c>
      <c r="S980" s="10">
        <f t="shared" si="62"/>
        <v>42686.25</v>
      </c>
      <c r="T980" s="10">
        <f t="shared" si="63"/>
        <v>42353.25</v>
      </c>
    </row>
    <row r="981" spans="1:20" ht="17" x14ac:dyDescent="0.2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1450159200</v>
      </c>
      <c r="L981" t="b">
        <v>0</v>
      </c>
      <c r="M981" t="b">
        <v>0</v>
      </c>
      <c r="N981" t="s">
        <v>33</v>
      </c>
      <c r="O981" s="5">
        <f t="shared" si="60"/>
        <v>26044</v>
      </c>
      <c r="P981" s="5">
        <f t="shared" si="61"/>
        <v>43629.5</v>
      </c>
      <c r="Q981" s="7" t="s">
        <v>2039</v>
      </c>
      <c r="R981" t="s">
        <v>2040</v>
      </c>
      <c r="S981" s="10">
        <f t="shared" si="62"/>
        <v>42078.208333333328</v>
      </c>
      <c r="T981" s="10">
        <f t="shared" si="63"/>
        <v>42353.25</v>
      </c>
    </row>
    <row r="982" spans="1:20" ht="17" x14ac:dyDescent="0.2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1450159200</v>
      </c>
      <c r="L982" t="b">
        <v>1</v>
      </c>
      <c r="M982" t="b">
        <v>0</v>
      </c>
      <c r="N982" t="s">
        <v>68</v>
      </c>
      <c r="O982" s="5">
        <f t="shared" si="60"/>
        <v>0</v>
      </c>
      <c r="P982" s="5">
        <f t="shared" si="61"/>
        <v>39686</v>
      </c>
      <c r="Q982" s="7" t="s">
        <v>2047</v>
      </c>
      <c r="R982" t="s">
        <v>2048</v>
      </c>
      <c r="S982" s="10">
        <f t="shared" si="62"/>
        <v>42307.208333333328</v>
      </c>
      <c r="T982" s="10">
        <f t="shared" si="63"/>
        <v>42353.25</v>
      </c>
    </row>
    <row r="983" spans="1:20" ht="17" x14ac:dyDescent="0.2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1450159200</v>
      </c>
      <c r="L983" t="b">
        <v>0</v>
      </c>
      <c r="M983" t="b">
        <v>0</v>
      </c>
      <c r="N983" t="s">
        <v>28</v>
      </c>
      <c r="O983" s="5">
        <f t="shared" si="60"/>
        <v>5241</v>
      </c>
      <c r="P983" s="5">
        <f t="shared" si="61"/>
        <v>6132</v>
      </c>
      <c r="Q983" s="7" t="s">
        <v>2037</v>
      </c>
      <c r="R983" t="s">
        <v>2038</v>
      </c>
      <c r="S983" s="10">
        <f t="shared" si="62"/>
        <v>43094.25</v>
      </c>
      <c r="T983" s="10">
        <f t="shared" si="63"/>
        <v>42353.25</v>
      </c>
    </row>
    <row r="984" spans="1:20" ht="17" x14ac:dyDescent="0.2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1450159200</v>
      </c>
      <c r="L984" t="b">
        <v>0</v>
      </c>
      <c r="M984" t="b">
        <v>1</v>
      </c>
      <c r="N984" t="s">
        <v>42</v>
      </c>
      <c r="O984" s="5">
        <f t="shared" si="60"/>
        <v>0</v>
      </c>
      <c r="P984" s="5">
        <f t="shared" si="61"/>
        <v>3095</v>
      </c>
      <c r="Q984" s="7" t="s">
        <v>2041</v>
      </c>
      <c r="R984" t="s">
        <v>2042</v>
      </c>
      <c r="S984" s="10">
        <f t="shared" si="62"/>
        <v>40743.208333333336</v>
      </c>
      <c r="T984" s="10">
        <f t="shared" si="63"/>
        <v>42353.25</v>
      </c>
    </row>
    <row r="985" spans="1:20" ht="17" x14ac:dyDescent="0.2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1450159200</v>
      </c>
      <c r="L985" t="b">
        <v>0</v>
      </c>
      <c r="M985" t="b">
        <v>0</v>
      </c>
      <c r="N985" t="s">
        <v>42</v>
      </c>
      <c r="O985" s="5">
        <f t="shared" si="60"/>
        <v>59304</v>
      </c>
      <c r="P985" s="5">
        <f t="shared" si="61"/>
        <v>95365</v>
      </c>
      <c r="Q985" s="7" t="s">
        <v>2041</v>
      </c>
      <c r="R985" t="s">
        <v>2042</v>
      </c>
      <c r="S985" s="10">
        <f t="shared" si="62"/>
        <v>43681.208333333328</v>
      </c>
      <c r="T985" s="10">
        <f t="shared" si="63"/>
        <v>42353.25</v>
      </c>
    </row>
    <row r="986" spans="1:20" ht="34" x14ac:dyDescent="0.2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1450159200</v>
      </c>
      <c r="L986" t="b">
        <v>0</v>
      </c>
      <c r="M986" t="b">
        <v>0</v>
      </c>
      <c r="N986" t="s">
        <v>33</v>
      </c>
      <c r="O986" s="5">
        <f t="shared" si="60"/>
        <v>3410</v>
      </c>
      <c r="P986" s="5">
        <f t="shared" si="61"/>
        <v>5145.5</v>
      </c>
      <c r="Q986" s="7" t="s">
        <v>2039</v>
      </c>
      <c r="R986" t="s">
        <v>2040</v>
      </c>
      <c r="S986" s="10">
        <f t="shared" si="62"/>
        <v>43716.208333333328</v>
      </c>
      <c r="T986" s="10">
        <f t="shared" si="63"/>
        <v>42353.25</v>
      </c>
    </row>
    <row r="987" spans="1:20" ht="17" x14ac:dyDescent="0.2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1450159200</v>
      </c>
      <c r="L987" t="b">
        <v>0</v>
      </c>
      <c r="M987" t="b">
        <v>1</v>
      </c>
      <c r="N987" t="s">
        <v>23</v>
      </c>
      <c r="O987" s="5">
        <f t="shared" si="60"/>
        <v>0</v>
      </c>
      <c r="P987" s="5">
        <f t="shared" si="61"/>
        <v>59464</v>
      </c>
      <c r="Q987" s="7" t="s">
        <v>2035</v>
      </c>
      <c r="R987" t="s">
        <v>2036</v>
      </c>
      <c r="S987" s="10">
        <f t="shared" si="62"/>
        <v>41614.25</v>
      </c>
      <c r="T987" s="10">
        <f t="shared" si="63"/>
        <v>42353.25</v>
      </c>
    </row>
    <row r="988" spans="1:20" ht="34" x14ac:dyDescent="0.2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1450159200</v>
      </c>
      <c r="L988" t="b">
        <v>0</v>
      </c>
      <c r="M988" t="b">
        <v>0</v>
      </c>
      <c r="N988" t="s">
        <v>23</v>
      </c>
      <c r="O988" s="5">
        <f t="shared" si="60"/>
        <v>0</v>
      </c>
      <c r="P988" s="5">
        <f t="shared" si="61"/>
        <v>1618</v>
      </c>
      <c r="Q988" s="7" t="s">
        <v>2035</v>
      </c>
      <c r="R988" t="s">
        <v>2036</v>
      </c>
      <c r="S988" s="10">
        <f t="shared" si="62"/>
        <v>40638.208333333336</v>
      </c>
      <c r="T988" s="10">
        <f t="shared" si="63"/>
        <v>42353.25</v>
      </c>
    </row>
    <row r="989" spans="1:20" ht="17" x14ac:dyDescent="0.2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1450159200</v>
      </c>
      <c r="L989" t="b">
        <v>0</v>
      </c>
      <c r="M989" t="b">
        <v>0</v>
      </c>
      <c r="N989" t="s">
        <v>42</v>
      </c>
      <c r="O989" s="5">
        <f t="shared" si="60"/>
        <v>7241</v>
      </c>
      <c r="P989" s="5">
        <f t="shared" si="61"/>
        <v>6960.5</v>
      </c>
      <c r="Q989" s="7" t="s">
        <v>2041</v>
      </c>
      <c r="R989" t="s">
        <v>2042</v>
      </c>
      <c r="S989" s="10">
        <f t="shared" si="62"/>
        <v>42852.208333333328</v>
      </c>
      <c r="T989" s="10">
        <f t="shared" si="63"/>
        <v>42353.25</v>
      </c>
    </row>
    <row r="990" spans="1:20" ht="17" x14ac:dyDescent="0.2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1450159200</v>
      </c>
      <c r="L990" t="b">
        <v>0</v>
      </c>
      <c r="M990" t="b">
        <v>0</v>
      </c>
      <c r="N990" t="s">
        <v>133</v>
      </c>
      <c r="O990" s="5">
        <f t="shared" si="60"/>
        <v>0</v>
      </c>
      <c r="P990" s="5">
        <f t="shared" si="61"/>
        <v>2481.5</v>
      </c>
      <c r="Q990" s="7" t="s">
        <v>2047</v>
      </c>
      <c r="R990" t="s">
        <v>2056</v>
      </c>
      <c r="S990" s="10">
        <f t="shared" si="62"/>
        <v>42686.25</v>
      </c>
      <c r="T990" s="10">
        <f t="shared" si="63"/>
        <v>42353.25</v>
      </c>
    </row>
    <row r="991" spans="1:20" ht="17" x14ac:dyDescent="0.2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1450159200</v>
      </c>
      <c r="L991" t="b">
        <v>0</v>
      </c>
      <c r="M991" t="b">
        <v>0</v>
      </c>
      <c r="N991" t="s">
        <v>206</v>
      </c>
      <c r="O991" s="5">
        <f t="shared" si="60"/>
        <v>9590</v>
      </c>
      <c r="P991" s="5">
        <f t="shared" si="61"/>
        <v>6108</v>
      </c>
      <c r="Q991" s="7" t="s">
        <v>2047</v>
      </c>
      <c r="R991" t="s">
        <v>2059</v>
      </c>
      <c r="S991" s="10">
        <f t="shared" si="62"/>
        <v>43571.208333333328</v>
      </c>
      <c r="T991" s="10">
        <f t="shared" si="63"/>
        <v>42353.25</v>
      </c>
    </row>
    <row r="992" spans="1:20" ht="17" x14ac:dyDescent="0.2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1450159200</v>
      </c>
      <c r="L992" t="b">
        <v>0</v>
      </c>
      <c r="M992" t="b">
        <v>1</v>
      </c>
      <c r="N992" t="s">
        <v>53</v>
      </c>
      <c r="O992" s="5">
        <f t="shared" si="60"/>
        <v>0</v>
      </c>
      <c r="P992" s="5">
        <f t="shared" si="61"/>
        <v>3451.5</v>
      </c>
      <c r="Q992" s="7" t="s">
        <v>2041</v>
      </c>
      <c r="R992" t="s">
        <v>2044</v>
      </c>
      <c r="S992" s="10">
        <f t="shared" si="62"/>
        <v>42432.25</v>
      </c>
      <c r="T992" s="10">
        <f t="shared" si="63"/>
        <v>42353.25</v>
      </c>
    </row>
    <row r="993" spans="1:20" ht="17" x14ac:dyDescent="0.2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1450159200</v>
      </c>
      <c r="L993" t="b">
        <v>0</v>
      </c>
      <c r="M993" t="b">
        <v>1</v>
      </c>
      <c r="N993" t="s">
        <v>23</v>
      </c>
      <c r="O993" s="5">
        <f t="shared" si="60"/>
        <v>1291</v>
      </c>
      <c r="P993" s="5">
        <f t="shared" si="61"/>
        <v>5666</v>
      </c>
      <c r="Q993" s="7" t="s">
        <v>2035</v>
      </c>
      <c r="R993" t="s">
        <v>2036</v>
      </c>
      <c r="S993" s="10">
        <f t="shared" si="62"/>
        <v>41907.208333333336</v>
      </c>
      <c r="T993" s="10">
        <f t="shared" si="63"/>
        <v>42353.25</v>
      </c>
    </row>
    <row r="994" spans="1:20" ht="17" x14ac:dyDescent="0.2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1450159200</v>
      </c>
      <c r="L994" t="b">
        <v>0</v>
      </c>
      <c r="M994" t="b">
        <v>1</v>
      </c>
      <c r="N994" t="s">
        <v>53</v>
      </c>
      <c r="O994" s="5">
        <f t="shared" si="60"/>
        <v>10123</v>
      </c>
      <c r="P994" s="5">
        <f t="shared" si="61"/>
        <v>6677.5</v>
      </c>
      <c r="Q994" s="7" t="s">
        <v>2041</v>
      </c>
      <c r="R994" t="s">
        <v>2044</v>
      </c>
      <c r="S994" s="10">
        <f t="shared" si="62"/>
        <v>43227.208333333328</v>
      </c>
      <c r="T994" s="10">
        <f t="shared" si="63"/>
        <v>42353.25</v>
      </c>
    </row>
    <row r="995" spans="1:20" ht="17" x14ac:dyDescent="0.2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1450159200</v>
      </c>
      <c r="L995" t="b">
        <v>0</v>
      </c>
      <c r="M995" t="b">
        <v>1</v>
      </c>
      <c r="N995" t="s">
        <v>122</v>
      </c>
      <c r="O995" s="5">
        <f t="shared" si="60"/>
        <v>0</v>
      </c>
      <c r="P995" s="5">
        <f t="shared" si="61"/>
        <v>3841.5</v>
      </c>
      <c r="Q995" s="7" t="s">
        <v>2054</v>
      </c>
      <c r="R995" t="s">
        <v>2055</v>
      </c>
      <c r="S995" s="10">
        <f t="shared" si="62"/>
        <v>42362.25</v>
      </c>
      <c r="T995" s="10">
        <f t="shared" si="63"/>
        <v>42353.25</v>
      </c>
    </row>
    <row r="996" spans="1:20" ht="17" x14ac:dyDescent="0.2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1450159200</v>
      </c>
      <c r="L996" t="b">
        <v>0</v>
      </c>
      <c r="M996" t="b">
        <v>1</v>
      </c>
      <c r="N996" t="s">
        <v>206</v>
      </c>
      <c r="O996" s="5">
        <f t="shared" si="60"/>
        <v>0</v>
      </c>
      <c r="P996" s="5">
        <f t="shared" si="61"/>
        <v>37457.5</v>
      </c>
      <c r="Q996" s="7" t="s">
        <v>2047</v>
      </c>
      <c r="R996" t="s">
        <v>2059</v>
      </c>
      <c r="S996" s="10">
        <f t="shared" si="62"/>
        <v>41929.208333333336</v>
      </c>
      <c r="T996" s="10">
        <f t="shared" si="63"/>
        <v>42353.25</v>
      </c>
    </row>
    <row r="997" spans="1:20" ht="17" x14ac:dyDescent="0.2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1450159200</v>
      </c>
      <c r="L997" t="b">
        <v>0</v>
      </c>
      <c r="M997" t="b">
        <v>1</v>
      </c>
      <c r="N997" t="s">
        <v>17</v>
      </c>
      <c r="O997" s="5">
        <f t="shared" si="60"/>
        <v>55916</v>
      </c>
      <c r="P997" s="5">
        <f t="shared" si="61"/>
        <v>77629.5</v>
      </c>
      <c r="Q997" s="7" t="s">
        <v>2033</v>
      </c>
      <c r="R997" t="s">
        <v>2034</v>
      </c>
      <c r="S997" s="10">
        <f t="shared" si="62"/>
        <v>43408.208333333328</v>
      </c>
      <c r="T997" s="10">
        <f t="shared" si="63"/>
        <v>42353.25</v>
      </c>
    </row>
    <row r="998" spans="1:20" ht="34" x14ac:dyDescent="0.2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1450159200</v>
      </c>
      <c r="L998" t="b">
        <v>0</v>
      </c>
      <c r="M998" t="b">
        <v>0</v>
      </c>
      <c r="N998" t="s">
        <v>33</v>
      </c>
      <c r="O998" s="5">
        <f t="shared" si="60"/>
        <v>0</v>
      </c>
      <c r="P998" s="5">
        <f t="shared" si="61"/>
        <v>2463</v>
      </c>
      <c r="Q998" s="7" t="s">
        <v>2039</v>
      </c>
      <c r="R998" t="s">
        <v>2040</v>
      </c>
      <c r="S998" s="10">
        <f t="shared" si="62"/>
        <v>41276.25</v>
      </c>
      <c r="T998" s="10">
        <f t="shared" si="63"/>
        <v>42353.25</v>
      </c>
    </row>
    <row r="999" spans="1:20" ht="17" x14ac:dyDescent="0.2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1450159200</v>
      </c>
      <c r="L999" t="b">
        <v>0</v>
      </c>
      <c r="M999" t="b">
        <v>0</v>
      </c>
      <c r="N999" t="s">
        <v>33</v>
      </c>
      <c r="O999" s="5">
        <f t="shared" si="60"/>
        <v>0</v>
      </c>
      <c r="P999" s="5">
        <f t="shared" si="61"/>
        <v>2371</v>
      </c>
      <c r="Q999" s="7" t="s">
        <v>2039</v>
      </c>
      <c r="R999" t="s">
        <v>2040</v>
      </c>
      <c r="S999" s="10">
        <f t="shared" si="62"/>
        <v>41659.25</v>
      </c>
      <c r="T999" s="10">
        <f t="shared" si="63"/>
        <v>42353.25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1450159200</v>
      </c>
      <c r="L1000" t="b">
        <v>0</v>
      </c>
      <c r="M1000" t="b">
        <v>1</v>
      </c>
      <c r="N1000" t="s">
        <v>60</v>
      </c>
      <c r="O1000" s="5">
        <f t="shared" si="60"/>
        <v>0</v>
      </c>
      <c r="P1000" s="5">
        <f t="shared" si="61"/>
        <v>19098.5</v>
      </c>
      <c r="Q1000" s="7" t="s">
        <v>2035</v>
      </c>
      <c r="R1000" t="s">
        <v>2045</v>
      </c>
      <c r="S1000" s="10">
        <f t="shared" si="62"/>
        <v>40220.25</v>
      </c>
      <c r="T1000" s="10">
        <f t="shared" si="63"/>
        <v>42353.25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1450159200</v>
      </c>
      <c r="L1001" t="b">
        <v>0</v>
      </c>
      <c r="M1001" t="b">
        <v>0</v>
      </c>
      <c r="N1001" t="s">
        <v>17</v>
      </c>
      <c r="O1001" s="5">
        <f t="shared" si="60"/>
        <v>0</v>
      </c>
      <c r="P1001" s="5">
        <f t="shared" si="61"/>
        <v>31970.5</v>
      </c>
      <c r="Q1001" s="7" t="s">
        <v>2033</v>
      </c>
      <c r="R1001" t="s">
        <v>2034</v>
      </c>
      <c r="S1001" s="10">
        <f t="shared" si="62"/>
        <v>42550.208333333328</v>
      </c>
      <c r="T1001" s="10">
        <f t="shared" si="63"/>
        <v>42353.25</v>
      </c>
    </row>
    <row r="1002" spans="1:20" x14ac:dyDescent="0.2">
      <c r="K1002">
        <v>1450159200</v>
      </c>
      <c r="S1002" s="10">
        <f t="shared" si="62"/>
        <v>25569</v>
      </c>
      <c r="T1002" s="10">
        <f t="shared" si="63"/>
        <v>42353.25</v>
      </c>
    </row>
  </sheetData>
  <conditionalFormatting sqref="F1:F1048576">
    <cfRule type="containsText" dxfId="14" priority="3" operator="containsText" text="live">
      <formula>NOT(ISERROR(SEARCH("live",F1)))</formula>
    </cfRule>
    <cfRule type="containsText" dxfId="13" priority="4" operator="containsText" text="canceled">
      <formula>NOT(ISERROR(SEARCH("canceled",F1)))</formula>
    </cfRule>
    <cfRule type="containsText" dxfId="12" priority="5" operator="containsText" text="canceled">
      <formula>NOT(ISERROR(SEARCH("canceled",F1)))</formula>
    </cfRule>
    <cfRule type="containsText" dxfId="11" priority="6" operator="containsText" text="successful">
      <formula>NOT(ISERROR(SEARCH("successful",F1)))</formula>
    </cfRule>
    <cfRule type="containsText" dxfId="10" priority="7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08D-25C6-5049-8158-54F75328BE44}">
  <dimension ref="B1:I13"/>
  <sheetViews>
    <sheetView workbookViewId="0">
      <selection activeCell="J21" sqref="J21"/>
    </sheetView>
  </sheetViews>
  <sheetFormatPr baseColWidth="10" defaultRowHeight="16" x14ac:dyDescent="0.2"/>
  <cols>
    <col min="1" max="1" width="10.83203125" style="15"/>
    <col min="2" max="2" width="16.5" style="14" customWidth="1"/>
    <col min="3" max="3" width="21.5" style="15" customWidth="1"/>
    <col min="4" max="4" width="22.6640625" style="15" customWidth="1"/>
    <col min="5" max="5" width="18.5" style="15" customWidth="1"/>
    <col min="6" max="6" width="20.6640625" style="15" customWidth="1"/>
    <col min="7" max="7" width="20.1640625" style="16" customWidth="1"/>
    <col min="8" max="8" width="16.83203125" style="16" customWidth="1"/>
    <col min="9" max="9" width="20.83203125" style="16" customWidth="1"/>
    <col min="10" max="10" width="10.83203125" style="15"/>
    <col min="11" max="11" width="10.83203125" style="15" customWidth="1"/>
    <col min="12" max="16384" width="10.83203125" style="15"/>
  </cols>
  <sheetData>
    <row r="1" spans="2:9" ht="17" x14ac:dyDescent="0.2">
      <c r="B1" s="12" t="s">
        <v>2094</v>
      </c>
      <c r="C1" s="15" t="s">
        <v>2087</v>
      </c>
      <c r="D1" s="15" t="s">
        <v>2088</v>
      </c>
      <c r="E1" s="15" t="s">
        <v>2089</v>
      </c>
      <c r="F1" s="15" t="s">
        <v>2090</v>
      </c>
      <c r="G1" s="16" t="s">
        <v>2091</v>
      </c>
      <c r="H1" s="16" t="s">
        <v>2092</v>
      </c>
      <c r="I1" s="16" t="s">
        <v>2093</v>
      </c>
    </row>
    <row r="2" spans="2:9" ht="17" x14ac:dyDescent="0.2">
      <c r="B2" s="13" t="s">
        <v>2095</v>
      </c>
      <c r="C2" s="15">
        <f>COUNTIFS(Crowdfunding!F2:F1001,"successful",Crowdfunding!D2:D1001,"&lt;1000")</f>
        <v>30</v>
      </c>
      <c r="D2" s="15">
        <f>COUNTIFS(Crowdfunding!F2:F1001,"failed",Crowdfunding!D2:D1001,"&lt;1000")</f>
        <v>20</v>
      </c>
      <c r="E2" s="15">
        <f>COUNTIFS(Crowdfunding!F$2:F$1001,"canceled",Crowdfunding!D$2:D$1001,"&lt;1000")</f>
        <v>1</v>
      </c>
      <c r="F2" s="15">
        <f>SUM(C2,D2,E2)</f>
        <v>51</v>
      </c>
      <c r="G2" s="16">
        <f>C2/F2</f>
        <v>0.58823529411764708</v>
      </c>
      <c r="H2" s="16">
        <f>D2/F2</f>
        <v>0.39215686274509803</v>
      </c>
      <c r="I2" s="16">
        <f>E2/F2</f>
        <v>1.9607843137254902E-2</v>
      </c>
    </row>
    <row r="3" spans="2:9" ht="17" x14ac:dyDescent="0.2">
      <c r="B3" s="14" t="s">
        <v>2096</v>
      </c>
      <c r="C3" s="15">
        <f>COUNTIFS(Crowdfunding!F2:F1001,"successful",Crowdfunding!D2:D1001,"&gt;=1000",Crowdfunding!D2:D1001,"&lt;=4999")</f>
        <v>191</v>
      </c>
      <c r="D3" s="15">
        <f>COUNTIFS(Crowdfunding!F$2:F$1001,"failed",Crowdfunding!D$2:D$1001,"&gt;=1000",Crowdfunding!D$2:D$1001,"&lt;=4999")</f>
        <v>38</v>
      </c>
      <c r="E3" s="15">
        <f>COUNTIFS(Crowdfunding!F$2:F$1001,"canceled",Crowdfunding!D$2:D$1001,"&gt;=1000",Crowdfunding!D$2:D$1001,"&lt;=4999")</f>
        <v>2</v>
      </c>
      <c r="F3" s="15">
        <f t="shared" ref="F3:F13" si="0">SUM(C3,D3,E3)</f>
        <v>231</v>
      </c>
      <c r="G3" s="16">
        <f t="shared" ref="G3:G13" si="1">C3/F3</f>
        <v>0.82683982683982682</v>
      </c>
      <c r="H3" s="16">
        <f t="shared" ref="H3:H13" si="2">D3/F3</f>
        <v>0.16450216450216451</v>
      </c>
      <c r="I3" s="16">
        <f t="shared" ref="I3:I13" si="3">E3/F3</f>
        <v>8.658008658008658E-3</v>
      </c>
    </row>
    <row r="4" spans="2:9" ht="17" x14ac:dyDescent="0.2">
      <c r="B4" s="14" t="s">
        <v>2097</v>
      </c>
      <c r="C4" s="15">
        <f>COUNTIFS(Crowdfunding!F2:F1001,"successful",Crowdfunding!D2:D1001,"&gt;=5000",Crowdfunding!D2:D1001,"&lt;=9999")</f>
        <v>164</v>
      </c>
      <c r="D4" s="15">
        <f>COUNTIFS(Crowdfunding!F$2:F$1001,"failed",Crowdfunding!D$2:D$1001,"&gt;=5000",Crowdfunding!D$2:D$1001,"&lt;=9999")</f>
        <v>126</v>
      </c>
      <c r="E4" s="15">
        <f>COUNTIFS(Crowdfunding!F$2:F$1001,"canceled",Crowdfunding!D$2:D$1001,"&gt;=5000",Crowdfunding!D$2:D$1001,"&lt;=9999")</f>
        <v>25</v>
      </c>
      <c r="F4" s="15">
        <f t="shared" si="0"/>
        <v>315</v>
      </c>
      <c r="G4" s="16">
        <f t="shared" si="1"/>
        <v>0.52063492063492067</v>
      </c>
      <c r="H4" s="16">
        <f t="shared" si="2"/>
        <v>0.4</v>
      </c>
      <c r="I4" s="16">
        <f t="shared" si="3"/>
        <v>7.9365079365079361E-2</v>
      </c>
    </row>
    <row r="5" spans="2:9" ht="17" x14ac:dyDescent="0.2">
      <c r="B5" s="14" t="s">
        <v>2098</v>
      </c>
      <c r="C5" s="15">
        <f>COUNTIFS(Crowdfunding!D2:D1001,"&gt;=10000",Crowdfunding!D2:D1001,"&lt;=14999",Crowdfunding!F2:F1001,"successful")</f>
        <v>4</v>
      </c>
      <c r="D5" s="15">
        <f>COUNTIFS(Crowdfunding!F$2:F$1001,"failed",Crowdfunding!D$2:D$1001,"&gt;=10000",Crowdfunding!D$2:D$1001,"&lt;=14999")</f>
        <v>5</v>
      </c>
      <c r="E5" s="15">
        <f>COUNTIFS(Crowdfunding!F$2:F$1001,"canceled",Crowdfunding!D$2:D$1001,"&gt;=10000",Crowdfunding!D$2:D$1001,"&lt;=14999")</f>
        <v>0</v>
      </c>
      <c r="F5" s="15">
        <f t="shared" si="0"/>
        <v>9</v>
      </c>
      <c r="G5" s="16">
        <f t="shared" si="1"/>
        <v>0.44444444444444442</v>
      </c>
      <c r="H5" s="16">
        <f t="shared" si="2"/>
        <v>0.55555555555555558</v>
      </c>
      <c r="I5" s="16">
        <f t="shared" si="3"/>
        <v>0</v>
      </c>
    </row>
    <row r="6" spans="2:9" ht="17" x14ac:dyDescent="0.2">
      <c r="B6" s="14" t="s">
        <v>2099</v>
      </c>
      <c r="C6" s="15">
        <f>COUNTIFS(Crowdfunding!F2:F1001,"successful",Crowdfunding!D2:D1001,"&gt;=15000",Crowdfunding!D2:D1001,"&lt;=19999")</f>
        <v>10</v>
      </c>
      <c r="D6" s="15">
        <f>COUNTIFS(Crowdfunding!F$2:F$1001,"failed",Crowdfunding!D$2:D$1001,"&gt;=15000",Crowdfunding!D$2:D$1001,"&lt;=19999")</f>
        <v>0</v>
      </c>
      <c r="E6" s="15">
        <f>COUNTIFS(Crowdfunding!F$2:F$1001,"canceled",Crowdfunding!D$2:D$1001,"&gt;=15000",Crowdfunding!D$2:D$1001,"&lt;=19999")</f>
        <v>0</v>
      </c>
      <c r="F6" s="15">
        <f t="shared" si="0"/>
        <v>10</v>
      </c>
      <c r="G6" s="16">
        <f t="shared" si="1"/>
        <v>1</v>
      </c>
      <c r="H6" s="16">
        <f t="shared" si="2"/>
        <v>0</v>
      </c>
      <c r="I6" s="16">
        <f t="shared" si="3"/>
        <v>0</v>
      </c>
    </row>
    <row r="7" spans="2:9" ht="17" x14ac:dyDescent="0.2">
      <c r="B7" s="14" t="s">
        <v>2100</v>
      </c>
      <c r="C7" s="15">
        <f>COUNTIFS(Crowdfunding!D2:D1001,"&gt;=20000",Crowdfunding!D2:D1001,"&lt;=24999",Crowdfunding!F2:F1001,"successful")</f>
        <v>7</v>
      </c>
      <c r="D7" s="15">
        <f>COUNTIFS(Crowdfunding!F$2:F$1001,"failed",Crowdfunding!D$2:D$1001,"&gt;=20000",Crowdfunding!D$2:D$1001,"&lt;=24999")</f>
        <v>0</v>
      </c>
      <c r="E7" s="15">
        <f>COUNTIFS(Crowdfunding!F$2:F$1001,"canceled",Crowdfunding!D$2:D$1001,"&gt;=20000",Crowdfunding!D$2:D$1001,"&lt;=24999")</f>
        <v>0</v>
      </c>
      <c r="F7" s="15">
        <f t="shared" si="0"/>
        <v>7</v>
      </c>
      <c r="G7" s="16">
        <f t="shared" si="1"/>
        <v>1</v>
      </c>
      <c r="H7" s="16">
        <f t="shared" si="2"/>
        <v>0</v>
      </c>
      <c r="I7" s="16">
        <f t="shared" si="3"/>
        <v>0</v>
      </c>
    </row>
    <row r="8" spans="2:9" ht="17" x14ac:dyDescent="0.2">
      <c r="B8" s="14" t="s">
        <v>2101</v>
      </c>
      <c r="C8" s="15">
        <f>COUNTIFS(Crowdfunding!D$2:D$1001,"&gt;=25000",Crowdfunding!D$2:D$1001,"&lt;=29999",Crowdfunding!F$2:F$1001,"successful")</f>
        <v>11</v>
      </c>
      <c r="D8" s="15">
        <f>COUNTIFS(Crowdfunding!F$2:F$1001,"failed",Crowdfunding!D$2:D$1001,"&gt;=25000",Crowdfunding!D$2:D$1001,"&lt;=29999")</f>
        <v>3</v>
      </c>
      <c r="E8" s="15">
        <f>COUNTIFS(Crowdfunding!F$2:F$1001,"canceled",Crowdfunding!D$2:D$1001,"&gt;=25000",Crowdfunding!D$2:D$1001,"&lt;=29999")</f>
        <v>0</v>
      </c>
      <c r="F8" s="15">
        <f t="shared" si="0"/>
        <v>14</v>
      </c>
      <c r="G8" s="16">
        <f t="shared" si="1"/>
        <v>0.7857142857142857</v>
      </c>
      <c r="H8" s="16">
        <f t="shared" si="2"/>
        <v>0.21428571428571427</v>
      </c>
      <c r="I8" s="16">
        <f t="shared" si="3"/>
        <v>0</v>
      </c>
    </row>
    <row r="9" spans="2:9" ht="17" x14ac:dyDescent="0.2">
      <c r="B9" s="14" t="s">
        <v>2102</v>
      </c>
      <c r="C9" s="15">
        <f>COUNTIFS(Crowdfunding!D$2:D$1001,"&gt;=30000",Crowdfunding!D$2:D$1001,"&lt;=34999",Crowdfunding!F$2:F$1001,"successful")</f>
        <v>7</v>
      </c>
      <c r="D9" s="15">
        <f>COUNTIFS(Crowdfunding!F$2:F$1001,"failed",Crowdfunding!D$2:D$1001,"&gt;=30000",Crowdfunding!D$2:D$1001,"&lt;=34999")</f>
        <v>0</v>
      </c>
      <c r="E9" s="15">
        <f>COUNTIFS(Crowdfunding!F$2:F$1001,"canceled",Crowdfunding!D$2:D$1001,"&gt;=30000",Crowdfunding!D$2:D$1001,"&lt;=34999")</f>
        <v>0</v>
      </c>
      <c r="F9" s="15">
        <f t="shared" si="0"/>
        <v>7</v>
      </c>
      <c r="G9" s="16">
        <f t="shared" si="1"/>
        <v>1</v>
      </c>
      <c r="H9" s="16">
        <f t="shared" si="2"/>
        <v>0</v>
      </c>
      <c r="I9" s="16">
        <f t="shared" si="3"/>
        <v>0</v>
      </c>
    </row>
    <row r="10" spans="2:9" ht="17" x14ac:dyDescent="0.2">
      <c r="B10" s="14" t="s">
        <v>2103</v>
      </c>
      <c r="C10" s="15">
        <f>COUNTIFS(Crowdfunding!D$2:D$1001,"&gt;=35000",Crowdfunding!D$2:D$1001,"&lt;=39999",Crowdfunding!F$2:F$1001,"successful")</f>
        <v>8</v>
      </c>
      <c r="D10" s="15">
        <f>COUNTIFS(Crowdfunding!F$2:F$1001,"failed",Crowdfunding!D$2:D$1001,"&gt;=35000",Crowdfunding!D$2:D$1001,"&lt;=39999")</f>
        <v>3</v>
      </c>
      <c r="E10" s="15">
        <f>COUNTIFS(Crowdfunding!F$2:F$1001,"canceled",Crowdfunding!D$2:D$1001,"&gt;=35000",Crowdfunding!D$2:D$1001,"&lt;=39999")</f>
        <v>1</v>
      </c>
      <c r="F10" s="15">
        <f t="shared" si="0"/>
        <v>12</v>
      </c>
      <c r="G10" s="16">
        <f t="shared" si="1"/>
        <v>0.66666666666666663</v>
      </c>
      <c r="H10" s="16">
        <f t="shared" si="2"/>
        <v>0.25</v>
      </c>
      <c r="I10" s="16">
        <f t="shared" si="3"/>
        <v>8.3333333333333329E-2</v>
      </c>
    </row>
    <row r="11" spans="2:9" ht="17" x14ac:dyDescent="0.2">
      <c r="B11" s="14" t="s">
        <v>2104</v>
      </c>
      <c r="C11" s="15">
        <f>COUNTIFS(Crowdfunding!D$2:D$1001,"&gt;=40000",Crowdfunding!D$2:D$1001,"&lt;=44999",Crowdfunding!F$2:F$1001,"successful")</f>
        <v>11</v>
      </c>
      <c r="D11" s="15">
        <f>COUNTIFS(Crowdfunding!F$2:F$1001,"failed",Crowdfunding!D$2:D$1001,"&gt;=40000",Crowdfunding!D$2:D$1001,"&lt;=44999")</f>
        <v>3</v>
      </c>
      <c r="E11" s="15">
        <f>COUNTIFS(Crowdfunding!F$2:F$1001,"canceled",Crowdfunding!D$2:D$1001,"&gt;=40000",Crowdfunding!D$2:D$1001,"&lt;=44999")</f>
        <v>0</v>
      </c>
      <c r="F11" s="15">
        <f t="shared" si="0"/>
        <v>14</v>
      </c>
      <c r="G11" s="16">
        <f t="shared" si="1"/>
        <v>0.7857142857142857</v>
      </c>
      <c r="H11" s="16">
        <f t="shared" si="2"/>
        <v>0.21428571428571427</v>
      </c>
      <c r="I11" s="16">
        <f t="shared" si="3"/>
        <v>0</v>
      </c>
    </row>
    <row r="12" spans="2:9" ht="17" x14ac:dyDescent="0.2">
      <c r="B12" s="14" t="s">
        <v>2105</v>
      </c>
      <c r="C12" s="15">
        <f>COUNTIFS(Crowdfunding!D$2:D$1001,"&gt;=45000",Crowdfunding!D$2:D$1001,"&lt;=49999",Crowdfunding!F$2:F$1001,"successful")</f>
        <v>8</v>
      </c>
      <c r="D12" s="15">
        <f>COUNTIFS(Crowdfunding!F$2:F$1001,"failed",Crowdfunding!D$2:D$1001,"&gt;=45000",Crowdfunding!D$2:D$1001,"&lt;=49999")</f>
        <v>3</v>
      </c>
      <c r="E12" s="15">
        <f>COUNTIFS(Crowdfunding!F$2:F$1001,"canceled",Crowdfunding!D$2:D$1001,"&gt;=45000",Crowdfunding!D$2:D$1001,"&lt;=49999")</f>
        <v>0</v>
      </c>
      <c r="F12" s="15">
        <f t="shared" si="0"/>
        <v>11</v>
      </c>
      <c r="G12" s="16">
        <f t="shared" si="1"/>
        <v>0.72727272727272729</v>
      </c>
      <c r="H12" s="16">
        <f t="shared" si="2"/>
        <v>0.27272727272727271</v>
      </c>
      <c r="I12" s="16">
        <f t="shared" si="3"/>
        <v>0</v>
      </c>
    </row>
    <row r="13" spans="2:9" ht="34" x14ac:dyDescent="0.2">
      <c r="B13" s="14" t="s">
        <v>2106</v>
      </c>
      <c r="C13" s="15">
        <f>COUNTIFS(Crowdfunding!D$2:D$1001,"&gt;=50000",Crowdfunding!F$2:F$1001,"successful")</f>
        <v>114</v>
      </c>
      <c r="D13" s="15">
        <f>COUNTIFS(Crowdfunding!F$2:F$1001,"failed",Crowdfunding!D$2:D$1001,"&gt;=50000")</f>
        <v>163</v>
      </c>
      <c r="E13" s="15">
        <f>COUNTIFS(Crowdfunding!F$2:F$1001,"canceled",Crowdfunding!D$2:D$1001,"&gt;=50000")</f>
        <v>28</v>
      </c>
      <c r="F13" s="15">
        <f t="shared" si="0"/>
        <v>305</v>
      </c>
      <c r="G13" s="16">
        <f t="shared" si="1"/>
        <v>0.3737704918032787</v>
      </c>
      <c r="H13" s="16">
        <f t="shared" si="2"/>
        <v>0.53442622950819674</v>
      </c>
      <c r="I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ACDF-ADD5-944A-96EE-795EB581FF72}">
  <dimension ref="B1:H566"/>
  <sheetViews>
    <sheetView tabSelected="1" topLeftCell="B4" workbookViewId="0">
      <selection activeCell="H23" sqref="H23"/>
    </sheetView>
  </sheetViews>
  <sheetFormatPr baseColWidth="10" defaultRowHeight="16" x14ac:dyDescent="0.2"/>
  <cols>
    <col min="2" max="2" width="15.33203125" customWidth="1"/>
    <col min="3" max="3" width="13.1640625" customWidth="1"/>
    <col min="4" max="4" width="14.5" customWidth="1"/>
    <col min="5" max="5" width="16.5" customWidth="1"/>
    <col min="7" max="7" width="26.5" customWidth="1"/>
    <col min="8" max="8" width="24.33203125" customWidth="1"/>
  </cols>
  <sheetData>
    <row r="1" spans="2:8" x14ac:dyDescent="0.2">
      <c r="B1" s="1" t="s">
        <v>4</v>
      </c>
      <c r="C1" s="1" t="s">
        <v>5</v>
      </c>
      <c r="D1" s="1" t="s">
        <v>4</v>
      </c>
      <c r="E1" s="1" t="s">
        <v>5</v>
      </c>
    </row>
    <row r="2" spans="2:8" x14ac:dyDescent="0.2">
      <c r="B2" t="s">
        <v>20</v>
      </c>
      <c r="C2">
        <v>158</v>
      </c>
      <c r="D2" t="s">
        <v>14</v>
      </c>
      <c r="E2">
        <v>0</v>
      </c>
    </row>
    <row r="3" spans="2:8" x14ac:dyDescent="0.2">
      <c r="B3" t="s">
        <v>20</v>
      </c>
      <c r="C3">
        <v>1425</v>
      </c>
      <c r="D3" t="s">
        <v>14</v>
      </c>
      <c r="E3">
        <v>24</v>
      </c>
    </row>
    <row r="4" spans="2:8" x14ac:dyDescent="0.2">
      <c r="B4" t="s">
        <v>20</v>
      </c>
      <c r="C4">
        <v>174</v>
      </c>
      <c r="D4" t="s">
        <v>14</v>
      </c>
      <c r="E4">
        <v>53</v>
      </c>
    </row>
    <row r="5" spans="2:8" ht="27" customHeight="1" x14ac:dyDescent="0.2">
      <c r="B5" t="s">
        <v>20</v>
      </c>
      <c r="C5">
        <v>227</v>
      </c>
      <c r="D5" t="s">
        <v>14</v>
      </c>
      <c r="E5">
        <v>18</v>
      </c>
      <c r="G5" t="s">
        <v>2107</v>
      </c>
      <c r="H5">
        <f>AVERAGE(C2:C566)</f>
        <v>851.14690265486729</v>
      </c>
    </row>
    <row r="6" spans="2:8" x14ac:dyDescent="0.2">
      <c r="B6" t="s">
        <v>20</v>
      </c>
      <c r="C6">
        <v>220</v>
      </c>
      <c r="D6" t="s">
        <v>14</v>
      </c>
      <c r="E6">
        <v>44</v>
      </c>
      <c r="G6" t="s">
        <v>2108</v>
      </c>
      <c r="H6">
        <f>AVERAGE(E2:E365)</f>
        <v>585.61538461538464</v>
      </c>
    </row>
    <row r="7" spans="2:8" x14ac:dyDescent="0.2">
      <c r="B7" t="s">
        <v>20</v>
      </c>
      <c r="C7">
        <v>98</v>
      </c>
      <c r="D7" t="s">
        <v>14</v>
      </c>
      <c r="E7">
        <v>27</v>
      </c>
      <c r="G7" t="s">
        <v>2109</v>
      </c>
      <c r="H7">
        <f>MEDIAN(C2:C566)</f>
        <v>201</v>
      </c>
    </row>
    <row r="8" spans="2:8" x14ac:dyDescent="0.2">
      <c r="B8" t="s">
        <v>20</v>
      </c>
      <c r="C8">
        <v>100</v>
      </c>
      <c r="D8" t="s">
        <v>14</v>
      </c>
      <c r="E8">
        <v>55</v>
      </c>
      <c r="G8" t="s">
        <v>2110</v>
      </c>
      <c r="H8">
        <f>MEDIAN(E2:E365)</f>
        <v>114.5</v>
      </c>
    </row>
    <row r="9" spans="2:8" x14ac:dyDescent="0.2">
      <c r="B9" t="s">
        <v>20</v>
      </c>
      <c r="C9">
        <v>1249</v>
      </c>
      <c r="D9" t="s">
        <v>14</v>
      </c>
      <c r="E9">
        <v>200</v>
      </c>
      <c r="G9" t="s">
        <v>2111</v>
      </c>
      <c r="H9">
        <f>MIN(C:C)</f>
        <v>16</v>
      </c>
    </row>
    <row r="10" spans="2:8" x14ac:dyDescent="0.2">
      <c r="B10" t="s">
        <v>20</v>
      </c>
      <c r="C10">
        <v>1396</v>
      </c>
      <c r="D10" t="s">
        <v>14</v>
      </c>
      <c r="E10">
        <v>452</v>
      </c>
      <c r="G10" t="s">
        <v>2112</v>
      </c>
      <c r="H10">
        <f>MIN(E:E)</f>
        <v>0</v>
      </c>
    </row>
    <row r="11" spans="2:8" x14ac:dyDescent="0.2">
      <c r="B11" t="s">
        <v>20</v>
      </c>
      <c r="C11">
        <v>890</v>
      </c>
      <c r="D11" t="s">
        <v>14</v>
      </c>
      <c r="E11">
        <v>674</v>
      </c>
      <c r="G11" t="s">
        <v>2113</v>
      </c>
      <c r="H11">
        <f>MAX(C:C)</f>
        <v>7295</v>
      </c>
    </row>
    <row r="12" spans="2:8" x14ac:dyDescent="0.2">
      <c r="B12" t="s">
        <v>20</v>
      </c>
      <c r="C12">
        <v>142</v>
      </c>
      <c r="D12" t="s">
        <v>14</v>
      </c>
      <c r="E12">
        <v>558</v>
      </c>
      <c r="G12" t="s">
        <v>2114</v>
      </c>
      <c r="H12">
        <f>MAX(E:E)</f>
        <v>6080</v>
      </c>
    </row>
    <row r="13" spans="2:8" x14ac:dyDescent="0.2">
      <c r="B13" t="s">
        <v>20</v>
      </c>
      <c r="C13">
        <v>2673</v>
      </c>
      <c r="D13" t="s">
        <v>14</v>
      </c>
      <c r="E13">
        <v>15</v>
      </c>
      <c r="G13" t="s">
        <v>2115</v>
      </c>
      <c r="H13">
        <f>_xlfn.VAR.P(C:C)</f>
        <v>1603373.7324019109</v>
      </c>
    </row>
    <row r="14" spans="2:8" x14ac:dyDescent="0.2">
      <c r="B14" t="s">
        <v>20</v>
      </c>
      <c r="C14">
        <v>163</v>
      </c>
      <c r="D14" t="s">
        <v>14</v>
      </c>
      <c r="E14">
        <v>2307</v>
      </c>
      <c r="G14" t="s">
        <v>2116</v>
      </c>
      <c r="H14">
        <f>_xlfn.VAR.P(E:E)</f>
        <v>921574.68174133555</v>
      </c>
    </row>
    <row r="15" spans="2:8" x14ac:dyDescent="0.2">
      <c r="B15" t="s">
        <v>20</v>
      </c>
      <c r="C15">
        <v>2220</v>
      </c>
      <c r="D15" t="s">
        <v>14</v>
      </c>
      <c r="E15">
        <v>88</v>
      </c>
      <c r="G15" t="s">
        <v>2117</v>
      </c>
      <c r="H15">
        <f>_xlfn.STDEV.P(C:C)</f>
        <v>1266.2439466397898</v>
      </c>
    </row>
    <row r="16" spans="2:8" x14ac:dyDescent="0.2">
      <c r="B16" t="s">
        <v>20</v>
      </c>
      <c r="C16">
        <v>1606</v>
      </c>
      <c r="D16" t="s">
        <v>14</v>
      </c>
      <c r="E16">
        <v>48</v>
      </c>
      <c r="G16" t="s">
        <v>2118</v>
      </c>
      <c r="H16">
        <f>_xlfn.STDEV.P(E:E)</f>
        <v>959.98681331637863</v>
      </c>
    </row>
    <row r="17" spans="2:8" x14ac:dyDescent="0.2">
      <c r="B17" t="s">
        <v>20</v>
      </c>
      <c r="C17">
        <v>129</v>
      </c>
      <c r="D17" t="s">
        <v>14</v>
      </c>
      <c r="E17">
        <v>1</v>
      </c>
    </row>
    <row r="18" spans="2:8" ht="170" x14ac:dyDescent="0.2">
      <c r="B18" t="s">
        <v>20</v>
      </c>
      <c r="C18">
        <v>226</v>
      </c>
      <c r="D18" t="s">
        <v>14</v>
      </c>
      <c r="E18">
        <v>1467</v>
      </c>
      <c r="G18" s="17" t="s">
        <v>2119</v>
      </c>
      <c r="H18" t="s">
        <v>2120</v>
      </c>
    </row>
    <row r="19" spans="2:8" x14ac:dyDescent="0.2">
      <c r="B19" t="s">
        <v>20</v>
      </c>
      <c r="C19">
        <v>5419</v>
      </c>
      <c r="D19" t="s">
        <v>14</v>
      </c>
      <c r="E19">
        <v>75</v>
      </c>
    </row>
    <row r="20" spans="2:8" x14ac:dyDescent="0.2">
      <c r="B20" t="s">
        <v>20</v>
      </c>
      <c r="C20">
        <v>165</v>
      </c>
      <c r="D20" t="s">
        <v>14</v>
      </c>
      <c r="E20">
        <v>120</v>
      </c>
    </row>
    <row r="21" spans="2:8" x14ac:dyDescent="0.2">
      <c r="B21" t="s">
        <v>20</v>
      </c>
      <c r="C21">
        <v>1965</v>
      </c>
      <c r="D21" t="s">
        <v>14</v>
      </c>
      <c r="E21">
        <v>2253</v>
      </c>
    </row>
    <row r="22" spans="2:8" x14ac:dyDescent="0.2">
      <c r="B22" t="s">
        <v>20</v>
      </c>
      <c r="C22">
        <v>16</v>
      </c>
      <c r="D22" t="s">
        <v>14</v>
      </c>
      <c r="E22">
        <v>5</v>
      </c>
    </row>
    <row r="23" spans="2:8" x14ac:dyDescent="0.2">
      <c r="B23" t="s">
        <v>20</v>
      </c>
      <c r="C23">
        <v>107</v>
      </c>
      <c r="D23" t="s">
        <v>14</v>
      </c>
      <c r="E23">
        <v>38</v>
      </c>
    </row>
    <row r="24" spans="2:8" x14ac:dyDescent="0.2">
      <c r="B24" t="s">
        <v>20</v>
      </c>
      <c r="C24">
        <v>134</v>
      </c>
      <c r="D24" t="s">
        <v>14</v>
      </c>
      <c r="E24">
        <v>12</v>
      </c>
    </row>
    <row r="25" spans="2:8" x14ac:dyDescent="0.2">
      <c r="B25" t="s">
        <v>20</v>
      </c>
      <c r="C25">
        <v>198</v>
      </c>
      <c r="D25" t="s">
        <v>14</v>
      </c>
      <c r="E25">
        <v>1684</v>
      </c>
    </row>
    <row r="26" spans="2:8" x14ac:dyDescent="0.2">
      <c r="B26" t="s">
        <v>20</v>
      </c>
      <c r="C26">
        <v>111</v>
      </c>
      <c r="D26" t="s">
        <v>14</v>
      </c>
      <c r="E26">
        <v>56</v>
      </c>
    </row>
    <row r="27" spans="2:8" x14ac:dyDescent="0.2">
      <c r="B27" t="s">
        <v>20</v>
      </c>
      <c r="C27">
        <v>222</v>
      </c>
      <c r="D27" t="s">
        <v>14</v>
      </c>
      <c r="E27">
        <v>838</v>
      </c>
    </row>
    <row r="28" spans="2:8" x14ac:dyDescent="0.2">
      <c r="B28" t="s">
        <v>20</v>
      </c>
      <c r="C28">
        <v>6212</v>
      </c>
      <c r="D28" t="s">
        <v>14</v>
      </c>
      <c r="E28">
        <v>1000</v>
      </c>
    </row>
    <row r="29" spans="2:8" x14ac:dyDescent="0.2">
      <c r="B29" t="s">
        <v>20</v>
      </c>
      <c r="C29">
        <v>98</v>
      </c>
      <c r="D29" t="s">
        <v>14</v>
      </c>
      <c r="E29">
        <v>1482</v>
      </c>
    </row>
    <row r="30" spans="2:8" x14ac:dyDescent="0.2">
      <c r="B30" t="s">
        <v>20</v>
      </c>
      <c r="C30">
        <v>92</v>
      </c>
      <c r="D30" t="s">
        <v>14</v>
      </c>
      <c r="E30">
        <v>106</v>
      </c>
    </row>
    <row r="31" spans="2:8" x14ac:dyDescent="0.2">
      <c r="B31" t="s">
        <v>20</v>
      </c>
      <c r="C31">
        <v>149</v>
      </c>
      <c r="D31" t="s">
        <v>14</v>
      </c>
      <c r="E31">
        <v>679</v>
      </c>
    </row>
    <row r="32" spans="2:8" x14ac:dyDescent="0.2">
      <c r="B32" t="s">
        <v>20</v>
      </c>
      <c r="C32">
        <v>2431</v>
      </c>
      <c r="D32" t="s">
        <v>14</v>
      </c>
      <c r="E32">
        <v>1220</v>
      </c>
    </row>
    <row r="33" spans="2:5" x14ac:dyDescent="0.2">
      <c r="B33" t="s">
        <v>20</v>
      </c>
      <c r="C33">
        <v>303</v>
      </c>
      <c r="D33" t="s">
        <v>14</v>
      </c>
      <c r="E33">
        <v>1</v>
      </c>
    </row>
    <row r="34" spans="2:5" x14ac:dyDescent="0.2">
      <c r="B34" t="s">
        <v>20</v>
      </c>
      <c r="C34">
        <v>209</v>
      </c>
      <c r="D34" t="s">
        <v>14</v>
      </c>
      <c r="E34">
        <v>37</v>
      </c>
    </row>
    <row r="35" spans="2:5" x14ac:dyDescent="0.2">
      <c r="B35" t="s">
        <v>20</v>
      </c>
      <c r="C35">
        <v>131</v>
      </c>
      <c r="D35" t="s">
        <v>14</v>
      </c>
      <c r="E35">
        <v>60</v>
      </c>
    </row>
    <row r="36" spans="2:5" x14ac:dyDescent="0.2">
      <c r="B36" t="s">
        <v>20</v>
      </c>
      <c r="C36">
        <v>164</v>
      </c>
      <c r="D36" t="s">
        <v>14</v>
      </c>
      <c r="E36">
        <v>296</v>
      </c>
    </row>
    <row r="37" spans="2:5" x14ac:dyDescent="0.2">
      <c r="B37" t="s">
        <v>20</v>
      </c>
      <c r="C37">
        <v>201</v>
      </c>
      <c r="D37" t="s">
        <v>14</v>
      </c>
      <c r="E37">
        <v>3304</v>
      </c>
    </row>
    <row r="38" spans="2:5" x14ac:dyDescent="0.2">
      <c r="B38" t="s">
        <v>20</v>
      </c>
      <c r="C38">
        <v>211</v>
      </c>
      <c r="D38" t="s">
        <v>14</v>
      </c>
      <c r="E38">
        <v>73</v>
      </c>
    </row>
    <row r="39" spans="2:5" x14ac:dyDescent="0.2">
      <c r="B39" t="s">
        <v>20</v>
      </c>
      <c r="C39">
        <v>128</v>
      </c>
      <c r="D39" t="s">
        <v>14</v>
      </c>
      <c r="E39">
        <v>3387</v>
      </c>
    </row>
    <row r="40" spans="2:5" x14ac:dyDescent="0.2">
      <c r="B40" t="s">
        <v>20</v>
      </c>
      <c r="C40">
        <v>1600</v>
      </c>
      <c r="D40" t="s">
        <v>14</v>
      </c>
      <c r="E40">
        <v>662</v>
      </c>
    </row>
    <row r="41" spans="2:5" x14ac:dyDescent="0.2">
      <c r="B41" t="s">
        <v>20</v>
      </c>
      <c r="C41">
        <v>249</v>
      </c>
      <c r="D41" t="s">
        <v>14</v>
      </c>
      <c r="E41">
        <v>774</v>
      </c>
    </row>
    <row r="42" spans="2:5" x14ac:dyDescent="0.2">
      <c r="B42" t="s">
        <v>20</v>
      </c>
      <c r="C42">
        <v>236</v>
      </c>
      <c r="D42" t="s">
        <v>14</v>
      </c>
      <c r="E42">
        <v>672</v>
      </c>
    </row>
    <row r="43" spans="2:5" x14ac:dyDescent="0.2">
      <c r="B43" t="s">
        <v>20</v>
      </c>
      <c r="C43">
        <v>4065</v>
      </c>
      <c r="D43" t="s">
        <v>14</v>
      </c>
      <c r="E43">
        <v>940</v>
      </c>
    </row>
    <row r="44" spans="2:5" x14ac:dyDescent="0.2">
      <c r="B44" t="s">
        <v>20</v>
      </c>
      <c r="C44">
        <v>246</v>
      </c>
      <c r="D44" t="s">
        <v>14</v>
      </c>
      <c r="E44">
        <v>117</v>
      </c>
    </row>
    <row r="45" spans="2:5" x14ac:dyDescent="0.2">
      <c r="B45" t="s">
        <v>20</v>
      </c>
      <c r="C45">
        <v>2475</v>
      </c>
      <c r="D45" t="s">
        <v>14</v>
      </c>
      <c r="E45">
        <v>115</v>
      </c>
    </row>
    <row r="46" spans="2:5" x14ac:dyDescent="0.2">
      <c r="B46" t="s">
        <v>20</v>
      </c>
      <c r="C46">
        <v>76</v>
      </c>
      <c r="D46" t="s">
        <v>14</v>
      </c>
      <c r="E46">
        <v>326</v>
      </c>
    </row>
    <row r="47" spans="2:5" x14ac:dyDescent="0.2">
      <c r="B47" t="s">
        <v>20</v>
      </c>
      <c r="C47">
        <v>54</v>
      </c>
      <c r="D47" t="s">
        <v>14</v>
      </c>
      <c r="E47">
        <v>1</v>
      </c>
    </row>
    <row r="48" spans="2:5" x14ac:dyDescent="0.2">
      <c r="B48" t="s">
        <v>20</v>
      </c>
      <c r="C48">
        <v>88</v>
      </c>
      <c r="D48" t="s">
        <v>14</v>
      </c>
      <c r="E48">
        <v>1467</v>
      </c>
    </row>
    <row r="49" spans="2:5" x14ac:dyDescent="0.2">
      <c r="B49" t="s">
        <v>20</v>
      </c>
      <c r="C49">
        <v>85</v>
      </c>
      <c r="D49" t="s">
        <v>14</v>
      </c>
      <c r="E49">
        <v>5681</v>
      </c>
    </row>
    <row r="50" spans="2:5" x14ac:dyDescent="0.2">
      <c r="B50" t="s">
        <v>20</v>
      </c>
      <c r="C50">
        <v>170</v>
      </c>
      <c r="D50" t="s">
        <v>14</v>
      </c>
      <c r="E50">
        <v>1059</v>
      </c>
    </row>
    <row r="51" spans="2:5" x14ac:dyDescent="0.2">
      <c r="B51" t="s">
        <v>20</v>
      </c>
      <c r="C51">
        <v>330</v>
      </c>
      <c r="D51" t="s">
        <v>14</v>
      </c>
      <c r="E51">
        <v>1194</v>
      </c>
    </row>
    <row r="52" spans="2:5" x14ac:dyDescent="0.2">
      <c r="B52" t="s">
        <v>20</v>
      </c>
      <c r="C52">
        <v>127</v>
      </c>
      <c r="D52" t="s">
        <v>14</v>
      </c>
      <c r="E52">
        <v>30</v>
      </c>
    </row>
    <row r="53" spans="2:5" x14ac:dyDescent="0.2">
      <c r="B53" t="s">
        <v>20</v>
      </c>
      <c r="C53">
        <v>411</v>
      </c>
      <c r="D53" t="s">
        <v>14</v>
      </c>
      <c r="E53">
        <v>75</v>
      </c>
    </row>
    <row r="54" spans="2:5" x14ac:dyDescent="0.2">
      <c r="B54" t="s">
        <v>20</v>
      </c>
      <c r="C54">
        <v>180</v>
      </c>
      <c r="D54" t="s">
        <v>14</v>
      </c>
      <c r="E54">
        <v>955</v>
      </c>
    </row>
    <row r="55" spans="2:5" x14ac:dyDescent="0.2">
      <c r="B55" t="s">
        <v>20</v>
      </c>
      <c r="C55">
        <v>374</v>
      </c>
      <c r="D55" t="s">
        <v>14</v>
      </c>
      <c r="E55">
        <v>67</v>
      </c>
    </row>
    <row r="56" spans="2:5" x14ac:dyDescent="0.2">
      <c r="B56" t="s">
        <v>20</v>
      </c>
      <c r="C56">
        <v>71</v>
      </c>
      <c r="D56" t="s">
        <v>14</v>
      </c>
      <c r="E56">
        <v>5</v>
      </c>
    </row>
    <row r="57" spans="2:5" x14ac:dyDescent="0.2">
      <c r="B57" t="s">
        <v>20</v>
      </c>
      <c r="C57">
        <v>203</v>
      </c>
      <c r="D57" t="s">
        <v>14</v>
      </c>
      <c r="E57">
        <v>26</v>
      </c>
    </row>
    <row r="58" spans="2:5" x14ac:dyDescent="0.2">
      <c r="B58" t="s">
        <v>20</v>
      </c>
      <c r="C58">
        <v>113</v>
      </c>
      <c r="D58" t="s">
        <v>14</v>
      </c>
      <c r="E58">
        <v>1130</v>
      </c>
    </row>
    <row r="59" spans="2:5" x14ac:dyDescent="0.2">
      <c r="B59" t="s">
        <v>20</v>
      </c>
      <c r="C59">
        <v>96</v>
      </c>
      <c r="D59" t="s">
        <v>14</v>
      </c>
      <c r="E59">
        <v>782</v>
      </c>
    </row>
    <row r="60" spans="2:5" x14ac:dyDescent="0.2">
      <c r="B60" t="s">
        <v>20</v>
      </c>
      <c r="C60">
        <v>498</v>
      </c>
      <c r="D60" t="s">
        <v>14</v>
      </c>
      <c r="E60">
        <v>210</v>
      </c>
    </row>
    <row r="61" spans="2:5" x14ac:dyDescent="0.2">
      <c r="B61" t="s">
        <v>20</v>
      </c>
      <c r="C61">
        <v>180</v>
      </c>
      <c r="D61" t="s">
        <v>14</v>
      </c>
      <c r="E61">
        <v>136</v>
      </c>
    </row>
    <row r="62" spans="2:5" x14ac:dyDescent="0.2">
      <c r="B62" t="s">
        <v>20</v>
      </c>
      <c r="C62">
        <v>27</v>
      </c>
      <c r="D62" t="s">
        <v>14</v>
      </c>
      <c r="E62">
        <v>86</v>
      </c>
    </row>
    <row r="63" spans="2:5" x14ac:dyDescent="0.2">
      <c r="B63" t="s">
        <v>20</v>
      </c>
      <c r="C63">
        <v>2331</v>
      </c>
      <c r="D63" t="s">
        <v>14</v>
      </c>
      <c r="E63">
        <v>19</v>
      </c>
    </row>
    <row r="64" spans="2:5" x14ac:dyDescent="0.2">
      <c r="B64" t="s">
        <v>20</v>
      </c>
      <c r="C64">
        <v>113</v>
      </c>
      <c r="D64" t="s">
        <v>14</v>
      </c>
      <c r="E64">
        <v>886</v>
      </c>
    </row>
    <row r="65" spans="2:5" x14ac:dyDescent="0.2">
      <c r="B65" t="s">
        <v>20</v>
      </c>
      <c r="C65">
        <v>164</v>
      </c>
      <c r="D65" t="s">
        <v>14</v>
      </c>
      <c r="E65">
        <v>35</v>
      </c>
    </row>
    <row r="66" spans="2:5" x14ac:dyDescent="0.2">
      <c r="B66" t="s">
        <v>20</v>
      </c>
      <c r="C66">
        <v>164</v>
      </c>
      <c r="D66" t="s">
        <v>14</v>
      </c>
      <c r="E66">
        <v>24</v>
      </c>
    </row>
    <row r="67" spans="2:5" x14ac:dyDescent="0.2">
      <c r="B67" t="s">
        <v>20</v>
      </c>
      <c r="C67">
        <v>336</v>
      </c>
      <c r="D67" t="s">
        <v>14</v>
      </c>
      <c r="E67">
        <v>86</v>
      </c>
    </row>
    <row r="68" spans="2:5" x14ac:dyDescent="0.2">
      <c r="B68" t="s">
        <v>20</v>
      </c>
      <c r="C68">
        <v>1917</v>
      </c>
      <c r="D68" t="s">
        <v>14</v>
      </c>
      <c r="E68">
        <v>243</v>
      </c>
    </row>
    <row r="69" spans="2:5" x14ac:dyDescent="0.2">
      <c r="B69" t="s">
        <v>20</v>
      </c>
      <c r="C69">
        <v>95</v>
      </c>
      <c r="D69" t="s">
        <v>14</v>
      </c>
      <c r="E69">
        <v>65</v>
      </c>
    </row>
    <row r="70" spans="2:5" x14ac:dyDescent="0.2">
      <c r="B70" t="s">
        <v>20</v>
      </c>
      <c r="C70">
        <v>147</v>
      </c>
      <c r="D70" t="s">
        <v>14</v>
      </c>
      <c r="E70">
        <v>100</v>
      </c>
    </row>
    <row r="71" spans="2:5" x14ac:dyDescent="0.2">
      <c r="B71" t="s">
        <v>20</v>
      </c>
      <c r="C71">
        <v>86</v>
      </c>
      <c r="D71" t="s">
        <v>14</v>
      </c>
      <c r="E71">
        <v>168</v>
      </c>
    </row>
    <row r="72" spans="2:5" x14ac:dyDescent="0.2">
      <c r="B72" t="s">
        <v>20</v>
      </c>
      <c r="C72">
        <v>83</v>
      </c>
      <c r="D72" t="s">
        <v>14</v>
      </c>
      <c r="E72">
        <v>13</v>
      </c>
    </row>
    <row r="73" spans="2:5" x14ac:dyDescent="0.2">
      <c r="B73" t="s">
        <v>20</v>
      </c>
      <c r="C73">
        <v>676</v>
      </c>
      <c r="D73" t="s">
        <v>14</v>
      </c>
      <c r="E73">
        <v>1</v>
      </c>
    </row>
    <row r="74" spans="2:5" x14ac:dyDescent="0.2">
      <c r="B74" t="s">
        <v>20</v>
      </c>
      <c r="C74">
        <v>361</v>
      </c>
      <c r="D74" t="s">
        <v>14</v>
      </c>
      <c r="E74">
        <v>40</v>
      </c>
    </row>
    <row r="75" spans="2:5" x14ac:dyDescent="0.2">
      <c r="B75" t="s">
        <v>20</v>
      </c>
      <c r="C75">
        <v>131</v>
      </c>
      <c r="D75" t="s">
        <v>14</v>
      </c>
      <c r="E75">
        <v>226</v>
      </c>
    </row>
    <row r="76" spans="2:5" x14ac:dyDescent="0.2">
      <c r="B76" t="s">
        <v>20</v>
      </c>
      <c r="C76">
        <v>126</v>
      </c>
      <c r="D76" t="s">
        <v>14</v>
      </c>
      <c r="E76">
        <v>1625</v>
      </c>
    </row>
    <row r="77" spans="2:5" x14ac:dyDescent="0.2">
      <c r="B77" t="s">
        <v>20</v>
      </c>
      <c r="C77">
        <v>275</v>
      </c>
      <c r="D77" t="s">
        <v>14</v>
      </c>
      <c r="E77">
        <v>143</v>
      </c>
    </row>
    <row r="78" spans="2:5" x14ac:dyDescent="0.2">
      <c r="B78" t="s">
        <v>20</v>
      </c>
      <c r="C78">
        <v>67</v>
      </c>
      <c r="D78" t="s">
        <v>14</v>
      </c>
      <c r="E78">
        <v>934</v>
      </c>
    </row>
    <row r="79" spans="2:5" x14ac:dyDescent="0.2">
      <c r="B79" t="s">
        <v>20</v>
      </c>
      <c r="C79">
        <v>154</v>
      </c>
      <c r="D79" t="s">
        <v>14</v>
      </c>
      <c r="E79">
        <v>17</v>
      </c>
    </row>
    <row r="80" spans="2:5" x14ac:dyDescent="0.2">
      <c r="B80" t="s">
        <v>20</v>
      </c>
      <c r="C80">
        <v>1782</v>
      </c>
      <c r="D80" t="s">
        <v>14</v>
      </c>
      <c r="E80">
        <v>2179</v>
      </c>
    </row>
    <row r="81" spans="2:5" x14ac:dyDescent="0.2">
      <c r="B81" t="s">
        <v>20</v>
      </c>
      <c r="C81">
        <v>903</v>
      </c>
      <c r="D81" t="s">
        <v>14</v>
      </c>
      <c r="E81">
        <v>931</v>
      </c>
    </row>
    <row r="82" spans="2:5" x14ac:dyDescent="0.2">
      <c r="B82" t="s">
        <v>20</v>
      </c>
      <c r="C82">
        <v>94</v>
      </c>
      <c r="D82" t="s">
        <v>14</v>
      </c>
      <c r="E82">
        <v>92</v>
      </c>
    </row>
    <row r="83" spans="2:5" x14ac:dyDescent="0.2">
      <c r="B83" t="s">
        <v>20</v>
      </c>
      <c r="C83">
        <v>180</v>
      </c>
      <c r="D83" t="s">
        <v>14</v>
      </c>
      <c r="E83">
        <v>57</v>
      </c>
    </row>
    <row r="84" spans="2:5" x14ac:dyDescent="0.2">
      <c r="B84" t="s">
        <v>20</v>
      </c>
      <c r="C84">
        <v>533</v>
      </c>
      <c r="D84" t="s">
        <v>14</v>
      </c>
      <c r="E84">
        <v>41</v>
      </c>
    </row>
    <row r="85" spans="2:5" x14ac:dyDescent="0.2">
      <c r="B85" t="s">
        <v>20</v>
      </c>
      <c r="C85">
        <v>2443</v>
      </c>
      <c r="D85" t="s">
        <v>14</v>
      </c>
      <c r="E85">
        <v>1</v>
      </c>
    </row>
    <row r="86" spans="2:5" x14ac:dyDescent="0.2">
      <c r="B86" t="s">
        <v>20</v>
      </c>
      <c r="C86">
        <v>89</v>
      </c>
      <c r="D86" t="s">
        <v>14</v>
      </c>
      <c r="E86">
        <v>101</v>
      </c>
    </row>
    <row r="87" spans="2:5" x14ac:dyDescent="0.2">
      <c r="B87" t="s">
        <v>20</v>
      </c>
      <c r="C87">
        <v>159</v>
      </c>
      <c r="D87" t="s">
        <v>14</v>
      </c>
      <c r="E87">
        <v>1335</v>
      </c>
    </row>
    <row r="88" spans="2:5" x14ac:dyDescent="0.2">
      <c r="B88" t="s">
        <v>20</v>
      </c>
      <c r="C88">
        <v>50</v>
      </c>
      <c r="D88" t="s">
        <v>14</v>
      </c>
      <c r="E88">
        <v>15</v>
      </c>
    </row>
    <row r="89" spans="2:5" x14ac:dyDescent="0.2">
      <c r="B89" t="s">
        <v>20</v>
      </c>
      <c r="C89">
        <v>186</v>
      </c>
      <c r="D89" t="s">
        <v>14</v>
      </c>
      <c r="E89">
        <v>454</v>
      </c>
    </row>
    <row r="90" spans="2:5" x14ac:dyDescent="0.2">
      <c r="B90" t="s">
        <v>20</v>
      </c>
      <c r="C90">
        <v>1071</v>
      </c>
      <c r="D90" t="s">
        <v>14</v>
      </c>
      <c r="E90">
        <v>3182</v>
      </c>
    </row>
    <row r="91" spans="2:5" x14ac:dyDescent="0.2">
      <c r="B91" t="s">
        <v>20</v>
      </c>
      <c r="C91">
        <v>117</v>
      </c>
      <c r="D91" t="s">
        <v>14</v>
      </c>
      <c r="E91">
        <v>15</v>
      </c>
    </row>
    <row r="92" spans="2:5" x14ac:dyDescent="0.2">
      <c r="B92" t="s">
        <v>20</v>
      </c>
      <c r="C92">
        <v>70</v>
      </c>
      <c r="D92" t="s">
        <v>14</v>
      </c>
      <c r="E92">
        <v>133</v>
      </c>
    </row>
    <row r="93" spans="2:5" x14ac:dyDescent="0.2">
      <c r="B93" t="s">
        <v>20</v>
      </c>
      <c r="C93">
        <v>135</v>
      </c>
      <c r="D93" t="s">
        <v>14</v>
      </c>
      <c r="E93">
        <v>2062</v>
      </c>
    </row>
    <row r="94" spans="2:5" x14ac:dyDescent="0.2">
      <c r="B94" t="s">
        <v>20</v>
      </c>
      <c r="C94">
        <v>768</v>
      </c>
      <c r="D94" t="s">
        <v>14</v>
      </c>
      <c r="E94">
        <v>29</v>
      </c>
    </row>
    <row r="95" spans="2:5" x14ac:dyDescent="0.2">
      <c r="B95" t="s">
        <v>20</v>
      </c>
      <c r="C95">
        <v>199</v>
      </c>
      <c r="D95" t="s">
        <v>14</v>
      </c>
      <c r="E95">
        <v>132</v>
      </c>
    </row>
    <row r="96" spans="2:5" x14ac:dyDescent="0.2">
      <c r="B96" t="s">
        <v>20</v>
      </c>
      <c r="C96">
        <v>107</v>
      </c>
      <c r="D96" t="s">
        <v>14</v>
      </c>
      <c r="E96">
        <v>137</v>
      </c>
    </row>
    <row r="97" spans="2:5" x14ac:dyDescent="0.2">
      <c r="B97" t="s">
        <v>20</v>
      </c>
      <c r="C97">
        <v>195</v>
      </c>
      <c r="D97" t="s">
        <v>14</v>
      </c>
      <c r="E97">
        <v>908</v>
      </c>
    </row>
    <row r="98" spans="2:5" x14ac:dyDescent="0.2">
      <c r="B98" t="s">
        <v>20</v>
      </c>
      <c r="C98">
        <v>3376</v>
      </c>
      <c r="D98" t="s">
        <v>14</v>
      </c>
      <c r="E98">
        <v>10</v>
      </c>
    </row>
    <row r="99" spans="2:5" x14ac:dyDescent="0.2">
      <c r="B99" t="s">
        <v>20</v>
      </c>
      <c r="C99">
        <v>41</v>
      </c>
      <c r="D99" t="s">
        <v>14</v>
      </c>
      <c r="E99">
        <v>1910</v>
      </c>
    </row>
    <row r="100" spans="2:5" x14ac:dyDescent="0.2">
      <c r="B100" t="s">
        <v>20</v>
      </c>
      <c r="C100">
        <v>1821</v>
      </c>
      <c r="D100" t="s">
        <v>14</v>
      </c>
      <c r="E100">
        <v>38</v>
      </c>
    </row>
    <row r="101" spans="2:5" x14ac:dyDescent="0.2">
      <c r="B101" t="s">
        <v>20</v>
      </c>
      <c r="C101">
        <v>164</v>
      </c>
      <c r="D101" t="s">
        <v>14</v>
      </c>
      <c r="E101">
        <v>104</v>
      </c>
    </row>
    <row r="102" spans="2:5" x14ac:dyDescent="0.2">
      <c r="B102" t="s">
        <v>20</v>
      </c>
      <c r="C102">
        <v>157</v>
      </c>
      <c r="D102" t="s">
        <v>14</v>
      </c>
      <c r="E102">
        <v>49</v>
      </c>
    </row>
    <row r="103" spans="2:5" x14ac:dyDescent="0.2">
      <c r="B103" t="s">
        <v>20</v>
      </c>
      <c r="C103">
        <v>246</v>
      </c>
      <c r="D103" t="s">
        <v>14</v>
      </c>
      <c r="E103">
        <v>1</v>
      </c>
    </row>
    <row r="104" spans="2:5" x14ac:dyDescent="0.2">
      <c r="B104" t="s">
        <v>20</v>
      </c>
      <c r="C104">
        <v>1396</v>
      </c>
      <c r="D104" t="s">
        <v>14</v>
      </c>
      <c r="E104">
        <v>245</v>
      </c>
    </row>
    <row r="105" spans="2:5" x14ac:dyDescent="0.2">
      <c r="B105" t="s">
        <v>20</v>
      </c>
      <c r="C105">
        <v>2506</v>
      </c>
      <c r="D105" t="s">
        <v>14</v>
      </c>
      <c r="E105">
        <v>32</v>
      </c>
    </row>
    <row r="106" spans="2:5" x14ac:dyDescent="0.2">
      <c r="B106" t="s">
        <v>20</v>
      </c>
      <c r="C106">
        <v>244</v>
      </c>
      <c r="D106" t="s">
        <v>14</v>
      </c>
      <c r="E106">
        <v>7</v>
      </c>
    </row>
    <row r="107" spans="2:5" x14ac:dyDescent="0.2">
      <c r="B107" t="s">
        <v>20</v>
      </c>
      <c r="C107">
        <v>146</v>
      </c>
      <c r="D107" t="s">
        <v>14</v>
      </c>
      <c r="E107">
        <v>803</v>
      </c>
    </row>
    <row r="108" spans="2:5" x14ac:dyDescent="0.2">
      <c r="B108" t="s">
        <v>20</v>
      </c>
      <c r="C108">
        <v>1267</v>
      </c>
      <c r="D108" t="s">
        <v>14</v>
      </c>
      <c r="E108">
        <v>16</v>
      </c>
    </row>
    <row r="109" spans="2:5" x14ac:dyDescent="0.2">
      <c r="B109" t="s">
        <v>20</v>
      </c>
      <c r="C109">
        <v>1561</v>
      </c>
      <c r="D109" t="s">
        <v>14</v>
      </c>
      <c r="E109">
        <v>31</v>
      </c>
    </row>
    <row r="110" spans="2:5" x14ac:dyDescent="0.2">
      <c r="B110" t="s">
        <v>20</v>
      </c>
      <c r="C110">
        <v>48</v>
      </c>
      <c r="D110" t="s">
        <v>14</v>
      </c>
      <c r="E110">
        <v>108</v>
      </c>
    </row>
    <row r="111" spans="2:5" x14ac:dyDescent="0.2">
      <c r="B111" t="s">
        <v>20</v>
      </c>
      <c r="C111">
        <v>2739</v>
      </c>
      <c r="D111" t="s">
        <v>14</v>
      </c>
      <c r="E111">
        <v>30</v>
      </c>
    </row>
    <row r="112" spans="2:5" x14ac:dyDescent="0.2">
      <c r="B112" t="s">
        <v>20</v>
      </c>
      <c r="C112">
        <v>3537</v>
      </c>
      <c r="D112" t="s">
        <v>14</v>
      </c>
      <c r="E112">
        <v>17</v>
      </c>
    </row>
    <row r="113" spans="2:5" x14ac:dyDescent="0.2">
      <c r="B113" t="s">
        <v>20</v>
      </c>
      <c r="C113">
        <v>2107</v>
      </c>
      <c r="D113" t="s">
        <v>14</v>
      </c>
      <c r="E113">
        <v>80</v>
      </c>
    </row>
    <row r="114" spans="2:5" x14ac:dyDescent="0.2">
      <c r="B114" t="s">
        <v>20</v>
      </c>
      <c r="C114">
        <v>3318</v>
      </c>
      <c r="D114" t="s">
        <v>14</v>
      </c>
      <c r="E114">
        <v>2468</v>
      </c>
    </row>
    <row r="115" spans="2:5" x14ac:dyDescent="0.2">
      <c r="B115" t="s">
        <v>20</v>
      </c>
      <c r="C115">
        <v>340</v>
      </c>
      <c r="D115" t="s">
        <v>14</v>
      </c>
      <c r="E115">
        <v>26</v>
      </c>
    </row>
    <row r="116" spans="2:5" x14ac:dyDescent="0.2">
      <c r="B116" t="s">
        <v>20</v>
      </c>
      <c r="C116">
        <v>1442</v>
      </c>
      <c r="D116" t="s">
        <v>14</v>
      </c>
      <c r="E116">
        <v>73</v>
      </c>
    </row>
    <row r="117" spans="2:5" x14ac:dyDescent="0.2">
      <c r="B117" t="s">
        <v>20</v>
      </c>
      <c r="C117">
        <v>126</v>
      </c>
      <c r="D117" t="s">
        <v>14</v>
      </c>
      <c r="E117">
        <v>128</v>
      </c>
    </row>
    <row r="118" spans="2:5" x14ac:dyDescent="0.2">
      <c r="B118" t="s">
        <v>20</v>
      </c>
      <c r="C118">
        <v>524</v>
      </c>
      <c r="D118" t="s">
        <v>14</v>
      </c>
      <c r="E118">
        <v>33</v>
      </c>
    </row>
    <row r="119" spans="2:5" x14ac:dyDescent="0.2">
      <c r="B119" t="s">
        <v>20</v>
      </c>
      <c r="C119">
        <v>1989</v>
      </c>
      <c r="D119" t="s">
        <v>14</v>
      </c>
      <c r="E119">
        <v>1072</v>
      </c>
    </row>
    <row r="120" spans="2:5" x14ac:dyDescent="0.2">
      <c r="B120" t="s">
        <v>20</v>
      </c>
      <c r="C120">
        <v>157</v>
      </c>
      <c r="D120" t="s">
        <v>14</v>
      </c>
      <c r="E120">
        <v>393</v>
      </c>
    </row>
    <row r="121" spans="2:5" x14ac:dyDescent="0.2">
      <c r="B121" t="s">
        <v>20</v>
      </c>
      <c r="C121">
        <v>4498</v>
      </c>
      <c r="D121" t="s">
        <v>14</v>
      </c>
      <c r="E121">
        <v>1257</v>
      </c>
    </row>
    <row r="122" spans="2:5" x14ac:dyDescent="0.2">
      <c r="B122" t="s">
        <v>20</v>
      </c>
      <c r="C122">
        <v>80</v>
      </c>
      <c r="D122" t="s">
        <v>14</v>
      </c>
      <c r="E122">
        <v>328</v>
      </c>
    </row>
    <row r="123" spans="2:5" x14ac:dyDescent="0.2">
      <c r="B123" t="s">
        <v>20</v>
      </c>
      <c r="C123">
        <v>43</v>
      </c>
      <c r="D123" t="s">
        <v>14</v>
      </c>
      <c r="E123">
        <v>147</v>
      </c>
    </row>
    <row r="124" spans="2:5" x14ac:dyDescent="0.2">
      <c r="B124" t="s">
        <v>20</v>
      </c>
      <c r="C124">
        <v>2053</v>
      </c>
      <c r="D124" t="s">
        <v>14</v>
      </c>
      <c r="E124">
        <v>830</v>
      </c>
    </row>
    <row r="125" spans="2:5" x14ac:dyDescent="0.2">
      <c r="B125" t="s">
        <v>20</v>
      </c>
      <c r="C125">
        <v>168</v>
      </c>
      <c r="D125" t="s">
        <v>14</v>
      </c>
      <c r="E125">
        <v>331</v>
      </c>
    </row>
    <row r="126" spans="2:5" x14ac:dyDescent="0.2">
      <c r="B126" t="s">
        <v>20</v>
      </c>
      <c r="C126">
        <v>4289</v>
      </c>
      <c r="D126" t="s">
        <v>14</v>
      </c>
      <c r="E126">
        <v>25</v>
      </c>
    </row>
    <row r="127" spans="2:5" x14ac:dyDescent="0.2">
      <c r="B127" t="s">
        <v>20</v>
      </c>
      <c r="C127">
        <v>165</v>
      </c>
      <c r="D127" t="s">
        <v>14</v>
      </c>
      <c r="E127">
        <v>3483</v>
      </c>
    </row>
    <row r="128" spans="2:5" x14ac:dyDescent="0.2">
      <c r="B128" t="s">
        <v>20</v>
      </c>
      <c r="C128">
        <v>1815</v>
      </c>
      <c r="D128" t="s">
        <v>14</v>
      </c>
      <c r="E128">
        <v>923</v>
      </c>
    </row>
    <row r="129" spans="2:5" x14ac:dyDescent="0.2">
      <c r="B129" t="s">
        <v>20</v>
      </c>
      <c r="C129">
        <v>397</v>
      </c>
      <c r="D129" t="s">
        <v>14</v>
      </c>
      <c r="E129">
        <v>1</v>
      </c>
    </row>
    <row r="130" spans="2:5" x14ac:dyDescent="0.2">
      <c r="B130" t="s">
        <v>20</v>
      </c>
      <c r="C130">
        <v>1539</v>
      </c>
      <c r="D130" t="s">
        <v>14</v>
      </c>
      <c r="E130">
        <v>33</v>
      </c>
    </row>
    <row r="131" spans="2:5" x14ac:dyDescent="0.2">
      <c r="B131" t="s">
        <v>20</v>
      </c>
      <c r="C131">
        <v>138</v>
      </c>
      <c r="D131" t="s">
        <v>14</v>
      </c>
      <c r="E131">
        <v>40</v>
      </c>
    </row>
    <row r="132" spans="2:5" x14ac:dyDescent="0.2">
      <c r="B132" t="s">
        <v>20</v>
      </c>
      <c r="C132">
        <v>3594</v>
      </c>
      <c r="D132" t="s">
        <v>14</v>
      </c>
      <c r="E132">
        <v>23</v>
      </c>
    </row>
    <row r="133" spans="2:5" x14ac:dyDescent="0.2">
      <c r="B133" t="s">
        <v>20</v>
      </c>
      <c r="C133">
        <v>5880</v>
      </c>
      <c r="D133" t="s">
        <v>14</v>
      </c>
      <c r="E133">
        <v>75</v>
      </c>
    </row>
    <row r="134" spans="2:5" x14ac:dyDescent="0.2">
      <c r="B134" t="s">
        <v>20</v>
      </c>
      <c r="C134">
        <v>112</v>
      </c>
      <c r="D134" t="s">
        <v>14</v>
      </c>
      <c r="E134">
        <v>2176</v>
      </c>
    </row>
    <row r="135" spans="2:5" x14ac:dyDescent="0.2">
      <c r="B135" t="s">
        <v>20</v>
      </c>
      <c r="C135">
        <v>943</v>
      </c>
      <c r="D135" t="s">
        <v>14</v>
      </c>
      <c r="E135">
        <v>441</v>
      </c>
    </row>
    <row r="136" spans="2:5" x14ac:dyDescent="0.2">
      <c r="B136" t="s">
        <v>20</v>
      </c>
      <c r="C136">
        <v>2468</v>
      </c>
      <c r="D136" t="s">
        <v>14</v>
      </c>
      <c r="E136">
        <v>25</v>
      </c>
    </row>
    <row r="137" spans="2:5" x14ac:dyDescent="0.2">
      <c r="B137" t="s">
        <v>20</v>
      </c>
      <c r="C137">
        <v>2551</v>
      </c>
      <c r="D137" t="s">
        <v>14</v>
      </c>
      <c r="E137">
        <v>127</v>
      </c>
    </row>
    <row r="138" spans="2:5" x14ac:dyDescent="0.2">
      <c r="B138" t="s">
        <v>20</v>
      </c>
      <c r="C138">
        <v>101</v>
      </c>
      <c r="D138" t="s">
        <v>14</v>
      </c>
      <c r="E138">
        <v>355</v>
      </c>
    </row>
    <row r="139" spans="2:5" x14ac:dyDescent="0.2">
      <c r="B139" t="s">
        <v>20</v>
      </c>
      <c r="C139">
        <v>92</v>
      </c>
      <c r="D139" t="s">
        <v>14</v>
      </c>
      <c r="E139">
        <v>44</v>
      </c>
    </row>
    <row r="140" spans="2:5" x14ac:dyDescent="0.2">
      <c r="B140" t="s">
        <v>20</v>
      </c>
      <c r="C140">
        <v>62</v>
      </c>
      <c r="D140" t="s">
        <v>14</v>
      </c>
      <c r="E140">
        <v>67</v>
      </c>
    </row>
    <row r="141" spans="2:5" x14ac:dyDescent="0.2">
      <c r="B141" t="s">
        <v>20</v>
      </c>
      <c r="C141">
        <v>149</v>
      </c>
      <c r="D141" t="s">
        <v>14</v>
      </c>
      <c r="E141">
        <v>1068</v>
      </c>
    </row>
    <row r="142" spans="2:5" x14ac:dyDescent="0.2">
      <c r="B142" t="s">
        <v>20</v>
      </c>
      <c r="C142">
        <v>329</v>
      </c>
      <c r="D142" t="s">
        <v>14</v>
      </c>
      <c r="E142">
        <v>424</v>
      </c>
    </row>
    <row r="143" spans="2:5" x14ac:dyDescent="0.2">
      <c r="B143" t="s">
        <v>20</v>
      </c>
      <c r="C143">
        <v>97</v>
      </c>
      <c r="D143" t="s">
        <v>14</v>
      </c>
      <c r="E143">
        <v>151</v>
      </c>
    </row>
    <row r="144" spans="2:5" x14ac:dyDescent="0.2">
      <c r="B144" t="s">
        <v>20</v>
      </c>
      <c r="C144">
        <v>1784</v>
      </c>
      <c r="D144" t="s">
        <v>14</v>
      </c>
      <c r="E144">
        <v>1608</v>
      </c>
    </row>
    <row r="145" spans="2:5" x14ac:dyDescent="0.2">
      <c r="B145" t="s">
        <v>20</v>
      </c>
      <c r="C145">
        <v>1684</v>
      </c>
      <c r="D145" t="s">
        <v>14</v>
      </c>
      <c r="E145">
        <v>941</v>
      </c>
    </row>
    <row r="146" spans="2:5" x14ac:dyDescent="0.2">
      <c r="B146" t="s">
        <v>20</v>
      </c>
      <c r="C146">
        <v>250</v>
      </c>
      <c r="D146" t="s">
        <v>14</v>
      </c>
      <c r="E146">
        <v>1</v>
      </c>
    </row>
    <row r="147" spans="2:5" x14ac:dyDescent="0.2">
      <c r="B147" t="s">
        <v>20</v>
      </c>
      <c r="C147">
        <v>238</v>
      </c>
      <c r="D147" t="s">
        <v>14</v>
      </c>
      <c r="E147">
        <v>40</v>
      </c>
    </row>
    <row r="148" spans="2:5" x14ac:dyDescent="0.2">
      <c r="B148" t="s">
        <v>20</v>
      </c>
      <c r="C148">
        <v>53</v>
      </c>
      <c r="D148" t="s">
        <v>14</v>
      </c>
      <c r="E148">
        <v>3015</v>
      </c>
    </row>
    <row r="149" spans="2:5" x14ac:dyDescent="0.2">
      <c r="B149" t="s">
        <v>20</v>
      </c>
      <c r="C149">
        <v>214</v>
      </c>
      <c r="D149" t="s">
        <v>14</v>
      </c>
      <c r="E149">
        <v>435</v>
      </c>
    </row>
    <row r="150" spans="2:5" x14ac:dyDescent="0.2">
      <c r="B150" t="s">
        <v>20</v>
      </c>
      <c r="C150">
        <v>222</v>
      </c>
      <c r="D150" t="s">
        <v>14</v>
      </c>
      <c r="E150">
        <v>714</v>
      </c>
    </row>
    <row r="151" spans="2:5" x14ac:dyDescent="0.2">
      <c r="B151" t="s">
        <v>20</v>
      </c>
      <c r="C151">
        <v>1884</v>
      </c>
      <c r="D151" t="s">
        <v>14</v>
      </c>
      <c r="E151">
        <v>5497</v>
      </c>
    </row>
    <row r="152" spans="2:5" x14ac:dyDescent="0.2">
      <c r="B152" t="s">
        <v>20</v>
      </c>
      <c r="C152">
        <v>218</v>
      </c>
      <c r="D152" t="s">
        <v>14</v>
      </c>
      <c r="E152">
        <v>418</v>
      </c>
    </row>
    <row r="153" spans="2:5" x14ac:dyDescent="0.2">
      <c r="B153" t="s">
        <v>20</v>
      </c>
      <c r="C153">
        <v>6465</v>
      </c>
      <c r="D153" t="s">
        <v>14</v>
      </c>
      <c r="E153">
        <v>1439</v>
      </c>
    </row>
    <row r="154" spans="2:5" x14ac:dyDescent="0.2">
      <c r="B154" t="s">
        <v>20</v>
      </c>
      <c r="C154">
        <v>59</v>
      </c>
      <c r="D154" t="s">
        <v>14</v>
      </c>
      <c r="E154">
        <v>15</v>
      </c>
    </row>
    <row r="155" spans="2:5" x14ac:dyDescent="0.2">
      <c r="B155" t="s">
        <v>20</v>
      </c>
      <c r="C155">
        <v>88</v>
      </c>
      <c r="D155" t="s">
        <v>14</v>
      </c>
      <c r="E155">
        <v>1999</v>
      </c>
    </row>
    <row r="156" spans="2:5" x14ac:dyDescent="0.2">
      <c r="B156" t="s">
        <v>20</v>
      </c>
      <c r="C156">
        <v>1697</v>
      </c>
      <c r="D156" t="s">
        <v>14</v>
      </c>
      <c r="E156">
        <v>118</v>
      </c>
    </row>
    <row r="157" spans="2:5" x14ac:dyDescent="0.2">
      <c r="B157" t="s">
        <v>20</v>
      </c>
      <c r="C157">
        <v>92</v>
      </c>
      <c r="D157" t="s">
        <v>14</v>
      </c>
      <c r="E157">
        <v>162</v>
      </c>
    </row>
    <row r="158" spans="2:5" x14ac:dyDescent="0.2">
      <c r="B158" t="s">
        <v>20</v>
      </c>
      <c r="C158">
        <v>186</v>
      </c>
      <c r="D158" t="s">
        <v>14</v>
      </c>
      <c r="E158">
        <v>83</v>
      </c>
    </row>
    <row r="159" spans="2:5" x14ac:dyDescent="0.2">
      <c r="B159" t="s">
        <v>20</v>
      </c>
      <c r="C159">
        <v>138</v>
      </c>
      <c r="D159" t="s">
        <v>14</v>
      </c>
      <c r="E159">
        <v>747</v>
      </c>
    </row>
    <row r="160" spans="2:5" x14ac:dyDescent="0.2">
      <c r="B160" t="s">
        <v>20</v>
      </c>
      <c r="C160">
        <v>261</v>
      </c>
      <c r="D160" t="s">
        <v>14</v>
      </c>
      <c r="E160">
        <v>84</v>
      </c>
    </row>
    <row r="161" spans="2:5" x14ac:dyDescent="0.2">
      <c r="B161" t="s">
        <v>20</v>
      </c>
      <c r="C161">
        <v>107</v>
      </c>
      <c r="D161" t="s">
        <v>14</v>
      </c>
      <c r="E161">
        <v>91</v>
      </c>
    </row>
    <row r="162" spans="2:5" x14ac:dyDescent="0.2">
      <c r="B162" t="s">
        <v>20</v>
      </c>
      <c r="C162">
        <v>199</v>
      </c>
      <c r="D162" t="s">
        <v>14</v>
      </c>
      <c r="E162">
        <v>792</v>
      </c>
    </row>
    <row r="163" spans="2:5" x14ac:dyDescent="0.2">
      <c r="B163" t="s">
        <v>20</v>
      </c>
      <c r="C163">
        <v>5512</v>
      </c>
      <c r="D163" t="s">
        <v>14</v>
      </c>
      <c r="E163">
        <v>32</v>
      </c>
    </row>
    <row r="164" spans="2:5" x14ac:dyDescent="0.2">
      <c r="B164" t="s">
        <v>20</v>
      </c>
      <c r="C164">
        <v>86</v>
      </c>
      <c r="D164" t="s">
        <v>14</v>
      </c>
      <c r="E164">
        <v>186</v>
      </c>
    </row>
    <row r="165" spans="2:5" x14ac:dyDescent="0.2">
      <c r="B165" t="s">
        <v>20</v>
      </c>
      <c r="C165">
        <v>2768</v>
      </c>
      <c r="D165" t="s">
        <v>14</v>
      </c>
      <c r="E165">
        <v>605</v>
      </c>
    </row>
    <row r="166" spans="2:5" x14ac:dyDescent="0.2">
      <c r="B166" t="s">
        <v>20</v>
      </c>
      <c r="C166">
        <v>48</v>
      </c>
      <c r="D166" t="s">
        <v>14</v>
      </c>
      <c r="E166">
        <v>1</v>
      </c>
    </row>
    <row r="167" spans="2:5" x14ac:dyDescent="0.2">
      <c r="B167" t="s">
        <v>20</v>
      </c>
      <c r="C167">
        <v>87</v>
      </c>
      <c r="D167" t="s">
        <v>14</v>
      </c>
      <c r="E167">
        <v>31</v>
      </c>
    </row>
    <row r="168" spans="2:5" x14ac:dyDescent="0.2">
      <c r="B168" t="s">
        <v>20</v>
      </c>
      <c r="C168">
        <v>1894</v>
      </c>
      <c r="D168" t="s">
        <v>14</v>
      </c>
      <c r="E168">
        <v>1181</v>
      </c>
    </row>
    <row r="169" spans="2:5" x14ac:dyDescent="0.2">
      <c r="B169" t="s">
        <v>20</v>
      </c>
      <c r="C169">
        <v>282</v>
      </c>
      <c r="D169" t="s">
        <v>14</v>
      </c>
      <c r="E169">
        <v>39</v>
      </c>
    </row>
    <row r="170" spans="2:5" x14ac:dyDescent="0.2">
      <c r="B170" t="s">
        <v>20</v>
      </c>
      <c r="C170">
        <v>116</v>
      </c>
      <c r="D170" t="s">
        <v>14</v>
      </c>
      <c r="E170">
        <v>46</v>
      </c>
    </row>
    <row r="171" spans="2:5" x14ac:dyDescent="0.2">
      <c r="B171" t="s">
        <v>20</v>
      </c>
      <c r="C171">
        <v>83</v>
      </c>
      <c r="D171" t="s">
        <v>14</v>
      </c>
      <c r="E171">
        <v>105</v>
      </c>
    </row>
    <row r="172" spans="2:5" x14ac:dyDescent="0.2">
      <c r="B172" t="s">
        <v>20</v>
      </c>
      <c r="C172">
        <v>91</v>
      </c>
      <c r="D172" t="s">
        <v>14</v>
      </c>
      <c r="E172">
        <v>535</v>
      </c>
    </row>
    <row r="173" spans="2:5" x14ac:dyDescent="0.2">
      <c r="B173" t="s">
        <v>20</v>
      </c>
      <c r="C173">
        <v>546</v>
      </c>
      <c r="D173" t="s">
        <v>14</v>
      </c>
      <c r="E173">
        <v>16</v>
      </c>
    </row>
    <row r="174" spans="2:5" x14ac:dyDescent="0.2">
      <c r="B174" t="s">
        <v>20</v>
      </c>
      <c r="C174">
        <v>393</v>
      </c>
      <c r="D174" t="s">
        <v>14</v>
      </c>
      <c r="E174">
        <v>575</v>
      </c>
    </row>
    <row r="175" spans="2:5" x14ac:dyDescent="0.2">
      <c r="B175" t="s">
        <v>20</v>
      </c>
      <c r="C175">
        <v>133</v>
      </c>
      <c r="D175" t="s">
        <v>14</v>
      </c>
      <c r="E175">
        <v>1120</v>
      </c>
    </row>
    <row r="176" spans="2:5" x14ac:dyDescent="0.2">
      <c r="B176" t="s">
        <v>20</v>
      </c>
      <c r="C176">
        <v>254</v>
      </c>
      <c r="D176" t="s">
        <v>14</v>
      </c>
      <c r="E176">
        <v>113</v>
      </c>
    </row>
    <row r="177" spans="2:5" x14ac:dyDescent="0.2">
      <c r="B177" t="s">
        <v>20</v>
      </c>
      <c r="C177">
        <v>176</v>
      </c>
      <c r="D177" t="s">
        <v>14</v>
      </c>
      <c r="E177">
        <v>1538</v>
      </c>
    </row>
    <row r="178" spans="2:5" x14ac:dyDescent="0.2">
      <c r="B178" t="s">
        <v>20</v>
      </c>
      <c r="C178">
        <v>337</v>
      </c>
      <c r="D178" t="s">
        <v>14</v>
      </c>
      <c r="E178">
        <v>9</v>
      </c>
    </row>
    <row r="179" spans="2:5" x14ac:dyDescent="0.2">
      <c r="B179" t="s">
        <v>20</v>
      </c>
      <c r="C179">
        <v>107</v>
      </c>
      <c r="D179" t="s">
        <v>14</v>
      </c>
      <c r="E179">
        <v>554</v>
      </c>
    </row>
    <row r="180" spans="2:5" x14ac:dyDescent="0.2">
      <c r="B180" t="s">
        <v>20</v>
      </c>
      <c r="C180">
        <v>183</v>
      </c>
      <c r="D180" t="s">
        <v>14</v>
      </c>
      <c r="E180">
        <v>648</v>
      </c>
    </row>
    <row r="181" spans="2:5" x14ac:dyDescent="0.2">
      <c r="B181" t="s">
        <v>20</v>
      </c>
      <c r="C181">
        <v>72</v>
      </c>
      <c r="D181" t="s">
        <v>14</v>
      </c>
      <c r="E181">
        <v>21</v>
      </c>
    </row>
    <row r="182" spans="2:5" x14ac:dyDescent="0.2">
      <c r="B182" t="s">
        <v>20</v>
      </c>
      <c r="C182">
        <v>295</v>
      </c>
      <c r="D182" t="s">
        <v>14</v>
      </c>
      <c r="E182">
        <v>54</v>
      </c>
    </row>
    <row r="183" spans="2:5" x14ac:dyDescent="0.2">
      <c r="B183" t="s">
        <v>20</v>
      </c>
      <c r="C183">
        <v>142</v>
      </c>
      <c r="D183" t="s">
        <v>14</v>
      </c>
      <c r="E183">
        <v>120</v>
      </c>
    </row>
    <row r="184" spans="2:5" x14ac:dyDescent="0.2">
      <c r="B184" t="s">
        <v>20</v>
      </c>
      <c r="C184">
        <v>85</v>
      </c>
      <c r="D184" t="s">
        <v>14</v>
      </c>
      <c r="E184">
        <v>579</v>
      </c>
    </row>
    <row r="185" spans="2:5" x14ac:dyDescent="0.2">
      <c r="B185" t="s">
        <v>20</v>
      </c>
      <c r="C185">
        <v>659</v>
      </c>
      <c r="D185" t="s">
        <v>14</v>
      </c>
      <c r="E185">
        <v>2072</v>
      </c>
    </row>
    <row r="186" spans="2:5" x14ac:dyDescent="0.2">
      <c r="B186" t="s">
        <v>20</v>
      </c>
      <c r="C186">
        <v>121</v>
      </c>
      <c r="D186" t="s">
        <v>14</v>
      </c>
      <c r="E186">
        <v>0</v>
      </c>
    </row>
    <row r="187" spans="2:5" x14ac:dyDescent="0.2">
      <c r="B187" t="s">
        <v>20</v>
      </c>
      <c r="C187">
        <v>3742</v>
      </c>
      <c r="D187" t="s">
        <v>14</v>
      </c>
      <c r="E187">
        <v>1796</v>
      </c>
    </row>
    <row r="188" spans="2:5" x14ac:dyDescent="0.2">
      <c r="B188" t="s">
        <v>20</v>
      </c>
      <c r="C188">
        <v>223</v>
      </c>
      <c r="D188" t="s">
        <v>14</v>
      </c>
      <c r="E188">
        <v>62</v>
      </c>
    </row>
    <row r="189" spans="2:5" x14ac:dyDescent="0.2">
      <c r="B189" t="s">
        <v>20</v>
      </c>
      <c r="C189">
        <v>133</v>
      </c>
      <c r="D189" t="s">
        <v>14</v>
      </c>
      <c r="E189">
        <v>347</v>
      </c>
    </row>
    <row r="190" spans="2:5" x14ac:dyDescent="0.2">
      <c r="B190" t="s">
        <v>20</v>
      </c>
      <c r="C190">
        <v>5168</v>
      </c>
      <c r="D190" t="s">
        <v>14</v>
      </c>
      <c r="E190">
        <v>19</v>
      </c>
    </row>
    <row r="191" spans="2:5" x14ac:dyDescent="0.2">
      <c r="B191" t="s">
        <v>20</v>
      </c>
      <c r="C191">
        <v>307</v>
      </c>
      <c r="D191" t="s">
        <v>14</v>
      </c>
      <c r="E191">
        <v>1258</v>
      </c>
    </row>
    <row r="192" spans="2:5" x14ac:dyDescent="0.2">
      <c r="B192" t="s">
        <v>20</v>
      </c>
      <c r="C192">
        <v>2441</v>
      </c>
      <c r="D192" t="s">
        <v>14</v>
      </c>
      <c r="E192">
        <v>362</v>
      </c>
    </row>
    <row r="193" spans="2:5" x14ac:dyDescent="0.2">
      <c r="B193" t="s">
        <v>20</v>
      </c>
      <c r="C193">
        <v>1385</v>
      </c>
      <c r="D193" t="s">
        <v>14</v>
      </c>
      <c r="E193">
        <v>133</v>
      </c>
    </row>
    <row r="194" spans="2:5" x14ac:dyDescent="0.2">
      <c r="B194" t="s">
        <v>20</v>
      </c>
      <c r="C194">
        <v>190</v>
      </c>
      <c r="D194" t="s">
        <v>14</v>
      </c>
      <c r="E194">
        <v>846</v>
      </c>
    </row>
    <row r="195" spans="2:5" x14ac:dyDescent="0.2">
      <c r="B195" t="s">
        <v>20</v>
      </c>
      <c r="C195">
        <v>470</v>
      </c>
      <c r="D195" t="s">
        <v>14</v>
      </c>
      <c r="E195">
        <v>10</v>
      </c>
    </row>
    <row r="196" spans="2:5" x14ac:dyDescent="0.2">
      <c r="B196" t="s">
        <v>20</v>
      </c>
      <c r="C196">
        <v>253</v>
      </c>
      <c r="D196" t="s">
        <v>14</v>
      </c>
      <c r="E196">
        <v>191</v>
      </c>
    </row>
    <row r="197" spans="2:5" x14ac:dyDescent="0.2">
      <c r="B197" t="s">
        <v>20</v>
      </c>
      <c r="C197">
        <v>1113</v>
      </c>
      <c r="D197" t="s">
        <v>14</v>
      </c>
      <c r="E197">
        <v>1979</v>
      </c>
    </row>
    <row r="198" spans="2:5" x14ac:dyDescent="0.2">
      <c r="B198" t="s">
        <v>20</v>
      </c>
      <c r="C198">
        <v>2283</v>
      </c>
      <c r="D198" t="s">
        <v>14</v>
      </c>
      <c r="E198">
        <v>63</v>
      </c>
    </row>
    <row r="199" spans="2:5" x14ac:dyDescent="0.2">
      <c r="B199" t="s">
        <v>20</v>
      </c>
      <c r="C199">
        <v>1095</v>
      </c>
      <c r="D199" t="s">
        <v>14</v>
      </c>
      <c r="E199">
        <v>6080</v>
      </c>
    </row>
    <row r="200" spans="2:5" x14ac:dyDescent="0.2">
      <c r="B200" t="s">
        <v>20</v>
      </c>
      <c r="C200">
        <v>1690</v>
      </c>
      <c r="D200" t="s">
        <v>14</v>
      </c>
      <c r="E200">
        <v>80</v>
      </c>
    </row>
    <row r="201" spans="2:5" x14ac:dyDescent="0.2">
      <c r="B201" t="s">
        <v>20</v>
      </c>
      <c r="C201">
        <v>191</v>
      </c>
      <c r="D201" t="s">
        <v>14</v>
      </c>
      <c r="E201">
        <v>9</v>
      </c>
    </row>
    <row r="202" spans="2:5" x14ac:dyDescent="0.2">
      <c r="B202" t="s">
        <v>20</v>
      </c>
      <c r="C202">
        <v>2013</v>
      </c>
      <c r="D202" t="s">
        <v>14</v>
      </c>
      <c r="E202">
        <v>1784</v>
      </c>
    </row>
    <row r="203" spans="2:5" x14ac:dyDescent="0.2">
      <c r="B203" t="s">
        <v>20</v>
      </c>
      <c r="C203">
        <v>1703</v>
      </c>
      <c r="D203" t="s">
        <v>14</v>
      </c>
      <c r="E203">
        <v>243</v>
      </c>
    </row>
    <row r="204" spans="2:5" x14ac:dyDescent="0.2">
      <c r="B204" t="s">
        <v>20</v>
      </c>
      <c r="C204">
        <v>80</v>
      </c>
      <c r="D204" t="s">
        <v>14</v>
      </c>
      <c r="E204">
        <v>1296</v>
      </c>
    </row>
    <row r="205" spans="2:5" x14ac:dyDescent="0.2">
      <c r="B205" t="s">
        <v>20</v>
      </c>
      <c r="C205">
        <v>41</v>
      </c>
      <c r="D205" t="s">
        <v>14</v>
      </c>
      <c r="E205">
        <v>77</v>
      </c>
    </row>
    <row r="206" spans="2:5" x14ac:dyDescent="0.2">
      <c r="B206" t="s">
        <v>20</v>
      </c>
      <c r="C206">
        <v>187</v>
      </c>
      <c r="D206" t="s">
        <v>14</v>
      </c>
      <c r="E206">
        <v>395</v>
      </c>
    </row>
    <row r="207" spans="2:5" x14ac:dyDescent="0.2">
      <c r="B207" t="s">
        <v>20</v>
      </c>
      <c r="C207">
        <v>2875</v>
      </c>
      <c r="D207" t="s">
        <v>14</v>
      </c>
      <c r="E207">
        <v>49</v>
      </c>
    </row>
    <row r="208" spans="2:5" x14ac:dyDescent="0.2">
      <c r="B208" t="s">
        <v>20</v>
      </c>
      <c r="C208">
        <v>88</v>
      </c>
      <c r="D208" t="s">
        <v>14</v>
      </c>
      <c r="E208">
        <v>180</v>
      </c>
    </row>
    <row r="209" spans="2:5" x14ac:dyDescent="0.2">
      <c r="B209" t="s">
        <v>20</v>
      </c>
      <c r="C209">
        <v>191</v>
      </c>
      <c r="D209" t="s">
        <v>14</v>
      </c>
      <c r="E209">
        <v>2690</v>
      </c>
    </row>
    <row r="210" spans="2:5" x14ac:dyDescent="0.2">
      <c r="B210" t="s">
        <v>20</v>
      </c>
      <c r="C210">
        <v>139</v>
      </c>
      <c r="D210" t="s">
        <v>14</v>
      </c>
      <c r="E210">
        <v>2779</v>
      </c>
    </row>
    <row r="211" spans="2:5" x14ac:dyDescent="0.2">
      <c r="B211" t="s">
        <v>20</v>
      </c>
      <c r="C211">
        <v>186</v>
      </c>
      <c r="D211" t="s">
        <v>14</v>
      </c>
      <c r="E211">
        <v>92</v>
      </c>
    </row>
    <row r="212" spans="2:5" x14ac:dyDescent="0.2">
      <c r="B212" t="s">
        <v>20</v>
      </c>
      <c r="C212">
        <v>112</v>
      </c>
      <c r="D212" t="s">
        <v>14</v>
      </c>
      <c r="E212">
        <v>1028</v>
      </c>
    </row>
    <row r="213" spans="2:5" x14ac:dyDescent="0.2">
      <c r="B213" t="s">
        <v>20</v>
      </c>
      <c r="C213">
        <v>101</v>
      </c>
      <c r="D213" t="s">
        <v>14</v>
      </c>
      <c r="E213">
        <v>26</v>
      </c>
    </row>
    <row r="214" spans="2:5" x14ac:dyDescent="0.2">
      <c r="B214" t="s">
        <v>20</v>
      </c>
      <c r="C214">
        <v>206</v>
      </c>
      <c r="D214" t="s">
        <v>14</v>
      </c>
      <c r="E214">
        <v>1790</v>
      </c>
    </row>
    <row r="215" spans="2:5" x14ac:dyDescent="0.2">
      <c r="B215" t="s">
        <v>20</v>
      </c>
      <c r="C215">
        <v>154</v>
      </c>
      <c r="D215" t="s">
        <v>14</v>
      </c>
      <c r="E215">
        <v>37</v>
      </c>
    </row>
    <row r="216" spans="2:5" x14ac:dyDescent="0.2">
      <c r="B216" t="s">
        <v>20</v>
      </c>
      <c r="C216">
        <v>5966</v>
      </c>
      <c r="D216" t="s">
        <v>14</v>
      </c>
      <c r="E216">
        <v>35</v>
      </c>
    </row>
    <row r="217" spans="2:5" x14ac:dyDescent="0.2">
      <c r="B217" t="s">
        <v>20</v>
      </c>
      <c r="C217">
        <v>169</v>
      </c>
      <c r="D217" t="s">
        <v>14</v>
      </c>
      <c r="E217">
        <v>558</v>
      </c>
    </row>
    <row r="218" spans="2:5" x14ac:dyDescent="0.2">
      <c r="B218" t="s">
        <v>20</v>
      </c>
      <c r="C218">
        <v>2106</v>
      </c>
      <c r="D218" t="s">
        <v>14</v>
      </c>
      <c r="E218">
        <v>64</v>
      </c>
    </row>
    <row r="219" spans="2:5" x14ac:dyDescent="0.2">
      <c r="B219" t="s">
        <v>20</v>
      </c>
      <c r="C219">
        <v>131</v>
      </c>
      <c r="D219" t="s">
        <v>14</v>
      </c>
      <c r="E219">
        <v>245</v>
      </c>
    </row>
    <row r="220" spans="2:5" x14ac:dyDescent="0.2">
      <c r="B220" t="s">
        <v>20</v>
      </c>
      <c r="C220">
        <v>84</v>
      </c>
      <c r="D220" t="s">
        <v>14</v>
      </c>
      <c r="E220">
        <v>71</v>
      </c>
    </row>
    <row r="221" spans="2:5" x14ac:dyDescent="0.2">
      <c r="B221" t="s">
        <v>20</v>
      </c>
      <c r="C221">
        <v>155</v>
      </c>
      <c r="D221" t="s">
        <v>14</v>
      </c>
      <c r="E221">
        <v>42</v>
      </c>
    </row>
    <row r="222" spans="2:5" x14ac:dyDescent="0.2">
      <c r="B222" t="s">
        <v>20</v>
      </c>
      <c r="C222">
        <v>189</v>
      </c>
      <c r="D222" t="s">
        <v>14</v>
      </c>
      <c r="E222">
        <v>156</v>
      </c>
    </row>
    <row r="223" spans="2:5" x14ac:dyDescent="0.2">
      <c r="B223" t="s">
        <v>20</v>
      </c>
      <c r="C223">
        <v>4799</v>
      </c>
      <c r="D223" t="s">
        <v>14</v>
      </c>
      <c r="E223">
        <v>1368</v>
      </c>
    </row>
    <row r="224" spans="2:5" x14ac:dyDescent="0.2">
      <c r="B224" t="s">
        <v>20</v>
      </c>
      <c r="C224">
        <v>1137</v>
      </c>
      <c r="D224" t="s">
        <v>14</v>
      </c>
      <c r="E224">
        <v>102</v>
      </c>
    </row>
    <row r="225" spans="2:5" x14ac:dyDescent="0.2">
      <c r="B225" t="s">
        <v>20</v>
      </c>
      <c r="C225">
        <v>1152</v>
      </c>
      <c r="D225" t="s">
        <v>14</v>
      </c>
      <c r="E225">
        <v>86</v>
      </c>
    </row>
    <row r="226" spans="2:5" x14ac:dyDescent="0.2">
      <c r="B226" t="s">
        <v>20</v>
      </c>
      <c r="C226">
        <v>50</v>
      </c>
      <c r="D226" t="s">
        <v>14</v>
      </c>
      <c r="E226">
        <v>253</v>
      </c>
    </row>
    <row r="227" spans="2:5" x14ac:dyDescent="0.2">
      <c r="B227" t="s">
        <v>20</v>
      </c>
      <c r="C227">
        <v>3059</v>
      </c>
      <c r="D227" t="s">
        <v>14</v>
      </c>
      <c r="E227">
        <v>157</v>
      </c>
    </row>
    <row r="228" spans="2:5" x14ac:dyDescent="0.2">
      <c r="B228" t="s">
        <v>20</v>
      </c>
      <c r="C228">
        <v>34</v>
      </c>
      <c r="D228" t="s">
        <v>14</v>
      </c>
      <c r="E228">
        <v>183</v>
      </c>
    </row>
    <row r="229" spans="2:5" x14ac:dyDescent="0.2">
      <c r="B229" t="s">
        <v>20</v>
      </c>
      <c r="C229">
        <v>220</v>
      </c>
      <c r="D229" t="s">
        <v>14</v>
      </c>
      <c r="E229">
        <v>82</v>
      </c>
    </row>
    <row r="230" spans="2:5" x14ac:dyDescent="0.2">
      <c r="B230" t="s">
        <v>20</v>
      </c>
      <c r="C230">
        <v>1604</v>
      </c>
      <c r="D230" t="s">
        <v>14</v>
      </c>
      <c r="E230">
        <v>1</v>
      </c>
    </row>
    <row r="231" spans="2:5" x14ac:dyDescent="0.2">
      <c r="B231" t="s">
        <v>20</v>
      </c>
      <c r="C231">
        <v>454</v>
      </c>
      <c r="D231" t="s">
        <v>14</v>
      </c>
      <c r="E231">
        <v>1198</v>
      </c>
    </row>
    <row r="232" spans="2:5" x14ac:dyDescent="0.2">
      <c r="B232" t="s">
        <v>20</v>
      </c>
      <c r="C232">
        <v>123</v>
      </c>
      <c r="D232" t="s">
        <v>14</v>
      </c>
      <c r="E232">
        <v>648</v>
      </c>
    </row>
    <row r="233" spans="2:5" x14ac:dyDescent="0.2">
      <c r="B233" t="s">
        <v>20</v>
      </c>
      <c r="C233">
        <v>299</v>
      </c>
      <c r="D233" t="s">
        <v>14</v>
      </c>
      <c r="E233">
        <v>64</v>
      </c>
    </row>
    <row r="234" spans="2:5" x14ac:dyDescent="0.2">
      <c r="B234" t="s">
        <v>20</v>
      </c>
      <c r="C234">
        <v>2237</v>
      </c>
      <c r="D234" t="s">
        <v>14</v>
      </c>
      <c r="E234">
        <v>62</v>
      </c>
    </row>
    <row r="235" spans="2:5" x14ac:dyDescent="0.2">
      <c r="B235" t="s">
        <v>20</v>
      </c>
      <c r="C235">
        <v>645</v>
      </c>
      <c r="D235" t="s">
        <v>14</v>
      </c>
      <c r="E235">
        <v>750</v>
      </c>
    </row>
    <row r="236" spans="2:5" x14ac:dyDescent="0.2">
      <c r="B236" t="s">
        <v>20</v>
      </c>
      <c r="C236">
        <v>484</v>
      </c>
      <c r="D236" t="s">
        <v>14</v>
      </c>
      <c r="E236">
        <v>105</v>
      </c>
    </row>
    <row r="237" spans="2:5" x14ac:dyDescent="0.2">
      <c r="B237" t="s">
        <v>20</v>
      </c>
      <c r="C237">
        <v>154</v>
      </c>
      <c r="D237" t="s">
        <v>14</v>
      </c>
      <c r="E237">
        <v>2604</v>
      </c>
    </row>
    <row r="238" spans="2:5" x14ac:dyDescent="0.2">
      <c r="B238" t="s">
        <v>20</v>
      </c>
      <c r="C238">
        <v>82</v>
      </c>
      <c r="D238" t="s">
        <v>14</v>
      </c>
      <c r="E238">
        <v>65</v>
      </c>
    </row>
    <row r="239" spans="2:5" x14ac:dyDescent="0.2">
      <c r="B239" t="s">
        <v>20</v>
      </c>
      <c r="C239">
        <v>134</v>
      </c>
      <c r="D239" t="s">
        <v>14</v>
      </c>
      <c r="E239">
        <v>94</v>
      </c>
    </row>
    <row r="240" spans="2:5" x14ac:dyDescent="0.2">
      <c r="B240" t="s">
        <v>20</v>
      </c>
      <c r="C240">
        <v>5203</v>
      </c>
      <c r="D240" t="s">
        <v>14</v>
      </c>
      <c r="E240">
        <v>257</v>
      </c>
    </row>
    <row r="241" spans="2:5" x14ac:dyDescent="0.2">
      <c r="B241" t="s">
        <v>20</v>
      </c>
      <c r="C241">
        <v>94</v>
      </c>
      <c r="D241" t="s">
        <v>14</v>
      </c>
      <c r="E241">
        <v>2928</v>
      </c>
    </row>
    <row r="242" spans="2:5" x14ac:dyDescent="0.2">
      <c r="B242" t="s">
        <v>20</v>
      </c>
      <c r="C242">
        <v>205</v>
      </c>
      <c r="D242" t="s">
        <v>14</v>
      </c>
      <c r="E242">
        <v>4697</v>
      </c>
    </row>
    <row r="243" spans="2:5" x14ac:dyDescent="0.2">
      <c r="B243" t="s">
        <v>20</v>
      </c>
      <c r="C243">
        <v>92</v>
      </c>
      <c r="D243" t="s">
        <v>14</v>
      </c>
      <c r="E243">
        <v>2915</v>
      </c>
    </row>
    <row r="244" spans="2:5" x14ac:dyDescent="0.2">
      <c r="B244" t="s">
        <v>20</v>
      </c>
      <c r="C244">
        <v>219</v>
      </c>
      <c r="D244" t="s">
        <v>14</v>
      </c>
      <c r="E244">
        <v>18</v>
      </c>
    </row>
    <row r="245" spans="2:5" x14ac:dyDescent="0.2">
      <c r="B245" t="s">
        <v>20</v>
      </c>
      <c r="C245">
        <v>2526</v>
      </c>
      <c r="D245" t="s">
        <v>14</v>
      </c>
      <c r="E245">
        <v>602</v>
      </c>
    </row>
    <row r="246" spans="2:5" x14ac:dyDescent="0.2">
      <c r="B246" t="s">
        <v>20</v>
      </c>
      <c r="C246">
        <v>94</v>
      </c>
      <c r="D246" t="s">
        <v>14</v>
      </c>
      <c r="E246">
        <v>1</v>
      </c>
    </row>
    <row r="247" spans="2:5" x14ac:dyDescent="0.2">
      <c r="B247" t="s">
        <v>20</v>
      </c>
      <c r="C247">
        <v>1713</v>
      </c>
      <c r="D247" t="s">
        <v>14</v>
      </c>
      <c r="E247">
        <v>3868</v>
      </c>
    </row>
    <row r="248" spans="2:5" x14ac:dyDescent="0.2">
      <c r="B248" t="s">
        <v>20</v>
      </c>
      <c r="C248">
        <v>249</v>
      </c>
      <c r="D248" t="s">
        <v>14</v>
      </c>
      <c r="E248">
        <v>504</v>
      </c>
    </row>
    <row r="249" spans="2:5" x14ac:dyDescent="0.2">
      <c r="B249" t="s">
        <v>20</v>
      </c>
      <c r="C249">
        <v>192</v>
      </c>
      <c r="D249" t="s">
        <v>14</v>
      </c>
      <c r="E249">
        <v>14</v>
      </c>
    </row>
    <row r="250" spans="2:5" x14ac:dyDescent="0.2">
      <c r="B250" t="s">
        <v>20</v>
      </c>
      <c r="C250">
        <v>247</v>
      </c>
      <c r="D250" t="s">
        <v>14</v>
      </c>
      <c r="E250">
        <v>750</v>
      </c>
    </row>
    <row r="251" spans="2:5" x14ac:dyDescent="0.2">
      <c r="B251" t="s">
        <v>20</v>
      </c>
      <c r="C251">
        <v>2293</v>
      </c>
      <c r="D251" t="s">
        <v>14</v>
      </c>
      <c r="E251">
        <v>77</v>
      </c>
    </row>
    <row r="252" spans="2:5" x14ac:dyDescent="0.2">
      <c r="B252" t="s">
        <v>20</v>
      </c>
      <c r="C252">
        <v>3131</v>
      </c>
      <c r="D252" t="s">
        <v>14</v>
      </c>
      <c r="E252">
        <v>752</v>
      </c>
    </row>
    <row r="253" spans="2:5" x14ac:dyDescent="0.2">
      <c r="B253" t="s">
        <v>20</v>
      </c>
      <c r="C253">
        <v>143</v>
      </c>
      <c r="D253" t="s">
        <v>14</v>
      </c>
      <c r="E253">
        <v>131</v>
      </c>
    </row>
    <row r="254" spans="2:5" x14ac:dyDescent="0.2">
      <c r="B254" t="s">
        <v>20</v>
      </c>
      <c r="C254">
        <v>296</v>
      </c>
      <c r="D254" t="s">
        <v>14</v>
      </c>
      <c r="E254">
        <v>87</v>
      </c>
    </row>
    <row r="255" spans="2:5" x14ac:dyDescent="0.2">
      <c r="B255" t="s">
        <v>20</v>
      </c>
      <c r="C255">
        <v>170</v>
      </c>
      <c r="D255" t="s">
        <v>14</v>
      </c>
      <c r="E255">
        <v>1063</v>
      </c>
    </row>
    <row r="256" spans="2:5" x14ac:dyDescent="0.2">
      <c r="B256" t="s">
        <v>20</v>
      </c>
      <c r="C256">
        <v>86</v>
      </c>
      <c r="D256" t="s">
        <v>14</v>
      </c>
      <c r="E256">
        <v>76</v>
      </c>
    </row>
    <row r="257" spans="2:5" x14ac:dyDescent="0.2">
      <c r="B257" t="s">
        <v>20</v>
      </c>
      <c r="C257">
        <v>6286</v>
      </c>
      <c r="D257" t="s">
        <v>14</v>
      </c>
      <c r="E257">
        <v>4428</v>
      </c>
    </row>
    <row r="258" spans="2:5" x14ac:dyDescent="0.2">
      <c r="B258" t="s">
        <v>20</v>
      </c>
      <c r="C258">
        <v>3727</v>
      </c>
      <c r="D258" t="s">
        <v>14</v>
      </c>
      <c r="E258">
        <v>58</v>
      </c>
    </row>
    <row r="259" spans="2:5" x14ac:dyDescent="0.2">
      <c r="B259" t="s">
        <v>20</v>
      </c>
      <c r="C259">
        <v>1605</v>
      </c>
      <c r="D259" t="s">
        <v>14</v>
      </c>
      <c r="E259">
        <v>111</v>
      </c>
    </row>
    <row r="260" spans="2:5" x14ac:dyDescent="0.2">
      <c r="B260" t="s">
        <v>20</v>
      </c>
      <c r="C260">
        <v>2120</v>
      </c>
      <c r="D260" t="s">
        <v>14</v>
      </c>
      <c r="E260">
        <v>2955</v>
      </c>
    </row>
    <row r="261" spans="2:5" x14ac:dyDescent="0.2">
      <c r="B261" t="s">
        <v>20</v>
      </c>
      <c r="C261">
        <v>50</v>
      </c>
      <c r="D261" t="s">
        <v>14</v>
      </c>
      <c r="E261">
        <v>1657</v>
      </c>
    </row>
    <row r="262" spans="2:5" x14ac:dyDescent="0.2">
      <c r="B262" t="s">
        <v>20</v>
      </c>
      <c r="C262">
        <v>2080</v>
      </c>
      <c r="D262" t="s">
        <v>14</v>
      </c>
      <c r="E262">
        <v>926</v>
      </c>
    </row>
    <row r="263" spans="2:5" x14ac:dyDescent="0.2">
      <c r="B263" t="s">
        <v>20</v>
      </c>
      <c r="C263">
        <v>2105</v>
      </c>
      <c r="D263" t="s">
        <v>14</v>
      </c>
      <c r="E263">
        <v>77</v>
      </c>
    </row>
    <row r="264" spans="2:5" x14ac:dyDescent="0.2">
      <c r="B264" t="s">
        <v>20</v>
      </c>
      <c r="C264">
        <v>2436</v>
      </c>
      <c r="D264" t="s">
        <v>14</v>
      </c>
      <c r="E264">
        <v>1748</v>
      </c>
    </row>
    <row r="265" spans="2:5" x14ac:dyDescent="0.2">
      <c r="B265" t="s">
        <v>20</v>
      </c>
      <c r="C265">
        <v>80</v>
      </c>
      <c r="D265" t="s">
        <v>14</v>
      </c>
      <c r="E265">
        <v>79</v>
      </c>
    </row>
    <row r="266" spans="2:5" x14ac:dyDescent="0.2">
      <c r="B266" t="s">
        <v>20</v>
      </c>
      <c r="C266">
        <v>42</v>
      </c>
      <c r="D266" t="s">
        <v>14</v>
      </c>
      <c r="E266">
        <v>889</v>
      </c>
    </row>
    <row r="267" spans="2:5" x14ac:dyDescent="0.2">
      <c r="B267" t="s">
        <v>20</v>
      </c>
      <c r="C267">
        <v>139</v>
      </c>
      <c r="D267" t="s">
        <v>14</v>
      </c>
      <c r="E267">
        <v>56</v>
      </c>
    </row>
    <row r="268" spans="2:5" x14ac:dyDescent="0.2">
      <c r="B268" t="s">
        <v>20</v>
      </c>
      <c r="C268">
        <v>159</v>
      </c>
      <c r="D268" t="s">
        <v>14</v>
      </c>
      <c r="E268">
        <v>1</v>
      </c>
    </row>
    <row r="269" spans="2:5" x14ac:dyDescent="0.2">
      <c r="B269" t="s">
        <v>20</v>
      </c>
      <c r="C269">
        <v>381</v>
      </c>
      <c r="D269" t="s">
        <v>14</v>
      </c>
      <c r="E269">
        <v>83</v>
      </c>
    </row>
    <row r="270" spans="2:5" x14ac:dyDescent="0.2">
      <c r="B270" t="s">
        <v>20</v>
      </c>
      <c r="C270">
        <v>194</v>
      </c>
      <c r="D270" t="s">
        <v>14</v>
      </c>
      <c r="E270">
        <v>2025</v>
      </c>
    </row>
    <row r="271" spans="2:5" x14ac:dyDescent="0.2">
      <c r="B271" t="s">
        <v>20</v>
      </c>
      <c r="C271">
        <v>106</v>
      </c>
      <c r="D271" t="s">
        <v>14</v>
      </c>
      <c r="E271">
        <v>14</v>
      </c>
    </row>
    <row r="272" spans="2:5" x14ac:dyDescent="0.2">
      <c r="B272" t="s">
        <v>20</v>
      </c>
      <c r="C272">
        <v>142</v>
      </c>
      <c r="D272" t="s">
        <v>14</v>
      </c>
      <c r="E272">
        <v>656</v>
      </c>
    </row>
    <row r="273" spans="2:5" x14ac:dyDescent="0.2">
      <c r="B273" t="s">
        <v>20</v>
      </c>
      <c r="C273">
        <v>211</v>
      </c>
      <c r="D273" t="s">
        <v>14</v>
      </c>
      <c r="E273">
        <v>1596</v>
      </c>
    </row>
    <row r="274" spans="2:5" x14ac:dyDescent="0.2">
      <c r="B274" t="s">
        <v>20</v>
      </c>
      <c r="C274">
        <v>2756</v>
      </c>
      <c r="D274" t="s">
        <v>14</v>
      </c>
      <c r="E274">
        <v>10</v>
      </c>
    </row>
    <row r="275" spans="2:5" x14ac:dyDescent="0.2">
      <c r="B275" t="s">
        <v>20</v>
      </c>
      <c r="C275">
        <v>173</v>
      </c>
      <c r="D275" t="s">
        <v>14</v>
      </c>
      <c r="E275">
        <v>1121</v>
      </c>
    </row>
    <row r="276" spans="2:5" x14ac:dyDescent="0.2">
      <c r="B276" t="s">
        <v>20</v>
      </c>
      <c r="C276">
        <v>87</v>
      </c>
      <c r="D276" t="s">
        <v>14</v>
      </c>
      <c r="E276">
        <v>15</v>
      </c>
    </row>
    <row r="277" spans="2:5" x14ac:dyDescent="0.2">
      <c r="B277" t="s">
        <v>20</v>
      </c>
      <c r="C277">
        <v>1572</v>
      </c>
      <c r="D277" t="s">
        <v>14</v>
      </c>
      <c r="E277">
        <v>191</v>
      </c>
    </row>
    <row r="278" spans="2:5" x14ac:dyDescent="0.2">
      <c r="B278" t="s">
        <v>20</v>
      </c>
      <c r="C278">
        <v>2346</v>
      </c>
      <c r="D278" t="s">
        <v>14</v>
      </c>
      <c r="E278">
        <v>16</v>
      </c>
    </row>
    <row r="279" spans="2:5" x14ac:dyDescent="0.2">
      <c r="B279" t="s">
        <v>20</v>
      </c>
      <c r="C279">
        <v>115</v>
      </c>
      <c r="D279" t="s">
        <v>14</v>
      </c>
      <c r="E279">
        <v>17</v>
      </c>
    </row>
    <row r="280" spans="2:5" x14ac:dyDescent="0.2">
      <c r="B280" t="s">
        <v>20</v>
      </c>
      <c r="C280">
        <v>85</v>
      </c>
      <c r="D280" t="s">
        <v>14</v>
      </c>
      <c r="E280">
        <v>34</v>
      </c>
    </row>
    <row r="281" spans="2:5" x14ac:dyDescent="0.2">
      <c r="B281" t="s">
        <v>20</v>
      </c>
      <c r="C281">
        <v>144</v>
      </c>
      <c r="D281" t="s">
        <v>14</v>
      </c>
      <c r="E281">
        <v>1</v>
      </c>
    </row>
    <row r="282" spans="2:5" x14ac:dyDescent="0.2">
      <c r="B282" t="s">
        <v>20</v>
      </c>
      <c r="C282">
        <v>2443</v>
      </c>
      <c r="D282" t="s">
        <v>14</v>
      </c>
      <c r="E282">
        <v>1274</v>
      </c>
    </row>
    <row r="283" spans="2:5" x14ac:dyDescent="0.2">
      <c r="B283" t="s">
        <v>20</v>
      </c>
      <c r="C283">
        <v>64</v>
      </c>
      <c r="D283" t="s">
        <v>14</v>
      </c>
      <c r="E283">
        <v>210</v>
      </c>
    </row>
    <row r="284" spans="2:5" x14ac:dyDescent="0.2">
      <c r="B284" t="s">
        <v>20</v>
      </c>
      <c r="C284">
        <v>268</v>
      </c>
      <c r="D284" t="s">
        <v>14</v>
      </c>
      <c r="E284">
        <v>248</v>
      </c>
    </row>
    <row r="285" spans="2:5" x14ac:dyDescent="0.2">
      <c r="B285" t="s">
        <v>20</v>
      </c>
      <c r="C285">
        <v>195</v>
      </c>
      <c r="D285" t="s">
        <v>14</v>
      </c>
      <c r="E285">
        <v>513</v>
      </c>
    </row>
    <row r="286" spans="2:5" x14ac:dyDescent="0.2">
      <c r="B286" t="s">
        <v>20</v>
      </c>
      <c r="C286">
        <v>186</v>
      </c>
      <c r="D286" t="s">
        <v>14</v>
      </c>
      <c r="E286">
        <v>3410</v>
      </c>
    </row>
    <row r="287" spans="2:5" x14ac:dyDescent="0.2">
      <c r="B287" t="s">
        <v>20</v>
      </c>
      <c r="C287">
        <v>460</v>
      </c>
      <c r="D287" t="s">
        <v>14</v>
      </c>
      <c r="E287">
        <v>10</v>
      </c>
    </row>
    <row r="288" spans="2:5" x14ac:dyDescent="0.2">
      <c r="B288" t="s">
        <v>20</v>
      </c>
      <c r="C288">
        <v>2528</v>
      </c>
      <c r="D288" t="s">
        <v>14</v>
      </c>
      <c r="E288">
        <v>2201</v>
      </c>
    </row>
    <row r="289" spans="2:5" x14ac:dyDescent="0.2">
      <c r="B289" t="s">
        <v>20</v>
      </c>
      <c r="C289">
        <v>3657</v>
      </c>
      <c r="D289" t="s">
        <v>14</v>
      </c>
      <c r="E289">
        <v>676</v>
      </c>
    </row>
    <row r="290" spans="2:5" x14ac:dyDescent="0.2">
      <c r="B290" t="s">
        <v>20</v>
      </c>
      <c r="C290">
        <v>131</v>
      </c>
      <c r="D290" t="s">
        <v>14</v>
      </c>
      <c r="E290">
        <v>831</v>
      </c>
    </row>
    <row r="291" spans="2:5" x14ac:dyDescent="0.2">
      <c r="B291" t="s">
        <v>20</v>
      </c>
      <c r="C291">
        <v>239</v>
      </c>
      <c r="D291" t="s">
        <v>14</v>
      </c>
      <c r="E291">
        <v>859</v>
      </c>
    </row>
    <row r="292" spans="2:5" x14ac:dyDescent="0.2">
      <c r="B292" t="s">
        <v>20</v>
      </c>
      <c r="C292">
        <v>78</v>
      </c>
      <c r="D292" t="s">
        <v>14</v>
      </c>
      <c r="E292">
        <v>45</v>
      </c>
    </row>
    <row r="293" spans="2:5" x14ac:dyDescent="0.2">
      <c r="B293" t="s">
        <v>20</v>
      </c>
      <c r="C293">
        <v>1773</v>
      </c>
      <c r="D293" t="s">
        <v>14</v>
      </c>
      <c r="E293">
        <v>6</v>
      </c>
    </row>
    <row r="294" spans="2:5" x14ac:dyDescent="0.2">
      <c r="B294" t="s">
        <v>20</v>
      </c>
      <c r="C294">
        <v>32</v>
      </c>
      <c r="D294" t="s">
        <v>14</v>
      </c>
      <c r="E294">
        <v>7</v>
      </c>
    </row>
    <row r="295" spans="2:5" x14ac:dyDescent="0.2">
      <c r="B295" t="s">
        <v>20</v>
      </c>
      <c r="C295">
        <v>369</v>
      </c>
      <c r="D295" t="s">
        <v>14</v>
      </c>
      <c r="E295">
        <v>31</v>
      </c>
    </row>
    <row r="296" spans="2:5" x14ac:dyDescent="0.2">
      <c r="B296" t="s">
        <v>20</v>
      </c>
      <c r="C296">
        <v>89</v>
      </c>
      <c r="D296" t="s">
        <v>14</v>
      </c>
      <c r="E296">
        <v>78</v>
      </c>
    </row>
    <row r="297" spans="2:5" x14ac:dyDescent="0.2">
      <c r="B297" t="s">
        <v>20</v>
      </c>
      <c r="C297">
        <v>147</v>
      </c>
      <c r="D297" t="s">
        <v>14</v>
      </c>
      <c r="E297">
        <v>1225</v>
      </c>
    </row>
    <row r="298" spans="2:5" x14ac:dyDescent="0.2">
      <c r="B298" t="s">
        <v>20</v>
      </c>
      <c r="C298">
        <v>126</v>
      </c>
      <c r="D298" t="s">
        <v>14</v>
      </c>
      <c r="E298">
        <v>1</v>
      </c>
    </row>
    <row r="299" spans="2:5" x14ac:dyDescent="0.2">
      <c r="B299" t="s">
        <v>20</v>
      </c>
      <c r="C299">
        <v>2218</v>
      </c>
      <c r="D299" t="s">
        <v>14</v>
      </c>
      <c r="E299">
        <v>67</v>
      </c>
    </row>
    <row r="300" spans="2:5" x14ac:dyDescent="0.2">
      <c r="B300" t="s">
        <v>20</v>
      </c>
      <c r="C300">
        <v>202</v>
      </c>
      <c r="D300" t="s">
        <v>14</v>
      </c>
      <c r="E300">
        <v>19</v>
      </c>
    </row>
    <row r="301" spans="2:5" x14ac:dyDescent="0.2">
      <c r="B301" t="s">
        <v>20</v>
      </c>
      <c r="C301">
        <v>140</v>
      </c>
      <c r="D301" t="s">
        <v>14</v>
      </c>
      <c r="E301">
        <v>2108</v>
      </c>
    </row>
    <row r="302" spans="2:5" x14ac:dyDescent="0.2">
      <c r="B302" t="s">
        <v>20</v>
      </c>
      <c r="C302">
        <v>1052</v>
      </c>
      <c r="D302" t="s">
        <v>14</v>
      </c>
      <c r="E302">
        <v>679</v>
      </c>
    </row>
    <row r="303" spans="2:5" x14ac:dyDescent="0.2">
      <c r="B303" t="s">
        <v>20</v>
      </c>
      <c r="C303">
        <v>247</v>
      </c>
      <c r="D303" t="s">
        <v>14</v>
      </c>
      <c r="E303">
        <v>36</v>
      </c>
    </row>
    <row r="304" spans="2:5" x14ac:dyDescent="0.2">
      <c r="B304" t="s">
        <v>20</v>
      </c>
      <c r="C304">
        <v>84</v>
      </c>
      <c r="D304" t="s">
        <v>14</v>
      </c>
      <c r="E304">
        <v>47</v>
      </c>
    </row>
    <row r="305" spans="2:5" x14ac:dyDescent="0.2">
      <c r="B305" t="s">
        <v>20</v>
      </c>
      <c r="C305">
        <v>88</v>
      </c>
      <c r="D305" t="s">
        <v>14</v>
      </c>
      <c r="E305">
        <v>70</v>
      </c>
    </row>
    <row r="306" spans="2:5" x14ac:dyDescent="0.2">
      <c r="B306" t="s">
        <v>20</v>
      </c>
      <c r="C306">
        <v>156</v>
      </c>
      <c r="D306" t="s">
        <v>14</v>
      </c>
      <c r="E306">
        <v>154</v>
      </c>
    </row>
    <row r="307" spans="2:5" x14ac:dyDescent="0.2">
      <c r="B307" t="s">
        <v>20</v>
      </c>
      <c r="C307">
        <v>2985</v>
      </c>
      <c r="D307" t="s">
        <v>14</v>
      </c>
      <c r="E307">
        <v>22</v>
      </c>
    </row>
    <row r="308" spans="2:5" x14ac:dyDescent="0.2">
      <c r="B308" t="s">
        <v>20</v>
      </c>
      <c r="C308">
        <v>762</v>
      </c>
      <c r="D308" t="s">
        <v>14</v>
      </c>
      <c r="E308">
        <v>1758</v>
      </c>
    </row>
    <row r="309" spans="2:5" x14ac:dyDescent="0.2">
      <c r="B309" t="s">
        <v>20</v>
      </c>
      <c r="C309">
        <v>554</v>
      </c>
      <c r="D309" t="s">
        <v>14</v>
      </c>
      <c r="E309">
        <v>94</v>
      </c>
    </row>
    <row r="310" spans="2:5" x14ac:dyDescent="0.2">
      <c r="B310" t="s">
        <v>20</v>
      </c>
      <c r="C310">
        <v>135</v>
      </c>
      <c r="D310" t="s">
        <v>14</v>
      </c>
      <c r="E310">
        <v>33</v>
      </c>
    </row>
    <row r="311" spans="2:5" x14ac:dyDescent="0.2">
      <c r="B311" t="s">
        <v>20</v>
      </c>
      <c r="C311">
        <v>122</v>
      </c>
      <c r="D311" t="s">
        <v>14</v>
      </c>
      <c r="E311">
        <v>1</v>
      </c>
    </row>
    <row r="312" spans="2:5" x14ac:dyDescent="0.2">
      <c r="B312" t="s">
        <v>20</v>
      </c>
      <c r="C312">
        <v>221</v>
      </c>
      <c r="D312" t="s">
        <v>14</v>
      </c>
      <c r="E312">
        <v>31</v>
      </c>
    </row>
    <row r="313" spans="2:5" x14ac:dyDescent="0.2">
      <c r="B313" t="s">
        <v>20</v>
      </c>
      <c r="C313">
        <v>126</v>
      </c>
      <c r="D313" t="s">
        <v>14</v>
      </c>
      <c r="E313">
        <v>35</v>
      </c>
    </row>
    <row r="314" spans="2:5" x14ac:dyDescent="0.2">
      <c r="B314" t="s">
        <v>20</v>
      </c>
      <c r="C314">
        <v>1022</v>
      </c>
      <c r="D314" t="s">
        <v>14</v>
      </c>
      <c r="E314">
        <v>63</v>
      </c>
    </row>
    <row r="315" spans="2:5" x14ac:dyDescent="0.2">
      <c r="B315" t="s">
        <v>20</v>
      </c>
      <c r="C315">
        <v>3177</v>
      </c>
      <c r="D315" t="s">
        <v>14</v>
      </c>
      <c r="E315">
        <v>526</v>
      </c>
    </row>
    <row r="316" spans="2:5" x14ac:dyDescent="0.2">
      <c r="B316" t="s">
        <v>20</v>
      </c>
      <c r="C316">
        <v>198</v>
      </c>
      <c r="D316" t="s">
        <v>14</v>
      </c>
      <c r="E316">
        <v>121</v>
      </c>
    </row>
    <row r="317" spans="2:5" x14ac:dyDescent="0.2">
      <c r="B317" t="s">
        <v>20</v>
      </c>
      <c r="C317">
        <v>85</v>
      </c>
      <c r="D317" t="s">
        <v>14</v>
      </c>
      <c r="E317">
        <v>67</v>
      </c>
    </row>
    <row r="318" spans="2:5" x14ac:dyDescent="0.2">
      <c r="B318" t="s">
        <v>20</v>
      </c>
      <c r="C318">
        <v>3596</v>
      </c>
      <c r="D318" t="s">
        <v>14</v>
      </c>
      <c r="E318">
        <v>57</v>
      </c>
    </row>
    <row r="319" spans="2:5" x14ac:dyDescent="0.2">
      <c r="B319" t="s">
        <v>20</v>
      </c>
      <c r="C319">
        <v>244</v>
      </c>
      <c r="D319" t="s">
        <v>14</v>
      </c>
      <c r="E319">
        <v>1229</v>
      </c>
    </row>
    <row r="320" spans="2:5" x14ac:dyDescent="0.2">
      <c r="B320" t="s">
        <v>20</v>
      </c>
      <c r="C320">
        <v>5180</v>
      </c>
      <c r="D320" t="s">
        <v>14</v>
      </c>
      <c r="E320">
        <v>12</v>
      </c>
    </row>
    <row r="321" spans="2:5" x14ac:dyDescent="0.2">
      <c r="B321" t="s">
        <v>20</v>
      </c>
      <c r="C321">
        <v>589</v>
      </c>
      <c r="D321" t="s">
        <v>14</v>
      </c>
      <c r="E321">
        <v>452</v>
      </c>
    </row>
    <row r="322" spans="2:5" x14ac:dyDescent="0.2">
      <c r="B322" t="s">
        <v>20</v>
      </c>
      <c r="C322">
        <v>2725</v>
      </c>
      <c r="D322" t="s">
        <v>14</v>
      </c>
      <c r="E322">
        <v>1886</v>
      </c>
    </row>
    <row r="323" spans="2:5" x14ac:dyDescent="0.2">
      <c r="B323" t="s">
        <v>20</v>
      </c>
      <c r="C323">
        <v>300</v>
      </c>
      <c r="D323" t="s">
        <v>14</v>
      </c>
      <c r="E323">
        <v>1825</v>
      </c>
    </row>
    <row r="324" spans="2:5" x14ac:dyDescent="0.2">
      <c r="B324" t="s">
        <v>20</v>
      </c>
      <c r="C324">
        <v>144</v>
      </c>
      <c r="D324" t="s">
        <v>14</v>
      </c>
      <c r="E324">
        <v>31</v>
      </c>
    </row>
    <row r="325" spans="2:5" x14ac:dyDescent="0.2">
      <c r="B325" t="s">
        <v>20</v>
      </c>
      <c r="C325">
        <v>87</v>
      </c>
      <c r="D325" t="s">
        <v>14</v>
      </c>
      <c r="E325">
        <v>107</v>
      </c>
    </row>
    <row r="326" spans="2:5" x14ac:dyDescent="0.2">
      <c r="B326" t="s">
        <v>20</v>
      </c>
      <c r="C326">
        <v>3116</v>
      </c>
      <c r="D326" t="s">
        <v>14</v>
      </c>
      <c r="E326">
        <v>27</v>
      </c>
    </row>
    <row r="327" spans="2:5" x14ac:dyDescent="0.2">
      <c r="B327" t="s">
        <v>20</v>
      </c>
      <c r="C327">
        <v>909</v>
      </c>
      <c r="D327" t="s">
        <v>14</v>
      </c>
      <c r="E327">
        <v>1221</v>
      </c>
    </row>
    <row r="328" spans="2:5" x14ac:dyDescent="0.2">
      <c r="B328" t="s">
        <v>20</v>
      </c>
      <c r="C328">
        <v>1613</v>
      </c>
      <c r="D328" t="s">
        <v>14</v>
      </c>
      <c r="E328">
        <v>1</v>
      </c>
    </row>
    <row r="329" spans="2:5" x14ac:dyDescent="0.2">
      <c r="B329" t="s">
        <v>20</v>
      </c>
      <c r="C329">
        <v>136</v>
      </c>
      <c r="D329" t="s">
        <v>14</v>
      </c>
      <c r="E329">
        <v>16</v>
      </c>
    </row>
    <row r="330" spans="2:5" x14ac:dyDescent="0.2">
      <c r="B330" t="s">
        <v>20</v>
      </c>
      <c r="C330">
        <v>130</v>
      </c>
      <c r="D330" t="s">
        <v>14</v>
      </c>
      <c r="E330">
        <v>41</v>
      </c>
    </row>
    <row r="331" spans="2:5" x14ac:dyDescent="0.2">
      <c r="B331" t="s">
        <v>20</v>
      </c>
      <c r="C331">
        <v>102</v>
      </c>
      <c r="D331" t="s">
        <v>14</v>
      </c>
      <c r="E331">
        <v>523</v>
      </c>
    </row>
    <row r="332" spans="2:5" x14ac:dyDescent="0.2">
      <c r="B332" t="s">
        <v>20</v>
      </c>
      <c r="C332">
        <v>4006</v>
      </c>
      <c r="D332" t="s">
        <v>14</v>
      </c>
      <c r="E332">
        <v>141</v>
      </c>
    </row>
    <row r="333" spans="2:5" x14ac:dyDescent="0.2">
      <c r="B333" t="s">
        <v>20</v>
      </c>
      <c r="C333">
        <v>1629</v>
      </c>
      <c r="D333" t="s">
        <v>14</v>
      </c>
      <c r="E333">
        <v>52</v>
      </c>
    </row>
    <row r="334" spans="2:5" x14ac:dyDescent="0.2">
      <c r="B334" t="s">
        <v>20</v>
      </c>
      <c r="C334">
        <v>2188</v>
      </c>
      <c r="D334" t="s">
        <v>14</v>
      </c>
      <c r="E334">
        <v>225</v>
      </c>
    </row>
    <row r="335" spans="2:5" x14ac:dyDescent="0.2">
      <c r="B335" t="s">
        <v>20</v>
      </c>
      <c r="C335">
        <v>2409</v>
      </c>
      <c r="D335" t="s">
        <v>14</v>
      </c>
      <c r="E335">
        <v>38</v>
      </c>
    </row>
    <row r="336" spans="2:5" x14ac:dyDescent="0.2">
      <c r="B336" t="s">
        <v>20</v>
      </c>
      <c r="C336">
        <v>194</v>
      </c>
      <c r="D336" t="s">
        <v>14</v>
      </c>
      <c r="E336">
        <v>15</v>
      </c>
    </row>
    <row r="337" spans="2:5" x14ac:dyDescent="0.2">
      <c r="B337" t="s">
        <v>20</v>
      </c>
      <c r="C337">
        <v>1140</v>
      </c>
      <c r="D337" t="s">
        <v>14</v>
      </c>
      <c r="E337">
        <v>37</v>
      </c>
    </row>
    <row r="338" spans="2:5" x14ac:dyDescent="0.2">
      <c r="B338" t="s">
        <v>20</v>
      </c>
      <c r="C338">
        <v>102</v>
      </c>
      <c r="D338" t="s">
        <v>14</v>
      </c>
      <c r="E338">
        <v>112</v>
      </c>
    </row>
    <row r="339" spans="2:5" x14ac:dyDescent="0.2">
      <c r="B339" t="s">
        <v>20</v>
      </c>
      <c r="C339">
        <v>2857</v>
      </c>
      <c r="D339" t="s">
        <v>14</v>
      </c>
      <c r="E339">
        <v>21</v>
      </c>
    </row>
    <row r="340" spans="2:5" x14ac:dyDescent="0.2">
      <c r="B340" t="s">
        <v>20</v>
      </c>
      <c r="C340">
        <v>107</v>
      </c>
      <c r="D340" t="s">
        <v>14</v>
      </c>
      <c r="E340">
        <v>67</v>
      </c>
    </row>
    <row r="341" spans="2:5" x14ac:dyDescent="0.2">
      <c r="B341" t="s">
        <v>20</v>
      </c>
      <c r="C341">
        <v>160</v>
      </c>
      <c r="D341" t="s">
        <v>14</v>
      </c>
      <c r="E341">
        <v>78</v>
      </c>
    </row>
    <row r="342" spans="2:5" x14ac:dyDescent="0.2">
      <c r="B342" t="s">
        <v>20</v>
      </c>
      <c r="C342">
        <v>2230</v>
      </c>
      <c r="D342" t="s">
        <v>14</v>
      </c>
      <c r="E342">
        <v>67</v>
      </c>
    </row>
    <row r="343" spans="2:5" x14ac:dyDescent="0.2">
      <c r="B343" t="s">
        <v>20</v>
      </c>
      <c r="C343">
        <v>316</v>
      </c>
      <c r="D343" t="s">
        <v>14</v>
      </c>
      <c r="E343">
        <v>263</v>
      </c>
    </row>
    <row r="344" spans="2:5" x14ac:dyDescent="0.2">
      <c r="B344" t="s">
        <v>20</v>
      </c>
      <c r="C344">
        <v>117</v>
      </c>
      <c r="D344" t="s">
        <v>14</v>
      </c>
      <c r="E344">
        <v>1691</v>
      </c>
    </row>
    <row r="345" spans="2:5" x14ac:dyDescent="0.2">
      <c r="B345" t="s">
        <v>20</v>
      </c>
      <c r="C345">
        <v>6406</v>
      </c>
      <c r="D345" t="s">
        <v>14</v>
      </c>
      <c r="E345">
        <v>181</v>
      </c>
    </row>
    <row r="346" spans="2:5" x14ac:dyDescent="0.2">
      <c r="B346" t="s">
        <v>20</v>
      </c>
      <c r="C346">
        <v>192</v>
      </c>
      <c r="D346" t="s">
        <v>14</v>
      </c>
      <c r="E346">
        <v>13</v>
      </c>
    </row>
    <row r="347" spans="2:5" x14ac:dyDescent="0.2">
      <c r="B347" t="s">
        <v>20</v>
      </c>
      <c r="C347">
        <v>26</v>
      </c>
      <c r="D347" t="s">
        <v>14</v>
      </c>
      <c r="E347">
        <v>1</v>
      </c>
    </row>
    <row r="348" spans="2:5" x14ac:dyDescent="0.2">
      <c r="B348" t="s">
        <v>20</v>
      </c>
      <c r="C348">
        <v>723</v>
      </c>
      <c r="D348" t="s">
        <v>14</v>
      </c>
      <c r="E348">
        <v>21</v>
      </c>
    </row>
    <row r="349" spans="2:5" x14ac:dyDescent="0.2">
      <c r="B349" t="s">
        <v>20</v>
      </c>
      <c r="C349">
        <v>170</v>
      </c>
      <c r="D349" t="s">
        <v>14</v>
      </c>
      <c r="E349">
        <v>830</v>
      </c>
    </row>
    <row r="350" spans="2:5" x14ac:dyDescent="0.2">
      <c r="B350" t="s">
        <v>20</v>
      </c>
      <c r="C350">
        <v>238</v>
      </c>
      <c r="D350" t="s">
        <v>14</v>
      </c>
      <c r="E350">
        <v>130</v>
      </c>
    </row>
    <row r="351" spans="2:5" x14ac:dyDescent="0.2">
      <c r="B351" t="s">
        <v>20</v>
      </c>
      <c r="C351">
        <v>55</v>
      </c>
      <c r="D351" t="s">
        <v>14</v>
      </c>
      <c r="E351">
        <v>55</v>
      </c>
    </row>
    <row r="352" spans="2:5" x14ac:dyDescent="0.2">
      <c r="B352" t="s">
        <v>20</v>
      </c>
      <c r="C352">
        <v>128</v>
      </c>
      <c r="D352" t="s">
        <v>14</v>
      </c>
      <c r="E352">
        <v>114</v>
      </c>
    </row>
    <row r="353" spans="2:5" x14ac:dyDescent="0.2">
      <c r="B353" t="s">
        <v>20</v>
      </c>
      <c r="C353">
        <v>2144</v>
      </c>
      <c r="D353" t="s">
        <v>14</v>
      </c>
      <c r="E353">
        <v>594</v>
      </c>
    </row>
    <row r="354" spans="2:5" x14ac:dyDescent="0.2">
      <c r="B354" t="s">
        <v>20</v>
      </c>
      <c r="C354">
        <v>2693</v>
      </c>
      <c r="D354" t="s">
        <v>14</v>
      </c>
      <c r="E354">
        <v>24</v>
      </c>
    </row>
    <row r="355" spans="2:5" x14ac:dyDescent="0.2">
      <c r="B355" t="s">
        <v>20</v>
      </c>
      <c r="C355">
        <v>432</v>
      </c>
      <c r="D355" t="s">
        <v>14</v>
      </c>
      <c r="E355">
        <v>252</v>
      </c>
    </row>
    <row r="356" spans="2:5" x14ac:dyDescent="0.2">
      <c r="B356" t="s">
        <v>20</v>
      </c>
      <c r="C356">
        <v>189</v>
      </c>
      <c r="D356" t="s">
        <v>14</v>
      </c>
      <c r="E356">
        <v>67</v>
      </c>
    </row>
    <row r="357" spans="2:5" x14ac:dyDescent="0.2">
      <c r="B357" t="s">
        <v>20</v>
      </c>
      <c r="C357">
        <v>154</v>
      </c>
      <c r="D357" t="s">
        <v>14</v>
      </c>
      <c r="E357">
        <v>742</v>
      </c>
    </row>
    <row r="358" spans="2:5" x14ac:dyDescent="0.2">
      <c r="B358" t="s">
        <v>20</v>
      </c>
      <c r="C358">
        <v>96</v>
      </c>
      <c r="D358" t="s">
        <v>14</v>
      </c>
      <c r="E358">
        <v>75</v>
      </c>
    </row>
    <row r="359" spans="2:5" x14ac:dyDescent="0.2">
      <c r="B359" t="s">
        <v>20</v>
      </c>
      <c r="C359">
        <v>3063</v>
      </c>
      <c r="D359" t="s">
        <v>14</v>
      </c>
      <c r="E359">
        <v>4405</v>
      </c>
    </row>
    <row r="360" spans="2:5" x14ac:dyDescent="0.2">
      <c r="B360" t="s">
        <v>20</v>
      </c>
      <c r="C360">
        <v>2266</v>
      </c>
      <c r="D360" t="s">
        <v>14</v>
      </c>
      <c r="E360">
        <v>92</v>
      </c>
    </row>
    <row r="361" spans="2:5" x14ac:dyDescent="0.2">
      <c r="B361" t="s">
        <v>20</v>
      </c>
      <c r="C361">
        <v>194</v>
      </c>
      <c r="D361" t="s">
        <v>14</v>
      </c>
      <c r="E361">
        <v>64</v>
      </c>
    </row>
    <row r="362" spans="2:5" x14ac:dyDescent="0.2">
      <c r="B362" t="s">
        <v>20</v>
      </c>
      <c r="C362">
        <v>129</v>
      </c>
      <c r="D362" t="s">
        <v>14</v>
      </c>
      <c r="E362">
        <v>64</v>
      </c>
    </row>
    <row r="363" spans="2:5" x14ac:dyDescent="0.2">
      <c r="B363" t="s">
        <v>20</v>
      </c>
      <c r="C363">
        <v>375</v>
      </c>
      <c r="D363" t="s">
        <v>14</v>
      </c>
      <c r="E363">
        <v>842</v>
      </c>
    </row>
    <row r="364" spans="2:5" x14ac:dyDescent="0.2">
      <c r="B364" t="s">
        <v>20</v>
      </c>
      <c r="C364">
        <v>409</v>
      </c>
      <c r="D364" t="s">
        <v>14</v>
      </c>
      <c r="E364">
        <v>112</v>
      </c>
    </row>
    <row r="365" spans="2:5" x14ac:dyDescent="0.2">
      <c r="B365" t="s">
        <v>20</v>
      </c>
      <c r="C365">
        <v>234</v>
      </c>
      <c r="D365" t="s">
        <v>14</v>
      </c>
      <c r="E365">
        <v>374</v>
      </c>
    </row>
    <row r="366" spans="2:5" x14ac:dyDescent="0.2">
      <c r="B366" t="s">
        <v>20</v>
      </c>
      <c r="C366">
        <v>3016</v>
      </c>
    </row>
    <row r="367" spans="2:5" x14ac:dyDescent="0.2">
      <c r="B367" t="s">
        <v>20</v>
      </c>
      <c r="C367">
        <v>264</v>
      </c>
    </row>
    <row r="368" spans="2:5" x14ac:dyDescent="0.2">
      <c r="B368" t="s">
        <v>20</v>
      </c>
      <c r="C368">
        <v>272</v>
      </c>
    </row>
    <row r="369" spans="2:3" x14ac:dyDescent="0.2">
      <c r="B369" t="s">
        <v>20</v>
      </c>
      <c r="C369">
        <v>419</v>
      </c>
    </row>
    <row r="370" spans="2:3" x14ac:dyDescent="0.2">
      <c r="B370" t="s">
        <v>20</v>
      </c>
      <c r="C370">
        <v>1621</v>
      </c>
    </row>
    <row r="371" spans="2:3" x14ac:dyDescent="0.2">
      <c r="B371" t="s">
        <v>20</v>
      </c>
      <c r="C371">
        <v>1101</v>
      </c>
    </row>
    <row r="372" spans="2:3" x14ac:dyDescent="0.2">
      <c r="B372" t="s">
        <v>20</v>
      </c>
      <c r="C372">
        <v>1073</v>
      </c>
    </row>
    <row r="373" spans="2:3" x14ac:dyDescent="0.2">
      <c r="B373" t="s">
        <v>20</v>
      </c>
      <c r="C373">
        <v>331</v>
      </c>
    </row>
    <row r="374" spans="2:3" x14ac:dyDescent="0.2">
      <c r="B374" t="s">
        <v>20</v>
      </c>
      <c r="C374">
        <v>1170</v>
      </c>
    </row>
    <row r="375" spans="2:3" x14ac:dyDescent="0.2">
      <c r="B375" t="s">
        <v>20</v>
      </c>
      <c r="C375">
        <v>363</v>
      </c>
    </row>
    <row r="376" spans="2:3" x14ac:dyDescent="0.2">
      <c r="B376" t="s">
        <v>20</v>
      </c>
      <c r="C376">
        <v>103</v>
      </c>
    </row>
    <row r="377" spans="2:3" x14ac:dyDescent="0.2">
      <c r="B377" t="s">
        <v>20</v>
      </c>
      <c r="C377">
        <v>147</v>
      </c>
    </row>
    <row r="378" spans="2:3" x14ac:dyDescent="0.2">
      <c r="B378" t="s">
        <v>20</v>
      </c>
      <c r="C378">
        <v>110</v>
      </c>
    </row>
    <row r="379" spans="2:3" x14ac:dyDescent="0.2">
      <c r="B379" t="s">
        <v>20</v>
      </c>
      <c r="C379">
        <v>134</v>
      </c>
    </row>
    <row r="380" spans="2:3" x14ac:dyDescent="0.2">
      <c r="B380" t="s">
        <v>20</v>
      </c>
      <c r="C380">
        <v>269</v>
      </c>
    </row>
    <row r="381" spans="2:3" x14ac:dyDescent="0.2">
      <c r="B381" t="s">
        <v>20</v>
      </c>
      <c r="C381">
        <v>175</v>
      </c>
    </row>
    <row r="382" spans="2:3" x14ac:dyDescent="0.2">
      <c r="B382" t="s">
        <v>20</v>
      </c>
      <c r="C382">
        <v>69</v>
      </c>
    </row>
    <row r="383" spans="2:3" x14ac:dyDescent="0.2">
      <c r="B383" t="s">
        <v>20</v>
      </c>
      <c r="C383">
        <v>190</v>
      </c>
    </row>
    <row r="384" spans="2:3" x14ac:dyDescent="0.2">
      <c r="B384" t="s">
        <v>20</v>
      </c>
      <c r="C384">
        <v>237</v>
      </c>
    </row>
    <row r="385" spans="2:3" x14ac:dyDescent="0.2">
      <c r="B385" t="s">
        <v>20</v>
      </c>
      <c r="C385">
        <v>196</v>
      </c>
    </row>
    <row r="386" spans="2:3" x14ac:dyDescent="0.2">
      <c r="B386" t="s">
        <v>20</v>
      </c>
      <c r="C386">
        <v>7295</v>
      </c>
    </row>
    <row r="387" spans="2:3" x14ac:dyDescent="0.2">
      <c r="B387" t="s">
        <v>20</v>
      </c>
      <c r="C387">
        <v>2893</v>
      </c>
    </row>
    <row r="388" spans="2:3" x14ac:dyDescent="0.2">
      <c r="B388" t="s">
        <v>20</v>
      </c>
      <c r="C388">
        <v>820</v>
      </c>
    </row>
    <row r="389" spans="2:3" x14ac:dyDescent="0.2">
      <c r="B389" t="s">
        <v>20</v>
      </c>
      <c r="C389">
        <v>2038</v>
      </c>
    </row>
    <row r="390" spans="2:3" x14ac:dyDescent="0.2">
      <c r="B390" t="s">
        <v>20</v>
      </c>
      <c r="C390">
        <v>116</v>
      </c>
    </row>
    <row r="391" spans="2:3" x14ac:dyDescent="0.2">
      <c r="B391" t="s">
        <v>20</v>
      </c>
      <c r="C391">
        <v>1345</v>
      </c>
    </row>
    <row r="392" spans="2:3" x14ac:dyDescent="0.2">
      <c r="B392" t="s">
        <v>20</v>
      </c>
      <c r="C392">
        <v>168</v>
      </c>
    </row>
    <row r="393" spans="2:3" x14ac:dyDescent="0.2">
      <c r="B393" t="s">
        <v>20</v>
      </c>
      <c r="C393">
        <v>137</v>
      </c>
    </row>
    <row r="394" spans="2:3" x14ac:dyDescent="0.2">
      <c r="B394" t="s">
        <v>20</v>
      </c>
      <c r="C394">
        <v>186</v>
      </c>
    </row>
    <row r="395" spans="2:3" x14ac:dyDescent="0.2">
      <c r="B395" t="s">
        <v>20</v>
      </c>
      <c r="C395">
        <v>125</v>
      </c>
    </row>
    <row r="396" spans="2:3" x14ac:dyDescent="0.2">
      <c r="B396" t="s">
        <v>20</v>
      </c>
      <c r="C396">
        <v>202</v>
      </c>
    </row>
    <row r="397" spans="2:3" x14ac:dyDescent="0.2">
      <c r="B397" t="s">
        <v>20</v>
      </c>
      <c r="C397">
        <v>103</v>
      </c>
    </row>
    <row r="398" spans="2:3" x14ac:dyDescent="0.2">
      <c r="B398" t="s">
        <v>20</v>
      </c>
      <c r="C398">
        <v>1785</v>
      </c>
    </row>
    <row r="399" spans="2:3" x14ac:dyDescent="0.2">
      <c r="B399" t="s">
        <v>20</v>
      </c>
      <c r="C399">
        <v>157</v>
      </c>
    </row>
    <row r="400" spans="2:3" x14ac:dyDescent="0.2">
      <c r="B400" t="s">
        <v>20</v>
      </c>
      <c r="C400">
        <v>555</v>
      </c>
    </row>
    <row r="401" spans="2:3" x14ac:dyDescent="0.2">
      <c r="B401" t="s">
        <v>20</v>
      </c>
      <c r="C401">
        <v>297</v>
      </c>
    </row>
    <row r="402" spans="2:3" x14ac:dyDescent="0.2">
      <c r="B402" t="s">
        <v>20</v>
      </c>
      <c r="C402">
        <v>123</v>
      </c>
    </row>
    <row r="403" spans="2:3" x14ac:dyDescent="0.2">
      <c r="B403" t="s">
        <v>20</v>
      </c>
      <c r="C403">
        <v>3036</v>
      </c>
    </row>
    <row r="404" spans="2:3" x14ac:dyDescent="0.2">
      <c r="B404" t="s">
        <v>20</v>
      </c>
      <c r="C404">
        <v>144</v>
      </c>
    </row>
    <row r="405" spans="2:3" x14ac:dyDescent="0.2">
      <c r="B405" t="s">
        <v>20</v>
      </c>
      <c r="C405">
        <v>121</v>
      </c>
    </row>
    <row r="406" spans="2:3" x14ac:dyDescent="0.2">
      <c r="B406" t="s">
        <v>20</v>
      </c>
      <c r="C406">
        <v>181</v>
      </c>
    </row>
    <row r="407" spans="2:3" x14ac:dyDescent="0.2">
      <c r="B407" t="s">
        <v>20</v>
      </c>
      <c r="C407">
        <v>122</v>
      </c>
    </row>
    <row r="408" spans="2:3" x14ac:dyDescent="0.2">
      <c r="B408" t="s">
        <v>20</v>
      </c>
      <c r="C408">
        <v>1071</v>
      </c>
    </row>
    <row r="409" spans="2:3" x14ac:dyDescent="0.2">
      <c r="B409" t="s">
        <v>20</v>
      </c>
      <c r="C409">
        <v>980</v>
      </c>
    </row>
    <row r="410" spans="2:3" x14ac:dyDescent="0.2">
      <c r="B410" t="s">
        <v>20</v>
      </c>
      <c r="C410">
        <v>536</v>
      </c>
    </row>
    <row r="411" spans="2:3" x14ac:dyDescent="0.2">
      <c r="B411" t="s">
        <v>20</v>
      </c>
      <c r="C411">
        <v>1991</v>
      </c>
    </row>
    <row r="412" spans="2:3" x14ac:dyDescent="0.2">
      <c r="B412" t="s">
        <v>20</v>
      </c>
      <c r="C412">
        <v>180</v>
      </c>
    </row>
    <row r="413" spans="2:3" x14ac:dyDescent="0.2">
      <c r="B413" t="s">
        <v>20</v>
      </c>
      <c r="C413">
        <v>130</v>
      </c>
    </row>
    <row r="414" spans="2:3" x14ac:dyDescent="0.2">
      <c r="B414" t="s">
        <v>20</v>
      </c>
      <c r="C414">
        <v>122</v>
      </c>
    </row>
    <row r="415" spans="2:3" x14ac:dyDescent="0.2">
      <c r="B415" t="s">
        <v>20</v>
      </c>
      <c r="C415">
        <v>140</v>
      </c>
    </row>
    <row r="416" spans="2:3" x14ac:dyDescent="0.2">
      <c r="B416" t="s">
        <v>20</v>
      </c>
      <c r="C416">
        <v>3388</v>
      </c>
    </row>
    <row r="417" spans="2:3" x14ac:dyDescent="0.2">
      <c r="B417" t="s">
        <v>20</v>
      </c>
      <c r="C417">
        <v>280</v>
      </c>
    </row>
    <row r="418" spans="2:3" x14ac:dyDescent="0.2">
      <c r="B418" t="s">
        <v>20</v>
      </c>
      <c r="C418">
        <v>366</v>
      </c>
    </row>
    <row r="419" spans="2:3" x14ac:dyDescent="0.2">
      <c r="B419" t="s">
        <v>20</v>
      </c>
      <c r="C419">
        <v>270</v>
      </c>
    </row>
    <row r="420" spans="2:3" x14ac:dyDescent="0.2">
      <c r="B420" t="s">
        <v>20</v>
      </c>
      <c r="C420">
        <v>137</v>
      </c>
    </row>
    <row r="421" spans="2:3" x14ac:dyDescent="0.2">
      <c r="B421" t="s">
        <v>20</v>
      </c>
      <c r="C421">
        <v>3205</v>
      </c>
    </row>
    <row r="422" spans="2:3" x14ac:dyDescent="0.2">
      <c r="B422" t="s">
        <v>20</v>
      </c>
      <c r="C422">
        <v>288</v>
      </c>
    </row>
    <row r="423" spans="2:3" x14ac:dyDescent="0.2">
      <c r="B423" t="s">
        <v>20</v>
      </c>
      <c r="C423">
        <v>148</v>
      </c>
    </row>
    <row r="424" spans="2:3" x14ac:dyDescent="0.2">
      <c r="B424" t="s">
        <v>20</v>
      </c>
      <c r="C424">
        <v>114</v>
      </c>
    </row>
    <row r="425" spans="2:3" x14ac:dyDescent="0.2">
      <c r="B425" t="s">
        <v>20</v>
      </c>
      <c r="C425">
        <v>1518</v>
      </c>
    </row>
    <row r="426" spans="2:3" x14ac:dyDescent="0.2">
      <c r="B426" t="s">
        <v>20</v>
      </c>
      <c r="C426">
        <v>166</v>
      </c>
    </row>
    <row r="427" spans="2:3" x14ac:dyDescent="0.2">
      <c r="B427" t="s">
        <v>20</v>
      </c>
      <c r="C427">
        <v>100</v>
      </c>
    </row>
    <row r="428" spans="2:3" x14ac:dyDescent="0.2">
      <c r="B428" t="s">
        <v>20</v>
      </c>
      <c r="C428">
        <v>235</v>
      </c>
    </row>
    <row r="429" spans="2:3" x14ac:dyDescent="0.2">
      <c r="B429" t="s">
        <v>20</v>
      </c>
      <c r="C429">
        <v>148</v>
      </c>
    </row>
    <row r="430" spans="2:3" x14ac:dyDescent="0.2">
      <c r="B430" t="s">
        <v>20</v>
      </c>
      <c r="C430">
        <v>198</v>
      </c>
    </row>
    <row r="431" spans="2:3" x14ac:dyDescent="0.2">
      <c r="B431" t="s">
        <v>20</v>
      </c>
      <c r="C431">
        <v>150</v>
      </c>
    </row>
    <row r="432" spans="2:3" x14ac:dyDescent="0.2">
      <c r="B432" t="s">
        <v>20</v>
      </c>
      <c r="C432">
        <v>216</v>
      </c>
    </row>
    <row r="433" spans="2:3" x14ac:dyDescent="0.2">
      <c r="B433" t="s">
        <v>20</v>
      </c>
      <c r="C433">
        <v>5139</v>
      </c>
    </row>
    <row r="434" spans="2:3" x14ac:dyDescent="0.2">
      <c r="B434" t="s">
        <v>20</v>
      </c>
      <c r="C434">
        <v>2353</v>
      </c>
    </row>
    <row r="435" spans="2:3" x14ac:dyDescent="0.2">
      <c r="B435" t="s">
        <v>20</v>
      </c>
      <c r="C435">
        <v>78</v>
      </c>
    </row>
    <row r="436" spans="2:3" x14ac:dyDescent="0.2">
      <c r="B436" t="s">
        <v>20</v>
      </c>
      <c r="C436">
        <v>174</v>
      </c>
    </row>
    <row r="437" spans="2:3" x14ac:dyDescent="0.2">
      <c r="B437" t="s">
        <v>20</v>
      </c>
      <c r="C437">
        <v>164</v>
      </c>
    </row>
    <row r="438" spans="2:3" x14ac:dyDescent="0.2">
      <c r="B438" t="s">
        <v>20</v>
      </c>
      <c r="C438">
        <v>161</v>
      </c>
    </row>
    <row r="439" spans="2:3" x14ac:dyDescent="0.2">
      <c r="B439" t="s">
        <v>20</v>
      </c>
      <c r="C439">
        <v>138</v>
      </c>
    </row>
    <row r="440" spans="2:3" x14ac:dyDescent="0.2">
      <c r="B440" t="s">
        <v>20</v>
      </c>
      <c r="C440">
        <v>3308</v>
      </c>
    </row>
    <row r="441" spans="2:3" x14ac:dyDescent="0.2">
      <c r="B441" t="s">
        <v>20</v>
      </c>
      <c r="C441">
        <v>127</v>
      </c>
    </row>
    <row r="442" spans="2:3" x14ac:dyDescent="0.2">
      <c r="B442" t="s">
        <v>20</v>
      </c>
      <c r="C442">
        <v>207</v>
      </c>
    </row>
    <row r="443" spans="2:3" x14ac:dyDescent="0.2">
      <c r="B443" t="s">
        <v>20</v>
      </c>
      <c r="C443">
        <v>181</v>
      </c>
    </row>
    <row r="444" spans="2:3" x14ac:dyDescent="0.2">
      <c r="B444" t="s">
        <v>20</v>
      </c>
      <c r="C444">
        <v>110</v>
      </c>
    </row>
    <row r="445" spans="2:3" x14ac:dyDescent="0.2">
      <c r="B445" t="s">
        <v>20</v>
      </c>
      <c r="C445">
        <v>185</v>
      </c>
    </row>
    <row r="446" spans="2:3" x14ac:dyDescent="0.2">
      <c r="B446" t="s">
        <v>20</v>
      </c>
      <c r="C446">
        <v>121</v>
      </c>
    </row>
    <row r="447" spans="2:3" x14ac:dyDescent="0.2">
      <c r="B447" t="s">
        <v>20</v>
      </c>
      <c r="C447">
        <v>106</v>
      </c>
    </row>
    <row r="448" spans="2:3" x14ac:dyDescent="0.2">
      <c r="B448" t="s">
        <v>20</v>
      </c>
      <c r="C448">
        <v>142</v>
      </c>
    </row>
    <row r="449" spans="2:3" x14ac:dyDescent="0.2">
      <c r="B449" t="s">
        <v>20</v>
      </c>
      <c r="C449">
        <v>233</v>
      </c>
    </row>
    <row r="450" spans="2:3" x14ac:dyDescent="0.2">
      <c r="B450" t="s">
        <v>20</v>
      </c>
      <c r="C450">
        <v>218</v>
      </c>
    </row>
    <row r="451" spans="2:3" x14ac:dyDescent="0.2">
      <c r="B451" t="s">
        <v>20</v>
      </c>
      <c r="C451">
        <v>76</v>
      </c>
    </row>
    <row r="452" spans="2:3" x14ac:dyDescent="0.2">
      <c r="B452" t="s">
        <v>20</v>
      </c>
      <c r="C452">
        <v>43</v>
      </c>
    </row>
    <row r="453" spans="2:3" x14ac:dyDescent="0.2">
      <c r="B453" t="s">
        <v>20</v>
      </c>
      <c r="C453">
        <v>221</v>
      </c>
    </row>
    <row r="454" spans="2:3" x14ac:dyDescent="0.2">
      <c r="B454" t="s">
        <v>20</v>
      </c>
      <c r="C454">
        <v>2805</v>
      </c>
    </row>
    <row r="455" spans="2:3" x14ac:dyDescent="0.2">
      <c r="B455" t="s">
        <v>20</v>
      </c>
      <c r="C455">
        <v>68</v>
      </c>
    </row>
    <row r="456" spans="2:3" x14ac:dyDescent="0.2">
      <c r="B456" t="s">
        <v>20</v>
      </c>
      <c r="C456">
        <v>183</v>
      </c>
    </row>
    <row r="457" spans="2:3" x14ac:dyDescent="0.2">
      <c r="B457" t="s">
        <v>20</v>
      </c>
      <c r="C457">
        <v>133</v>
      </c>
    </row>
    <row r="458" spans="2:3" x14ac:dyDescent="0.2">
      <c r="B458" t="s">
        <v>20</v>
      </c>
      <c r="C458">
        <v>2489</v>
      </c>
    </row>
    <row r="459" spans="2:3" x14ac:dyDescent="0.2">
      <c r="B459" t="s">
        <v>20</v>
      </c>
      <c r="C459">
        <v>69</v>
      </c>
    </row>
    <row r="460" spans="2:3" x14ac:dyDescent="0.2">
      <c r="B460" t="s">
        <v>20</v>
      </c>
      <c r="C460">
        <v>279</v>
      </c>
    </row>
    <row r="461" spans="2:3" x14ac:dyDescent="0.2">
      <c r="B461" t="s">
        <v>20</v>
      </c>
      <c r="C461">
        <v>210</v>
      </c>
    </row>
    <row r="462" spans="2:3" x14ac:dyDescent="0.2">
      <c r="B462" t="s">
        <v>20</v>
      </c>
      <c r="C462">
        <v>2100</v>
      </c>
    </row>
    <row r="463" spans="2:3" x14ac:dyDescent="0.2">
      <c r="B463" t="s">
        <v>20</v>
      </c>
      <c r="C463">
        <v>252</v>
      </c>
    </row>
    <row r="464" spans="2:3" x14ac:dyDescent="0.2">
      <c r="B464" t="s">
        <v>20</v>
      </c>
      <c r="C464">
        <v>1280</v>
      </c>
    </row>
    <row r="465" spans="2:3" x14ac:dyDescent="0.2">
      <c r="B465" t="s">
        <v>20</v>
      </c>
      <c r="C465">
        <v>157</v>
      </c>
    </row>
    <row r="466" spans="2:3" x14ac:dyDescent="0.2">
      <c r="B466" t="s">
        <v>20</v>
      </c>
      <c r="C466">
        <v>194</v>
      </c>
    </row>
    <row r="467" spans="2:3" x14ac:dyDescent="0.2">
      <c r="B467" t="s">
        <v>20</v>
      </c>
      <c r="C467">
        <v>82</v>
      </c>
    </row>
    <row r="468" spans="2:3" x14ac:dyDescent="0.2">
      <c r="B468" t="s">
        <v>20</v>
      </c>
      <c r="C468">
        <v>4233</v>
      </c>
    </row>
    <row r="469" spans="2:3" x14ac:dyDescent="0.2">
      <c r="B469" t="s">
        <v>20</v>
      </c>
      <c r="C469">
        <v>1297</v>
      </c>
    </row>
    <row r="470" spans="2:3" x14ac:dyDescent="0.2">
      <c r="B470" t="s">
        <v>20</v>
      </c>
      <c r="C470">
        <v>165</v>
      </c>
    </row>
    <row r="471" spans="2:3" x14ac:dyDescent="0.2">
      <c r="B471" t="s">
        <v>20</v>
      </c>
      <c r="C471">
        <v>119</v>
      </c>
    </row>
    <row r="472" spans="2:3" x14ac:dyDescent="0.2">
      <c r="B472" t="s">
        <v>20</v>
      </c>
      <c r="C472">
        <v>1797</v>
      </c>
    </row>
    <row r="473" spans="2:3" x14ac:dyDescent="0.2">
      <c r="B473" t="s">
        <v>20</v>
      </c>
      <c r="C473">
        <v>261</v>
      </c>
    </row>
    <row r="474" spans="2:3" x14ac:dyDescent="0.2">
      <c r="B474" t="s">
        <v>20</v>
      </c>
      <c r="C474">
        <v>157</v>
      </c>
    </row>
    <row r="475" spans="2:3" x14ac:dyDescent="0.2">
      <c r="B475" t="s">
        <v>20</v>
      </c>
      <c r="C475">
        <v>3533</v>
      </c>
    </row>
    <row r="476" spans="2:3" x14ac:dyDescent="0.2">
      <c r="B476" t="s">
        <v>20</v>
      </c>
      <c r="C476">
        <v>155</v>
      </c>
    </row>
    <row r="477" spans="2:3" x14ac:dyDescent="0.2">
      <c r="B477" t="s">
        <v>20</v>
      </c>
      <c r="C477">
        <v>132</v>
      </c>
    </row>
    <row r="478" spans="2:3" x14ac:dyDescent="0.2">
      <c r="B478" t="s">
        <v>20</v>
      </c>
      <c r="C478">
        <v>1354</v>
      </c>
    </row>
    <row r="479" spans="2:3" x14ac:dyDescent="0.2">
      <c r="B479" t="s">
        <v>20</v>
      </c>
      <c r="C479">
        <v>48</v>
      </c>
    </row>
    <row r="480" spans="2:3" x14ac:dyDescent="0.2">
      <c r="B480" t="s">
        <v>20</v>
      </c>
      <c r="C480">
        <v>110</v>
      </c>
    </row>
    <row r="481" spans="2:3" x14ac:dyDescent="0.2">
      <c r="B481" t="s">
        <v>20</v>
      </c>
      <c r="C481">
        <v>172</v>
      </c>
    </row>
    <row r="482" spans="2:3" x14ac:dyDescent="0.2">
      <c r="B482" t="s">
        <v>20</v>
      </c>
      <c r="C482">
        <v>307</v>
      </c>
    </row>
    <row r="483" spans="2:3" x14ac:dyDescent="0.2">
      <c r="B483" t="s">
        <v>20</v>
      </c>
      <c r="C483">
        <v>160</v>
      </c>
    </row>
    <row r="484" spans="2:3" x14ac:dyDescent="0.2">
      <c r="B484" t="s">
        <v>20</v>
      </c>
      <c r="C484">
        <v>1467</v>
      </c>
    </row>
    <row r="485" spans="2:3" x14ac:dyDescent="0.2">
      <c r="B485" t="s">
        <v>20</v>
      </c>
      <c r="C485">
        <v>2662</v>
      </c>
    </row>
    <row r="486" spans="2:3" x14ac:dyDescent="0.2">
      <c r="B486" t="s">
        <v>20</v>
      </c>
      <c r="C486">
        <v>452</v>
      </c>
    </row>
    <row r="487" spans="2:3" x14ac:dyDescent="0.2">
      <c r="B487" t="s">
        <v>20</v>
      </c>
      <c r="C487">
        <v>158</v>
      </c>
    </row>
    <row r="488" spans="2:3" x14ac:dyDescent="0.2">
      <c r="B488" t="s">
        <v>20</v>
      </c>
      <c r="C488">
        <v>225</v>
      </c>
    </row>
    <row r="489" spans="2:3" x14ac:dyDescent="0.2">
      <c r="B489" t="s">
        <v>20</v>
      </c>
      <c r="C489">
        <v>65</v>
      </c>
    </row>
    <row r="490" spans="2:3" x14ac:dyDescent="0.2">
      <c r="B490" t="s">
        <v>20</v>
      </c>
      <c r="C490">
        <v>163</v>
      </c>
    </row>
    <row r="491" spans="2:3" x14ac:dyDescent="0.2">
      <c r="B491" t="s">
        <v>20</v>
      </c>
      <c r="C491">
        <v>85</v>
      </c>
    </row>
    <row r="492" spans="2:3" x14ac:dyDescent="0.2">
      <c r="B492" t="s">
        <v>20</v>
      </c>
      <c r="C492">
        <v>217</v>
      </c>
    </row>
    <row r="493" spans="2:3" x14ac:dyDescent="0.2">
      <c r="B493" t="s">
        <v>20</v>
      </c>
      <c r="C493">
        <v>150</v>
      </c>
    </row>
    <row r="494" spans="2:3" x14ac:dyDescent="0.2">
      <c r="B494" t="s">
        <v>20</v>
      </c>
      <c r="C494">
        <v>3272</v>
      </c>
    </row>
    <row r="495" spans="2:3" x14ac:dyDescent="0.2">
      <c r="B495" t="s">
        <v>20</v>
      </c>
      <c r="C495">
        <v>300</v>
      </c>
    </row>
    <row r="496" spans="2:3" x14ac:dyDescent="0.2">
      <c r="B496" t="s">
        <v>20</v>
      </c>
      <c r="C496">
        <v>126</v>
      </c>
    </row>
    <row r="497" spans="2:3" x14ac:dyDescent="0.2">
      <c r="B497" t="s">
        <v>20</v>
      </c>
      <c r="C497">
        <v>2320</v>
      </c>
    </row>
    <row r="498" spans="2:3" x14ac:dyDescent="0.2">
      <c r="B498" t="s">
        <v>20</v>
      </c>
      <c r="C498">
        <v>81</v>
      </c>
    </row>
    <row r="499" spans="2:3" x14ac:dyDescent="0.2">
      <c r="B499" t="s">
        <v>20</v>
      </c>
      <c r="C499">
        <v>1887</v>
      </c>
    </row>
    <row r="500" spans="2:3" x14ac:dyDescent="0.2">
      <c r="B500" t="s">
        <v>20</v>
      </c>
      <c r="C500">
        <v>4358</v>
      </c>
    </row>
    <row r="501" spans="2:3" x14ac:dyDescent="0.2">
      <c r="B501" t="s">
        <v>20</v>
      </c>
      <c r="C501">
        <v>53</v>
      </c>
    </row>
    <row r="502" spans="2:3" x14ac:dyDescent="0.2">
      <c r="B502" t="s">
        <v>20</v>
      </c>
      <c r="C502">
        <v>2414</v>
      </c>
    </row>
    <row r="503" spans="2:3" x14ac:dyDescent="0.2">
      <c r="B503" t="s">
        <v>20</v>
      </c>
      <c r="C503">
        <v>80</v>
      </c>
    </row>
    <row r="504" spans="2:3" x14ac:dyDescent="0.2">
      <c r="B504" t="s">
        <v>20</v>
      </c>
      <c r="C504">
        <v>193</v>
      </c>
    </row>
    <row r="505" spans="2:3" x14ac:dyDescent="0.2">
      <c r="B505" t="s">
        <v>20</v>
      </c>
      <c r="C505">
        <v>52</v>
      </c>
    </row>
    <row r="506" spans="2:3" x14ac:dyDescent="0.2">
      <c r="B506" t="s">
        <v>20</v>
      </c>
      <c r="C506">
        <v>290</v>
      </c>
    </row>
    <row r="507" spans="2:3" x14ac:dyDescent="0.2">
      <c r="B507" t="s">
        <v>20</v>
      </c>
      <c r="C507">
        <v>122</v>
      </c>
    </row>
    <row r="508" spans="2:3" x14ac:dyDescent="0.2">
      <c r="B508" t="s">
        <v>20</v>
      </c>
      <c r="C508">
        <v>1470</v>
      </c>
    </row>
    <row r="509" spans="2:3" x14ac:dyDescent="0.2">
      <c r="B509" t="s">
        <v>20</v>
      </c>
      <c r="C509">
        <v>165</v>
      </c>
    </row>
    <row r="510" spans="2:3" x14ac:dyDescent="0.2">
      <c r="B510" t="s">
        <v>20</v>
      </c>
      <c r="C510">
        <v>182</v>
      </c>
    </row>
    <row r="511" spans="2:3" x14ac:dyDescent="0.2">
      <c r="B511" t="s">
        <v>20</v>
      </c>
      <c r="C511">
        <v>199</v>
      </c>
    </row>
    <row r="512" spans="2:3" x14ac:dyDescent="0.2">
      <c r="B512" t="s">
        <v>20</v>
      </c>
      <c r="C512">
        <v>56</v>
      </c>
    </row>
    <row r="513" spans="2:3" x14ac:dyDescent="0.2">
      <c r="B513" t="s">
        <v>20</v>
      </c>
      <c r="C513">
        <v>1460</v>
      </c>
    </row>
    <row r="514" spans="2:3" x14ac:dyDescent="0.2">
      <c r="B514" t="s">
        <v>20</v>
      </c>
      <c r="C514">
        <v>123</v>
      </c>
    </row>
    <row r="515" spans="2:3" x14ac:dyDescent="0.2">
      <c r="B515" t="s">
        <v>20</v>
      </c>
      <c r="C515">
        <v>159</v>
      </c>
    </row>
    <row r="516" spans="2:3" x14ac:dyDescent="0.2">
      <c r="B516" t="s">
        <v>20</v>
      </c>
      <c r="C516">
        <v>110</v>
      </c>
    </row>
    <row r="517" spans="2:3" x14ac:dyDescent="0.2">
      <c r="B517" t="s">
        <v>20</v>
      </c>
      <c r="C517">
        <v>236</v>
      </c>
    </row>
    <row r="518" spans="2:3" x14ac:dyDescent="0.2">
      <c r="B518" t="s">
        <v>20</v>
      </c>
      <c r="C518">
        <v>191</v>
      </c>
    </row>
    <row r="519" spans="2:3" x14ac:dyDescent="0.2">
      <c r="B519" t="s">
        <v>20</v>
      </c>
      <c r="C519">
        <v>3934</v>
      </c>
    </row>
    <row r="520" spans="2:3" x14ac:dyDescent="0.2">
      <c r="B520" t="s">
        <v>20</v>
      </c>
      <c r="C520">
        <v>80</v>
      </c>
    </row>
    <row r="521" spans="2:3" x14ac:dyDescent="0.2">
      <c r="B521" t="s">
        <v>20</v>
      </c>
      <c r="C521">
        <v>462</v>
      </c>
    </row>
    <row r="522" spans="2:3" x14ac:dyDescent="0.2">
      <c r="B522" t="s">
        <v>20</v>
      </c>
      <c r="C522">
        <v>179</v>
      </c>
    </row>
    <row r="523" spans="2:3" x14ac:dyDescent="0.2">
      <c r="B523" t="s">
        <v>20</v>
      </c>
      <c r="C523">
        <v>1866</v>
      </c>
    </row>
    <row r="524" spans="2:3" x14ac:dyDescent="0.2">
      <c r="B524" t="s">
        <v>20</v>
      </c>
      <c r="C524">
        <v>156</v>
      </c>
    </row>
    <row r="525" spans="2:3" x14ac:dyDescent="0.2">
      <c r="B525" t="s">
        <v>20</v>
      </c>
      <c r="C525">
        <v>255</v>
      </c>
    </row>
    <row r="526" spans="2:3" x14ac:dyDescent="0.2">
      <c r="B526" t="s">
        <v>20</v>
      </c>
      <c r="C526">
        <v>2261</v>
      </c>
    </row>
    <row r="527" spans="2:3" x14ac:dyDescent="0.2">
      <c r="B527" t="s">
        <v>20</v>
      </c>
      <c r="C527">
        <v>40</v>
      </c>
    </row>
    <row r="528" spans="2:3" x14ac:dyDescent="0.2">
      <c r="B528" t="s">
        <v>20</v>
      </c>
      <c r="C528">
        <v>2289</v>
      </c>
    </row>
    <row r="529" spans="2:3" x14ac:dyDescent="0.2">
      <c r="B529" t="s">
        <v>20</v>
      </c>
      <c r="C529">
        <v>65</v>
      </c>
    </row>
    <row r="530" spans="2:3" x14ac:dyDescent="0.2">
      <c r="B530" t="s">
        <v>20</v>
      </c>
      <c r="C530">
        <v>3777</v>
      </c>
    </row>
    <row r="531" spans="2:3" x14ac:dyDescent="0.2">
      <c r="B531" t="s">
        <v>20</v>
      </c>
      <c r="C531">
        <v>184</v>
      </c>
    </row>
    <row r="532" spans="2:3" x14ac:dyDescent="0.2">
      <c r="B532" t="s">
        <v>20</v>
      </c>
      <c r="C532">
        <v>85</v>
      </c>
    </row>
    <row r="533" spans="2:3" x14ac:dyDescent="0.2">
      <c r="B533" t="s">
        <v>20</v>
      </c>
      <c r="C533">
        <v>144</v>
      </c>
    </row>
    <row r="534" spans="2:3" x14ac:dyDescent="0.2">
      <c r="B534" t="s">
        <v>20</v>
      </c>
      <c r="C534">
        <v>1902</v>
      </c>
    </row>
    <row r="535" spans="2:3" x14ac:dyDescent="0.2">
      <c r="B535" t="s">
        <v>20</v>
      </c>
      <c r="C535">
        <v>105</v>
      </c>
    </row>
    <row r="536" spans="2:3" x14ac:dyDescent="0.2">
      <c r="B536" t="s">
        <v>20</v>
      </c>
      <c r="C536">
        <v>132</v>
      </c>
    </row>
    <row r="537" spans="2:3" x14ac:dyDescent="0.2">
      <c r="B537" t="s">
        <v>20</v>
      </c>
      <c r="C537">
        <v>96</v>
      </c>
    </row>
    <row r="538" spans="2:3" x14ac:dyDescent="0.2">
      <c r="B538" t="s">
        <v>20</v>
      </c>
      <c r="C538">
        <v>114</v>
      </c>
    </row>
    <row r="539" spans="2:3" x14ac:dyDescent="0.2">
      <c r="B539" t="s">
        <v>20</v>
      </c>
      <c r="C539">
        <v>203</v>
      </c>
    </row>
    <row r="540" spans="2:3" x14ac:dyDescent="0.2">
      <c r="B540" t="s">
        <v>20</v>
      </c>
      <c r="C540">
        <v>1559</v>
      </c>
    </row>
    <row r="541" spans="2:3" x14ac:dyDescent="0.2">
      <c r="B541" t="s">
        <v>20</v>
      </c>
      <c r="C541">
        <v>1548</v>
      </c>
    </row>
    <row r="542" spans="2:3" x14ac:dyDescent="0.2">
      <c r="B542" t="s">
        <v>20</v>
      </c>
      <c r="C542">
        <v>80</v>
      </c>
    </row>
    <row r="543" spans="2:3" x14ac:dyDescent="0.2">
      <c r="B543" t="s">
        <v>20</v>
      </c>
      <c r="C543">
        <v>131</v>
      </c>
    </row>
    <row r="544" spans="2:3" x14ac:dyDescent="0.2">
      <c r="B544" t="s">
        <v>20</v>
      </c>
      <c r="C544">
        <v>112</v>
      </c>
    </row>
    <row r="545" spans="2:3" x14ac:dyDescent="0.2">
      <c r="B545" t="s">
        <v>20</v>
      </c>
      <c r="C545">
        <v>155</v>
      </c>
    </row>
    <row r="546" spans="2:3" x14ac:dyDescent="0.2">
      <c r="B546" t="s">
        <v>20</v>
      </c>
      <c r="C546">
        <v>266</v>
      </c>
    </row>
    <row r="547" spans="2:3" x14ac:dyDescent="0.2">
      <c r="B547" t="s">
        <v>20</v>
      </c>
      <c r="C547">
        <v>155</v>
      </c>
    </row>
    <row r="548" spans="2:3" x14ac:dyDescent="0.2">
      <c r="B548" t="s">
        <v>20</v>
      </c>
      <c r="C548">
        <v>207</v>
      </c>
    </row>
    <row r="549" spans="2:3" x14ac:dyDescent="0.2">
      <c r="B549" t="s">
        <v>20</v>
      </c>
      <c r="C549">
        <v>245</v>
      </c>
    </row>
    <row r="550" spans="2:3" x14ac:dyDescent="0.2">
      <c r="B550" t="s">
        <v>20</v>
      </c>
      <c r="C550">
        <v>1573</v>
      </c>
    </row>
    <row r="551" spans="2:3" x14ac:dyDescent="0.2">
      <c r="B551" t="s">
        <v>20</v>
      </c>
      <c r="C551">
        <v>114</v>
      </c>
    </row>
    <row r="552" spans="2:3" x14ac:dyDescent="0.2">
      <c r="B552" t="s">
        <v>20</v>
      </c>
      <c r="C552">
        <v>93</v>
      </c>
    </row>
    <row r="553" spans="2:3" x14ac:dyDescent="0.2">
      <c r="B553" t="s">
        <v>20</v>
      </c>
      <c r="C553">
        <v>1681</v>
      </c>
    </row>
    <row r="554" spans="2:3" x14ac:dyDescent="0.2">
      <c r="B554" t="s">
        <v>20</v>
      </c>
      <c r="C554">
        <v>32</v>
      </c>
    </row>
    <row r="555" spans="2:3" x14ac:dyDescent="0.2">
      <c r="B555" t="s">
        <v>20</v>
      </c>
      <c r="C555">
        <v>135</v>
      </c>
    </row>
    <row r="556" spans="2:3" x14ac:dyDescent="0.2">
      <c r="B556" t="s">
        <v>20</v>
      </c>
      <c r="C556">
        <v>140</v>
      </c>
    </row>
    <row r="557" spans="2:3" x14ac:dyDescent="0.2">
      <c r="B557" t="s">
        <v>20</v>
      </c>
      <c r="C557">
        <v>92</v>
      </c>
    </row>
    <row r="558" spans="2:3" x14ac:dyDescent="0.2">
      <c r="B558" t="s">
        <v>20</v>
      </c>
      <c r="C558">
        <v>1015</v>
      </c>
    </row>
    <row r="559" spans="2:3" x14ac:dyDescent="0.2">
      <c r="B559" t="s">
        <v>20</v>
      </c>
      <c r="C559">
        <v>323</v>
      </c>
    </row>
    <row r="560" spans="2:3" x14ac:dyDescent="0.2">
      <c r="B560" t="s">
        <v>20</v>
      </c>
      <c r="C560">
        <v>2326</v>
      </c>
    </row>
    <row r="561" spans="2:3" x14ac:dyDescent="0.2">
      <c r="B561" t="s">
        <v>20</v>
      </c>
      <c r="C561">
        <v>381</v>
      </c>
    </row>
    <row r="562" spans="2:3" x14ac:dyDescent="0.2">
      <c r="B562" t="s">
        <v>20</v>
      </c>
      <c r="C562">
        <v>480</v>
      </c>
    </row>
    <row r="563" spans="2:3" x14ac:dyDescent="0.2">
      <c r="B563" t="s">
        <v>20</v>
      </c>
      <c r="C563">
        <v>226</v>
      </c>
    </row>
    <row r="564" spans="2:3" x14ac:dyDescent="0.2">
      <c r="B564" t="s">
        <v>20</v>
      </c>
      <c r="C564">
        <v>241</v>
      </c>
    </row>
    <row r="565" spans="2:3" x14ac:dyDescent="0.2">
      <c r="B565" t="s">
        <v>20</v>
      </c>
      <c r="C565">
        <v>132</v>
      </c>
    </row>
    <row r="566" spans="2:3" x14ac:dyDescent="0.2">
      <c r="B566" t="s">
        <v>20</v>
      </c>
      <c r="C566">
        <v>2043</v>
      </c>
    </row>
  </sheetData>
  <conditionalFormatting sqref="B1:B1048140">
    <cfRule type="containsText" dxfId="9" priority="6" operator="containsText" text="live">
      <formula>NOT(ISERROR(SEARCH("live",B1)))</formula>
    </cfRule>
    <cfRule type="containsText" dxfId="8" priority="7" operator="containsText" text="canceled">
      <formula>NOT(ISERROR(SEARCH("canceled",B1)))</formula>
    </cfRule>
    <cfRule type="containsText" dxfId="7" priority="8" operator="containsText" text="canceled">
      <formula>NOT(ISERROR(SEARCH("canceled",B1)))</formula>
    </cfRule>
    <cfRule type="containsText" dxfId="6" priority="9" operator="containsText" text="successful">
      <formula>NOT(ISERROR(SEARCH("successful",B1)))</formula>
    </cfRule>
    <cfRule type="containsText" dxfId="5" priority="10" operator="containsText" text="failed">
      <formula>NOT(ISERROR(SEARCH("failed",B1)))</formula>
    </cfRule>
  </conditionalFormatting>
  <conditionalFormatting sqref="D1:D1047939">
    <cfRule type="containsText" dxfId="4" priority="1" operator="containsText" text="live">
      <formula>NOT(ISERROR(SEARCH("live",D1)))</formula>
    </cfRule>
    <cfRule type="containsText" dxfId="3" priority="2" operator="containsText" text="canceled">
      <formula>NOT(ISERROR(SEARCH("canceled",D1)))</formula>
    </cfRule>
    <cfRule type="containsText" dxfId="2" priority="3" operator="containsText" text="canceled">
      <formula>NOT(ISERROR(SEARCH("canceled",D1)))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sub category</vt:lpstr>
      <vt:lpstr>pivot category</vt:lpstr>
      <vt:lpstr>pivot and date created </vt:lpstr>
      <vt:lpstr>Crowdfunding</vt:lpstr>
      <vt:lpstr>Crowfunding Goal Analysis</vt:lpstr>
      <vt:lpstr>Statistic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2023-06-12T22:08:23Z</dcterms:modified>
</cp:coreProperties>
</file>