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mc:AlternateContent xmlns:mc="http://schemas.openxmlformats.org/markup-compatibility/2006">
    <mc:Choice Requires="x15">
      <x15ac:absPath xmlns:x15ac="http://schemas.microsoft.com/office/spreadsheetml/2010/11/ac" url="D:\safe4all\downfiles3\"/>
    </mc:Choice>
  </mc:AlternateContent>
  <xr:revisionPtr revIDLastSave="0" documentId="13_ncr:1_{5FD2F6D4-BB76-4A06-AD8A-411987CBBE34}" xr6:coauthVersionLast="47" xr6:coauthVersionMax="47" xr10:uidLastSave="{00000000-0000-0000-0000-000000000000}"/>
  <bookViews>
    <workbookView xWindow="-39180" yWindow="4935" windowWidth="28800" windowHeight="15435" activeTab="2" xr2:uid="{00000000-000D-0000-FFFF-FFFF00000000}"/>
  </bookViews>
  <sheets>
    <sheet name="RAW" sheetId="1" r:id="rId1"/>
    <sheet name="Description" sheetId="3" r:id="rId2"/>
    <sheet name="WEB&amp;CER(115)" sheetId="2"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001" i="1" l="1"/>
  <c r="G1000" i="1"/>
  <c r="G999" i="1"/>
  <c r="G998" i="1"/>
  <c r="G997" i="1"/>
  <c r="G996" i="1"/>
  <c r="G995" i="1"/>
  <c r="G994" i="1"/>
  <c r="G993" i="1"/>
  <c r="G992" i="1"/>
  <c r="G991" i="1"/>
  <c r="G990" i="1"/>
  <c r="G989" i="1"/>
  <c r="G988" i="1"/>
  <c r="G987" i="1"/>
  <c r="G986" i="1"/>
  <c r="G985" i="1"/>
  <c r="G984" i="1"/>
  <c r="G983" i="1"/>
  <c r="G982" i="1"/>
  <c r="G981" i="1"/>
  <c r="G980" i="1"/>
  <c r="G979" i="1"/>
  <c r="G978" i="1"/>
  <c r="G977" i="1"/>
  <c r="G976" i="1"/>
  <c r="G975" i="1"/>
  <c r="G974" i="1"/>
  <c r="G973" i="1"/>
  <c r="G972" i="1"/>
  <c r="G971" i="1"/>
  <c r="G970" i="1"/>
  <c r="G969" i="1"/>
  <c r="G968" i="1"/>
  <c r="G967" i="1"/>
  <c r="G966" i="1"/>
  <c r="G965" i="1"/>
  <c r="G964" i="1"/>
  <c r="G963" i="1"/>
  <c r="G962" i="1"/>
  <c r="G961" i="1"/>
  <c r="G960" i="1"/>
  <c r="G959" i="1"/>
  <c r="G958" i="1"/>
  <c r="G957" i="1"/>
  <c r="G956" i="1"/>
  <c r="G955" i="1"/>
  <c r="G954" i="1"/>
  <c r="G953" i="1"/>
  <c r="G952" i="1"/>
  <c r="G951" i="1"/>
  <c r="G948" i="1"/>
  <c r="G947" i="1"/>
  <c r="G946" i="1"/>
  <c r="G945" i="1"/>
  <c r="G944" i="1"/>
  <c r="G943" i="1"/>
  <c r="G942" i="1"/>
  <c r="G941" i="1"/>
  <c r="G940" i="1"/>
  <c r="G939" i="1"/>
  <c r="G938" i="1"/>
  <c r="G937" i="1"/>
  <c r="G936" i="1"/>
  <c r="G935" i="1"/>
  <c r="G934" i="1"/>
  <c r="G933" i="1"/>
  <c r="G932" i="1"/>
  <c r="G931" i="1"/>
  <c r="G930" i="1"/>
  <c r="G929" i="1"/>
  <c r="G928" i="1"/>
  <c r="G927" i="1"/>
  <c r="G926" i="1"/>
  <c r="G925" i="1"/>
  <c r="G924" i="1"/>
  <c r="G923" i="1"/>
  <c r="G922" i="1"/>
  <c r="G921" i="1"/>
  <c r="G920" i="1"/>
  <c r="G919" i="1"/>
  <c r="G918" i="1"/>
  <c r="G917" i="1"/>
  <c r="G915" i="1"/>
  <c r="G914" i="1"/>
  <c r="G913" i="1"/>
  <c r="G912" i="1"/>
  <c r="G911" i="1"/>
  <c r="G910" i="1"/>
  <c r="G909" i="1"/>
  <c r="G908" i="1"/>
  <c r="G907" i="1"/>
  <c r="G906" i="1"/>
  <c r="G905" i="1"/>
  <c r="G904" i="1"/>
  <c r="G903" i="1"/>
  <c r="G902" i="1"/>
  <c r="G901" i="1"/>
  <c r="G900" i="1"/>
  <c r="G899" i="1"/>
  <c r="G898" i="1"/>
  <c r="G897" i="1"/>
  <c r="G896" i="1"/>
  <c r="G895" i="1"/>
  <c r="G894" i="1"/>
  <c r="G893" i="1"/>
  <c r="G892" i="1"/>
  <c r="G891" i="1"/>
  <c r="G890" i="1"/>
  <c r="G889" i="1"/>
  <c r="G888" i="1"/>
  <c r="G887" i="1"/>
  <c r="G886" i="1"/>
  <c r="G885" i="1"/>
  <c r="G884" i="1"/>
  <c r="G883" i="1"/>
  <c r="G882" i="1"/>
  <c r="G881" i="1"/>
  <c r="G879" i="1"/>
  <c r="G878" i="1"/>
  <c r="G877" i="1"/>
  <c r="G876" i="1"/>
  <c r="G875" i="1"/>
  <c r="G874" i="1"/>
  <c r="G872" i="1"/>
  <c r="G871" i="1"/>
  <c r="G870" i="1"/>
  <c r="G869" i="1"/>
  <c r="G868" i="1"/>
  <c r="G867" i="1"/>
  <c r="G866" i="1"/>
  <c r="G865" i="1"/>
  <c r="G864" i="1"/>
  <c r="G863" i="1"/>
  <c r="G862" i="1"/>
  <c r="G861" i="1"/>
  <c r="G860" i="1"/>
  <c r="G859" i="1"/>
  <c r="G858" i="1"/>
  <c r="G857" i="1"/>
  <c r="G856" i="1"/>
  <c r="G855" i="1"/>
  <c r="G854" i="1"/>
  <c r="G853" i="1"/>
  <c r="G852" i="1"/>
  <c r="G851" i="1"/>
  <c r="G850" i="1"/>
  <c r="G849" i="1"/>
  <c r="G848" i="1"/>
  <c r="G847" i="1"/>
  <c r="G846" i="1"/>
  <c r="G845" i="1"/>
  <c r="G844" i="1"/>
  <c r="G843" i="1"/>
  <c r="G842" i="1"/>
  <c r="G841" i="1"/>
  <c r="G840" i="1"/>
  <c r="G839" i="1"/>
  <c r="G838" i="1"/>
  <c r="G837" i="1"/>
  <c r="G836" i="1"/>
  <c r="G835" i="1"/>
  <c r="G834" i="1"/>
  <c r="G833" i="1"/>
  <c r="G832" i="1"/>
  <c r="G831" i="1"/>
  <c r="G830" i="1"/>
  <c r="G829" i="1"/>
  <c r="G828" i="1"/>
  <c r="G827" i="1"/>
  <c r="G826" i="1"/>
  <c r="G825" i="1"/>
  <c r="G824" i="1"/>
  <c r="G823" i="1"/>
  <c r="G822" i="1"/>
  <c r="G821" i="1"/>
  <c r="G820" i="1"/>
  <c r="G819" i="1"/>
  <c r="G818" i="1"/>
  <c r="G817" i="1"/>
  <c r="G816" i="1"/>
  <c r="G815" i="1"/>
  <c r="G814" i="1"/>
  <c r="G813" i="1"/>
  <c r="G812" i="1"/>
  <c r="G811" i="1"/>
  <c r="G810" i="1"/>
  <c r="G809" i="1"/>
  <c r="G808" i="1"/>
  <c r="G807" i="1"/>
  <c r="G806" i="1"/>
  <c r="G805" i="1"/>
  <c r="G804" i="1"/>
  <c r="G803" i="1"/>
  <c r="G802" i="1"/>
  <c r="G801" i="1"/>
  <c r="G800" i="1"/>
  <c r="G799" i="1"/>
  <c r="G798" i="1"/>
  <c r="G797" i="1"/>
  <c r="G796" i="1"/>
  <c r="G795" i="1"/>
  <c r="G794" i="1"/>
  <c r="G793" i="1"/>
  <c r="G792" i="1"/>
  <c r="G791" i="1"/>
  <c r="G790" i="1"/>
  <c r="G789" i="1"/>
  <c r="G788" i="1"/>
  <c r="G787" i="1"/>
  <c r="G786" i="1"/>
  <c r="G785" i="1"/>
  <c r="G784" i="1"/>
  <c r="G783" i="1"/>
  <c r="G782" i="1"/>
  <c r="G781" i="1"/>
  <c r="G780" i="1"/>
  <c r="G779" i="1"/>
  <c r="G778" i="1"/>
  <c r="G777" i="1"/>
  <c r="G776" i="1"/>
  <c r="G775" i="1"/>
  <c r="G774" i="1"/>
  <c r="G773" i="1"/>
  <c r="G772" i="1"/>
  <c r="G770" i="1"/>
  <c r="G769" i="1"/>
  <c r="G768" i="1"/>
  <c r="G767" i="1"/>
  <c r="G766" i="1"/>
  <c r="G765" i="1"/>
  <c r="G764" i="1"/>
  <c r="G763" i="1"/>
  <c r="G762" i="1"/>
  <c r="G761" i="1"/>
  <c r="G760" i="1"/>
  <c r="G759" i="1"/>
  <c r="G758" i="1"/>
  <c r="G757" i="1"/>
  <c r="G756" i="1"/>
  <c r="G755" i="1"/>
  <c r="G754" i="1"/>
  <c r="G753" i="1"/>
  <c r="G752" i="1"/>
  <c r="G751" i="1"/>
  <c r="G750" i="1"/>
  <c r="G749" i="1"/>
  <c r="G748" i="1"/>
  <c r="G747" i="1"/>
  <c r="G746" i="1"/>
  <c r="G745" i="1"/>
  <c r="G744" i="1"/>
  <c r="G743" i="1"/>
  <c r="G742" i="1"/>
  <c r="G741" i="1"/>
  <c r="G740" i="1"/>
  <c r="G739" i="1"/>
  <c r="G738" i="1"/>
  <c r="G737" i="1"/>
  <c r="G736" i="1"/>
  <c r="G735" i="1"/>
  <c r="G734" i="1"/>
  <c r="G733" i="1"/>
  <c r="G732" i="1"/>
  <c r="G731" i="1"/>
  <c r="G730" i="1"/>
  <c r="G729" i="1"/>
  <c r="G728" i="1"/>
  <c r="G727" i="1"/>
  <c r="G726" i="1"/>
  <c r="G725" i="1"/>
  <c r="G724" i="1"/>
  <c r="G723" i="1"/>
  <c r="G722" i="1"/>
  <c r="G721" i="1"/>
  <c r="G720" i="1"/>
  <c r="G719" i="1"/>
  <c r="G718" i="1"/>
  <c r="G717" i="1"/>
  <c r="G716" i="1"/>
  <c r="G715" i="1"/>
  <c r="G714" i="1"/>
  <c r="G713" i="1"/>
  <c r="G712" i="1"/>
  <c r="G711" i="1"/>
  <c r="G710" i="1"/>
  <c r="G709" i="1"/>
  <c r="G708" i="1"/>
  <c r="G707" i="1"/>
  <c r="G706" i="1"/>
  <c r="G705" i="1"/>
  <c r="G704" i="1"/>
  <c r="G703" i="1"/>
  <c r="G702" i="1"/>
  <c r="G701" i="1"/>
  <c r="G700" i="1"/>
  <c r="G699" i="1"/>
  <c r="G698" i="1"/>
  <c r="G697" i="1"/>
  <c r="G696" i="1"/>
  <c r="G695" i="1"/>
  <c r="G694" i="1"/>
  <c r="G693" i="1"/>
  <c r="G692" i="1"/>
  <c r="G691" i="1"/>
  <c r="G690" i="1"/>
  <c r="G689" i="1"/>
  <c r="G688" i="1"/>
  <c r="G687" i="1"/>
  <c r="G686" i="1"/>
  <c r="G685" i="1"/>
  <c r="G684" i="1"/>
  <c r="G683" i="1"/>
  <c r="G682" i="1"/>
  <c r="G681" i="1"/>
  <c r="G680" i="1"/>
  <c r="G679" i="1"/>
  <c r="G678" i="1"/>
  <c r="G677" i="1"/>
  <c r="G676" i="1"/>
  <c r="G675" i="1"/>
  <c r="G674" i="1"/>
  <c r="G673" i="1"/>
  <c r="G672" i="1"/>
  <c r="G671" i="1"/>
  <c r="G669" i="1"/>
  <c r="G668" i="1"/>
  <c r="G667" i="1"/>
  <c r="G666" i="1"/>
  <c r="G665" i="1"/>
  <c r="G664" i="1"/>
  <c r="G663" i="1"/>
  <c r="G662" i="1"/>
  <c r="G661" i="1"/>
  <c r="G660" i="1"/>
  <c r="G659" i="1"/>
  <c r="G658" i="1"/>
  <c r="G657" i="1"/>
  <c r="G656" i="1"/>
  <c r="G655" i="1"/>
  <c r="G654" i="1"/>
  <c r="G653" i="1"/>
  <c r="G652" i="1"/>
  <c r="G651" i="1"/>
  <c r="G650" i="1"/>
  <c r="G649" i="1"/>
  <c r="G648" i="1"/>
  <c r="G647" i="1"/>
  <c r="G646" i="1"/>
  <c r="G645" i="1"/>
  <c r="G644" i="1"/>
  <c r="G643" i="1"/>
  <c r="G642" i="1"/>
  <c r="G641" i="1"/>
  <c r="G640" i="1"/>
  <c r="G639" i="1"/>
  <c r="G638" i="1"/>
  <c r="G637" i="1"/>
  <c r="G636" i="1"/>
  <c r="G635" i="1"/>
  <c r="G634" i="1"/>
  <c r="G633" i="1"/>
  <c r="G632" i="1"/>
  <c r="G631" i="1"/>
  <c r="G630" i="1"/>
  <c r="G629" i="1"/>
  <c r="G628" i="1"/>
  <c r="G627" i="1"/>
  <c r="G626" i="1"/>
  <c r="G625" i="1"/>
  <c r="G624" i="1"/>
  <c r="G623" i="1"/>
  <c r="G622" i="1"/>
  <c r="G621" i="1"/>
  <c r="G620" i="1"/>
  <c r="G619" i="1"/>
  <c r="G618" i="1"/>
  <c r="G617" i="1"/>
  <c r="G616" i="1"/>
  <c r="G615" i="1"/>
  <c r="G614" i="1"/>
  <c r="G613" i="1"/>
  <c r="G612" i="1"/>
  <c r="G611" i="1"/>
  <c r="G610" i="1"/>
  <c r="G609" i="1"/>
  <c r="G608" i="1"/>
  <c r="G607" i="1"/>
  <c r="G606" i="1"/>
  <c r="G605" i="1"/>
  <c r="G604" i="1"/>
  <c r="G603" i="1"/>
  <c r="G602" i="1"/>
  <c r="G601" i="1"/>
  <c r="G600" i="1"/>
  <c r="G599" i="1"/>
  <c r="G598" i="1"/>
  <c r="G597" i="1"/>
  <c r="G596" i="1"/>
  <c r="G595" i="1"/>
  <c r="G594" i="1"/>
  <c r="G593" i="1"/>
  <c r="G592" i="1"/>
  <c r="G590" i="1"/>
  <c r="G589" i="1"/>
  <c r="G588" i="1"/>
  <c r="G587" i="1"/>
  <c r="G586" i="1"/>
  <c r="G585" i="1"/>
  <c r="G584" i="1"/>
  <c r="G583" i="1"/>
  <c r="G582" i="1"/>
  <c r="G581" i="1"/>
  <c r="G580" i="1"/>
  <c r="G579" i="1"/>
  <c r="G578" i="1"/>
  <c r="G577" i="1"/>
  <c r="G576" i="1"/>
  <c r="G575" i="1"/>
  <c r="G574" i="1"/>
  <c r="G573" i="1"/>
  <c r="G572" i="1"/>
  <c r="G571" i="1"/>
  <c r="G570" i="1"/>
  <c r="G569" i="1"/>
  <c r="G568" i="1"/>
  <c r="G567" i="1"/>
  <c r="G566" i="1"/>
  <c r="G565" i="1"/>
  <c r="G564" i="1"/>
  <c r="G563" i="1"/>
  <c r="G562" i="1"/>
  <c r="G560" i="1"/>
  <c r="G559" i="1"/>
  <c r="G557" i="1"/>
  <c r="G556" i="1"/>
  <c r="G555" i="1"/>
  <c r="G554" i="1"/>
  <c r="G553" i="1"/>
  <c r="G552" i="1"/>
  <c r="G551" i="1"/>
  <c r="G550" i="1"/>
  <c r="G549" i="1"/>
  <c r="G548" i="1"/>
  <c r="G547" i="1"/>
  <c r="G545" i="1"/>
  <c r="G544" i="1"/>
  <c r="G543" i="1"/>
  <c r="G542" i="1"/>
  <c r="G541" i="1"/>
  <c r="G540" i="1"/>
  <c r="G539" i="1"/>
  <c r="G538" i="1"/>
  <c r="G537" i="1"/>
  <c r="G536" i="1"/>
  <c r="G535" i="1"/>
  <c r="G534" i="1"/>
  <c r="G533" i="1"/>
  <c r="G532" i="1"/>
  <c r="G531" i="1"/>
  <c r="G530" i="1"/>
  <c r="G529" i="1"/>
  <c r="G528" i="1"/>
  <c r="G527" i="1"/>
  <c r="G526" i="1"/>
  <c r="G525" i="1"/>
  <c r="G524" i="1"/>
  <c r="G523" i="1"/>
  <c r="G522" i="1"/>
  <c r="G520" i="1"/>
  <c r="G519" i="1"/>
  <c r="G518" i="1"/>
  <c r="G517" i="1"/>
  <c r="G516" i="1"/>
  <c r="G515" i="1"/>
  <c r="G514" i="1"/>
  <c r="G513" i="1"/>
  <c r="G512" i="1"/>
  <c r="G511" i="1"/>
  <c r="G510" i="1"/>
  <c r="G509" i="1"/>
  <c r="G508" i="1"/>
  <c r="G507" i="1"/>
  <c r="G506" i="1"/>
  <c r="G505" i="1"/>
  <c r="G504" i="1"/>
  <c r="G503" i="1"/>
  <c r="G502" i="1"/>
  <c r="G501" i="1"/>
  <c r="G500" i="1"/>
  <c r="G499" i="1"/>
  <c r="G498" i="1"/>
  <c r="G497" i="1"/>
  <c r="G496" i="1"/>
  <c r="G495" i="1"/>
  <c r="G494" i="1"/>
  <c r="G493" i="1"/>
  <c r="G492" i="1"/>
  <c r="G490" i="1"/>
  <c r="G489" i="1"/>
  <c r="G488" i="1"/>
  <c r="G487" i="1"/>
  <c r="G486" i="1"/>
  <c r="G485" i="1"/>
  <c r="G484" i="1"/>
  <c r="G483" i="1"/>
  <c r="G482" i="1"/>
  <c r="G481" i="1"/>
  <c r="G480" i="1"/>
  <c r="G479" i="1"/>
  <c r="G478" i="1"/>
  <c r="G477" i="1"/>
  <c r="G476" i="1"/>
  <c r="G475" i="1"/>
  <c r="G474" i="1"/>
  <c r="G473" i="1"/>
  <c r="G472" i="1"/>
  <c r="G471" i="1"/>
  <c r="G470" i="1"/>
  <c r="G469" i="1"/>
  <c r="G468" i="1"/>
  <c r="G467" i="1"/>
  <c r="G466" i="1"/>
  <c r="G465" i="1"/>
  <c r="G464" i="1"/>
  <c r="G463" i="1"/>
  <c r="G462" i="1"/>
  <c r="G461" i="1"/>
  <c r="G460" i="1"/>
  <c r="G459" i="1"/>
  <c r="G458" i="1"/>
  <c r="G457" i="1"/>
  <c r="G456" i="1"/>
  <c r="G455" i="1"/>
  <c r="G454" i="1"/>
  <c r="G453" i="1"/>
  <c r="G452" i="1"/>
  <c r="G451" i="1"/>
  <c r="G450" i="1"/>
  <c r="G449" i="1"/>
  <c r="G448" i="1"/>
  <c r="G447" i="1"/>
  <c r="G446" i="1"/>
  <c r="G445" i="1"/>
  <c r="G444" i="1"/>
  <c r="G443" i="1"/>
  <c r="G442" i="1"/>
  <c r="G441" i="1"/>
  <c r="G440" i="1"/>
  <c r="G439" i="1"/>
  <c r="G438" i="1"/>
  <c r="G437" i="1"/>
  <c r="G436" i="1"/>
  <c r="G435" i="1"/>
  <c r="G434" i="1"/>
  <c r="G433" i="1"/>
  <c r="G432" i="1"/>
  <c r="G431" i="1"/>
  <c r="G430" i="1"/>
  <c r="G429" i="1"/>
  <c r="G428" i="1"/>
  <c r="G427" i="1"/>
  <c r="G426" i="1"/>
  <c r="G425" i="1"/>
  <c r="G424" i="1"/>
  <c r="G423" i="1"/>
  <c r="G422" i="1"/>
  <c r="G421" i="1"/>
  <c r="G420" i="1"/>
  <c r="G419" i="1"/>
  <c r="G418" i="1"/>
  <c r="G417" i="1"/>
  <c r="G416" i="1"/>
  <c r="G415" i="1"/>
  <c r="G414" i="1"/>
  <c r="G413" i="1"/>
  <c r="G412" i="1"/>
  <c r="G410" i="1"/>
  <c r="G409" i="1"/>
  <c r="G408" i="1"/>
  <c r="G407" i="1"/>
  <c r="G406" i="1"/>
  <c r="G405" i="1"/>
  <c r="G404" i="1"/>
  <c r="G403" i="1"/>
  <c r="G402" i="1"/>
  <c r="G401" i="1"/>
  <c r="G400" i="1"/>
  <c r="G399" i="1"/>
  <c r="G398" i="1"/>
  <c r="G397" i="1"/>
  <c r="G396" i="1"/>
  <c r="G395" i="1"/>
  <c r="G394" i="1"/>
  <c r="G393" i="1"/>
  <c r="G392" i="1"/>
  <c r="G391" i="1"/>
  <c r="G390" i="1"/>
  <c r="G389" i="1"/>
  <c r="G388" i="1"/>
  <c r="G387" i="1"/>
  <c r="G386" i="1"/>
  <c r="G384" i="1"/>
  <c r="G383" i="1"/>
  <c r="G382" i="1"/>
  <c r="G381" i="1"/>
  <c r="G380" i="1"/>
  <c r="G379" i="1"/>
  <c r="G378" i="1"/>
  <c r="G377" i="1"/>
  <c r="G376" i="1"/>
  <c r="G375" i="1"/>
  <c r="G374" i="1"/>
  <c r="G373" i="1"/>
  <c r="G372" i="1"/>
  <c r="G371" i="1"/>
  <c r="G370" i="1"/>
  <c r="G369" i="1"/>
  <c r="G368" i="1"/>
  <c r="G367" i="1"/>
  <c r="G366" i="1"/>
  <c r="G365" i="1"/>
  <c r="G364" i="1"/>
  <c r="G363" i="1"/>
  <c r="G362" i="1"/>
  <c r="G361" i="1"/>
  <c r="G360" i="1"/>
  <c r="G359" i="1"/>
  <c r="G358" i="1"/>
  <c r="G357" i="1"/>
  <c r="G356" i="1"/>
  <c r="G355" i="1"/>
  <c r="G354" i="1"/>
  <c r="G353" i="1"/>
  <c r="G352" i="1"/>
  <c r="G351" i="1"/>
  <c r="G350" i="1"/>
  <c r="G349" i="1"/>
  <c r="G348" i="1"/>
  <c r="G347" i="1"/>
  <c r="G346" i="1"/>
  <c r="G345" i="1"/>
  <c r="G344" i="1"/>
  <c r="G343" i="1"/>
  <c r="G342" i="1"/>
  <c r="G341" i="1"/>
  <c r="G340" i="1"/>
  <c r="G339" i="1"/>
  <c r="G338" i="1"/>
  <c r="G337" i="1"/>
  <c r="G336" i="1"/>
  <c r="G335" i="1"/>
  <c r="G334" i="1"/>
  <c r="G333" i="1"/>
  <c r="G332" i="1"/>
  <c r="G331" i="1"/>
  <c r="G330" i="1"/>
  <c r="G329" i="1"/>
  <c r="G328" i="1"/>
  <c r="G327" i="1"/>
  <c r="G326" i="1"/>
  <c r="G325" i="1"/>
  <c r="G324" i="1"/>
  <c r="G323" i="1"/>
  <c r="G322" i="1"/>
  <c r="G321" i="1"/>
  <c r="G320" i="1"/>
  <c r="G318" i="1"/>
  <c r="G317" i="1"/>
  <c r="G316" i="1"/>
  <c r="G315" i="1"/>
  <c r="G314" i="1"/>
  <c r="G313" i="1"/>
  <c r="G312" i="1"/>
  <c r="G311" i="1"/>
  <c r="G310" i="1"/>
  <c r="G309" i="1"/>
  <c r="G308" i="1"/>
  <c r="G307" i="1"/>
  <c r="G306" i="1"/>
  <c r="G305" i="1"/>
  <c r="G304" i="1"/>
  <c r="G303" i="1"/>
  <c r="G302" i="1"/>
  <c r="G301" i="1"/>
  <c r="G300" i="1"/>
  <c r="G299" i="1"/>
  <c r="G298" i="1"/>
  <c r="G297" i="1"/>
  <c r="G296" i="1"/>
  <c r="G295" i="1"/>
  <c r="G294" i="1"/>
  <c r="G293" i="1"/>
  <c r="G292" i="1"/>
  <c r="G291" i="1"/>
  <c r="G290" i="1"/>
  <c r="G289" i="1"/>
  <c r="G288" i="1"/>
  <c r="G287" i="1"/>
  <c r="G286" i="1"/>
  <c r="G285" i="1"/>
  <c r="G284" i="1"/>
  <c r="G283" i="1"/>
  <c r="G282" i="1"/>
  <c r="G281" i="1"/>
  <c r="G280" i="1"/>
  <c r="G279" i="1"/>
  <c r="G278" i="1"/>
  <c r="G277" i="1"/>
  <c r="G276" i="1"/>
  <c r="G275" i="1"/>
  <c r="G274" i="1"/>
  <c r="G273" i="1"/>
  <c r="G272" i="1"/>
  <c r="G271" i="1"/>
  <c r="G269" i="1"/>
  <c r="G268" i="1"/>
  <c r="G267" i="1"/>
  <c r="G266" i="1"/>
  <c r="G265" i="1"/>
  <c r="G264" i="1"/>
  <c r="G263" i="1"/>
  <c r="G262" i="1"/>
  <c r="G261" i="1"/>
  <c r="G260" i="1"/>
  <c r="G259" i="1"/>
  <c r="G257" i="1"/>
  <c r="G256" i="1"/>
  <c r="G255" i="1"/>
  <c r="G254" i="1"/>
  <c r="G253" i="1"/>
  <c r="G252" i="1"/>
  <c r="G251" i="1"/>
  <c r="G250" i="1"/>
  <c r="G249" i="1"/>
  <c r="G248" i="1"/>
  <c r="G247" i="1"/>
  <c r="G246" i="1"/>
  <c r="G245" i="1"/>
  <c r="G244" i="1"/>
  <c r="G243" i="1"/>
  <c r="G242" i="1"/>
  <c r="G241" i="1"/>
  <c r="G240" i="1"/>
  <c r="G239" i="1"/>
  <c r="G238" i="1"/>
  <c r="G237" i="1"/>
  <c r="G236" i="1"/>
  <c r="G235" i="1"/>
  <c r="G234" i="1"/>
  <c r="G233" i="1"/>
  <c r="G232" i="1"/>
  <c r="G231" i="1"/>
  <c r="G230" i="1"/>
  <c r="G229" i="1"/>
  <c r="G228" i="1"/>
  <c r="G227" i="1"/>
  <c r="G226" i="1"/>
  <c r="G225" i="1"/>
  <c r="G224" i="1"/>
  <c r="G223" i="1"/>
  <c r="G222" i="1"/>
  <c r="G221" i="1"/>
  <c r="G220" i="1"/>
  <c r="G219" i="1"/>
  <c r="G218" i="1"/>
  <c r="G217" i="1"/>
  <c r="G216" i="1"/>
  <c r="G215" i="1"/>
  <c r="G214" i="1"/>
  <c r="G213" i="1"/>
  <c r="G212" i="1"/>
  <c r="G211" i="1"/>
  <c r="G210" i="1"/>
  <c r="G209" i="1"/>
  <c r="G208" i="1"/>
  <c r="G207" i="1"/>
  <c r="G206" i="1"/>
  <c r="G205" i="1"/>
  <c r="G204" i="1"/>
  <c r="G203" i="1"/>
  <c r="G202" i="1"/>
  <c r="G201" i="1"/>
  <c r="G200" i="1"/>
  <c r="G199" i="1"/>
  <c r="G198" i="1"/>
  <c r="G197" i="1"/>
  <c r="G196" i="1"/>
  <c r="G195" i="1"/>
  <c r="G194" i="1"/>
  <c r="G193" i="1"/>
  <c r="G192" i="1"/>
  <c r="G191" i="1"/>
  <c r="G190" i="1"/>
  <c r="G189" i="1"/>
  <c r="G188" i="1"/>
  <c r="G187" i="1"/>
  <c r="G186" i="1"/>
  <c r="G185" i="1"/>
  <c r="G184" i="1"/>
  <c r="G183" i="1"/>
  <c r="G182" i="1"/>
  <c r="G181" i="1"/>
  <c r="G180" i="1"/>
  <c r="G179" i="1"/>
  <c r="G178" i="1"/>
  <c r="G177" i="1"/>
  <c r="G176" i="1"/>
  <c r="G175" i="1"/>
  <c r="G174" i="1"/>
  <c r="G172" i="1"/>
  <c r="G171" i="1"/>
  <c r="G170" i="1"/>
  <c r="G169" i="1"/>
  <c r="G168" i="1"/>
  <c r="G167" i="1"/>
  <c r="G166" i="1"/>
  <c r="G165" i="1"/>
  <c r="G164" i="1"/>
  <c r="G163" i="1"/>
  <c r="G162" i="1"/>
  <c r="G161" i="1"/>
  <c r="G160" i="1"/>
  <c r="G159" i="1"/>
  <c r="G158" i="1"/>
  <c r="G157" i="1"/>
  <c r="G156" i="1"/>
  <c r="G155" i="1"/>
  <c r="G154" i="1"/>
  <c r="G152" i="1"/>
  <c r="G151" i="1"/>
  <c r="G150" i="1"/>
  <c r="G149" i="1"/>
  <c r="G148" i="1"/>
  <c r="G147" i="1"/>
  <c r="G146" i="1"/>
  <c r="G145" i="1"/>
  <c r="G144" i="1"/>
  <c r="G143" i="1"/>
  <c r="G142" i="1"/>
  <c r="G141" i="1"/>
  <c r="G140" i="1"/>
  <c r="G139" i="1"/>
  <c r="G138" i="1"/>
  <c r="G137" i="1"/>
  <c r="G136" i="1"/>
  <c r="G135" i="1"/>
  <c r="G134" i="1"/>
  <c r="G133" i="1"/>
  <c r="G132" i="1"/>
  <c r="G131" i="1"/>
  <c r="G130" i="1"/>
  <c r="G129" i="1"/>
  <c r="G128" i="1"/>
  <c r="G127" i="1"/>
  <c r="G126" i="1"/>
  <c r="G125" i="1"/>
  <c r="G124" i="1"/>
  <c r="G123" i="1"/>
  <c r="G122" i="1"/>
  <c r="G121" i="1"/>
  <c r="G120" i="1"/>
  <c r="G119" i="1"/>
  <c r="G118" i="1"/>
  <c r="G117" i="1"/>
  <c r="G116" i="1"/>
  <c r="G115" i="1"/>
  <c r="G114" i="1"/>
  <c r="G113" i="1"/>
  <c r="G112" i="1"/>
  <c r="G111" i="1"/>
  <c r="G110" i="1"/>
  <c r="G109" i="1"/>
  <c r="G108" i="1"/>
  <c r="G107" i="1"/>
  <c r="G106" i="1"/>
  <c r="G105" i="1"/>
  <c r="G104" i="1"/>
  <c r="G103" i="1"/>
  <c r="G102" i="1"/>
  <c r="G101" i="1"/>
  <c r="G100" i="1"/>
  <c r="G99" i="1"/>
  <c r="G98" i="1"/>
  <c r="G97" i="1"/>
  <c r="G96" i="1"/>
  <c r="G95" i="1"/>
  <c r="G94" i="1"/>
  <c r="G93" i="1"/>
  <c r="G92" i="1"/>
  <c r="G91" i="1"/>
  <c r="G90" i="1"/>
  <c r="G89" i="1"/>
  <c r="G88" i="1"/>
  <c r="G87" i="1"/>
  <c r="G86" i="1"/>
  <c r="G85" i="1"/>
  <c r="G84" i="1"/>
  <c r="G83" i="1"/>
  <c r="G82" i="1"/>
  <c r="G81" i="1"/>
  <c r="G80" i="1"/>
  <c r="G79" i="1"/>
  <c r="G78" i="1"/>
  <c r="G77" i="1"/>
  <c r="G76" i="1"/>
  <c r="G75" i="1"/>
  <c r="G73" i="1"/>
  <c r="G72" i="1"/>
  <c r="G71" i="1"/>
  <c r="G70" i="1"/>
  <c r="G69" i="1"/>
  <c r="G68" i="1"/>
  <c r="G67" i="1"/>
  <c r="G66" i="1"/>
  <c r="G65" i="1"/>
  <c r="G64" i="1"/>
  <c r="G63" i="1"/>
  <c r="G62" i="1"/>
  <c r="G61" i="1"/>
  <c r="G60" i="1"/>
  <c r="G58" i="1"/>
  <c r="G57" i="1"/>
  <c r="G56" i="1"/>
  <c r="G55" i="1"/>
  <c r="G54" i="1"/>
  <c r="G53" i="1"/>
  <c r="G52" i="1"/>
  <c r="G51" i="1"/>
  <c r="G50" i="1"/>
  <c r="G49" i="1"/>
  <c r="G48" i="1"/>
  <c r="G47" i="1"/>
  <c r="G46" i="1"/>
  <c r="G45" i="1"/>
  <c r="G44" i="1"/>
  <c r="G43" i="1"/>
  <c r="G42" i="1"/>
  <c r="G41" i="1"/>
  <c r="G40" i="1"/>
  <c r="G39" i="1"/>
  <c r="G38" i="1"/>
  <c r="G37" i="1"/>
  <c r="G36" i="1"/>
  <c r="G35" i="1"/>
  <c r="G34" i="1"/>
  <c r="G33" i="1"/>
  <c r="G32" i="1"/>
  <c r="G31" i="1"/>
  <c r="G30" i="1"/>
  <c r="G29" i="1"/>
  <c r="G28" i="1"/>
  <c r="G27" i="1"/>
  <c r="G26" i="1"/>
  <c r="G25" i="1"/>
  <c r="G24" i="1"/>
  <c r="G22" i="1"/>
  <c r="G21" i="1"/>
  <c r="G20" i="1"/>
  <c r="G19" i="1"/>
  <c r="G18" i="1"/>
  <c r="G17" i="1"/>
  <c r="G16" i="1"/>
  <c r="G15" i="1"/>
  <c r="G14" i="1"/>
  <c r="G13" i="1"/>
  <c r="G12" i="1"/>
  <c r="G11" i="1"/>
  <c r="G10" i="1"/>
  <c r="G9" i="1"/>
  <c r="G8" i="1"/>
  <c r="G7" i="1"/>
  <c r="G6" i="1"/>
  <c r="G5" i="1"/>
  <c r="G4" i="1"/>
  <c r="G3" i="1"/>
  <c r="G2" i="1"/>
</calcChain>
</file>

<file path=xl/sharedStrings.xml><?xml version="1.0" encoding="utf-8"?>
<sst xmlns="http://schemas.openxmlformats.org/spreadsheetml/2006/main" count="7130" uniqueCount="5027">
  <si>
    <t>음성파일 기록일</t>
  </si>
  <si>
    <t>Media Gateway ID</t>
  </si>
  <si>
    <t>음성파일 이름</t>
  </si>
  <si>
    <t>음성파일의 길이(s)</t>
  </si>
  <si>
    <t>PCM_FILE_REL_PATH</t>
  </si>
  <si>
    <t>AAC_FILE_REL_PATH</t>
  </si>
  <si>
    <t>파일열기</t>
  </si>
  <si>
    <t>Origin Data</t>
  </si>
  <si>
    <t>naver_clova_stt_result(2023)</t>
  </si>
  <si>
    <t>univaResult</t>
  </si>
  <si>
    <t>MG00e04c2419ac</t>
  </si>
  <si>
    <t>063803-378</t>
  </si>
  <si>
    <t>./file/20210729/MG00e04c2419ac/063803-378.pcm</t>
  </si>
  <si>
    <t>안내 말씀드립니다. 우리 열차는 잠시 후, 천안아산, 천안아산역에 앞 열차와의 안전거리 유지로 인해 제 시간보다 약 5분 늦게 도착합니다. 열차가 제 시간에 도착하지 못해 죄송합니다. 내리실 문은 열차 진행방향 왼쪽입니다. 고맙습니다. 정정 안내 말씀드립니다. 내리실 문은 열차 진행 방향 오른쪽입니다. 고맙습니다.</t>
  </si>
  <si>
    <t>안내 말씀드립니다. 우리 열차는 잠시 후 천안 아산 천안 아산역에 앞 열차와의 안전거리 유지로 인해 제 시간보다 약 5분 늦게 도착합니다. 열차가 제 시간에 도착하지 못해 죄송합니다. 내리실 문은 열차 진행 방향 왼쪽입니다 고맙습니다. 정정 안내 말씀드립니다. 내리실 문은 열차 진행 방향 오른쪽입니다 고맙습니다.</t>
  </si>
  <si>
    <t>MG00e04c2419cc</t>
  </si>
  <si>
    <t>162211-282</t>
  </si>
  <si>
    <t>./file/20210802/MG00e04c2419cc/162211-282.pcm</t>
  </si>
  <si>
    <t>안내 말씀드립니다. 우리 열차는 지금 김천구미 김천구미역에 도착합니다. 내리실 문은 열차 진행방향 왼쪽입니다. 아울러 7호차 뒤쪽 출입문 고장으로 7호차에 계신 승객께서는 8호차 승강문으로 하차해 주시기 바랍니다. 다시 한번 안내 말씀드립니다. 우리 열차 7호차 뒤쪽 출입문 고장으로 7호차에 계신 승객께서는 8호차의 승강문으로 하차해 주시기 바랍니다. 열차 이용에 불편을 드려 죄송합니다.</t>
  </si>
  <si>
    <t>안내 말씀드립니다. 우리 열차는 지금 김천 구미 김천구미역에 도착합니다. 내리실문은 열차 진행 방향 왼쪽입니다. 아울러 7호차 뒤쪽 출입문 고장으로 7호차에 계신 승객께서는 8호차 승강문으로 하차해 주시기 바랍니다. 다시 한 번 안내 말씀드립니다. 우리 열차 7호차 뒤쪽 출입문 고장으로 7호차에 계신 승객께서는 8호차 승강문으로 하차해 주시기 바랍니다. 열차 이용에 불편을 드려 죄송합니다.</t>
  </si>
  <si>
    <t>164433-679</t>
  </si>
  <si>
    <t>./file/20210802/MG00e04c2419cc/164433-679.pcm</t>
  </si>
  <si>
    <t>안내 말씀드립니다. 우리 열차는 잠시 후 동대구 동대구역에 도착합니다. 아울러 동해선 포항방면 경전선 창원 마산 진주 방향으로 여행하실 승객께서는 이번역에서 하차하시어 다른 열차를 이용해 주시기 바랍니다. 내리실 문은 열차 진행방향 오른쪽입니다. 아울러 우리 열차 7호차 출입문 고장으로 7호차에 계신 승객께서는 8호차 승강문으로 하차해 주시기 바랍니다. 다시한번 안내 말씀드립니다. 우리 열차 7호차 출입문 고장으로 7호차에 계신 승객께서는 8호차 승강문으로 하차해 주시기 바랍니다. 이용에 불편을 드려 죄송합니다.</t>
  </si>
  <si>
    <t>안내 말씀드립니다. 우리 열차는 잠시 후 동대구동대구역에 도착합니다. 아울러 동해선 포항방면 경전선 창원 마산 진주 방면으로 여행하실 승객께서는 이번 역에서 하차하시어 다른 열차를 이용해 주시기 바랍니다. 내리셀문는 열차 진행 방향 오른쪽입니다. 아울러 우리 열차 7호차 출입문 고장으로 7호차에 계신 승객께서는 8호차 승강문으로 하차해 주시기 바랍니다. 다시 한 번 안내 말씀드립니다. 우리 열차 출입문 고장으로 7호차에 계신 승객께서는 8호차 승강문으로 하차해 주시기 바랍니다. 이용에 불편을 드려 죄송합니다.</t>
  </si>
  <si>
    <t>MG00e04c24194c</t>
  </si>
  <si>
    <t>121329-369</t>
  </si>
  <si>
    <t>./file/20210903/MG00e04c24194c/121329-369.pcm</t>
  </si>
  <si>
    <t>부탁 말씀드립니다. 응급 환자를 도울분을 찾습니다. 우리 열차 2호차에 응급 환자가 겪어 어려움을 겪고 있습니다. 의사나 간호사가 계시면 2호차로 오셔서 도와주시기 바랍니다.</t>
  </si>
  <si>
    <t>부탁 말씀드립니다. 응급환자를 도울 뻔해 탔습니다. 우리 열차 2호차에 응급환자가 생겨 어려움을 겪고 있습니다. 의사나 간호사가 계시면 2호차로 오셔서 도와주시기 바랍니다.</t>
  </si>
  <si>
    <t>MG00e04c241938</t>
  </si>
  <si>
    <t>131709-087</t>
  </si>
  <si>
    <t>./file/20210723/MG00e04c241938/131709-087.pcm</t>
  </si>
  <si>
    <t>승객 여러분께 잠시 안내 말씀드립니다. 현재 우리 열차 1호차에 응급 환자가 생겼습니다. 우리 열차에 의사나 간호사께서 계신다면 1호차로 와주시면 감사하겠습니다. 다시 한번 안내 말씀드립니다. 우리 열차 1호차에 응급 환자가 발생하였습니다. 현재 의사나 간호사분도 계신다면 1호차로 놔주시면 감사하겠습니다.</t>
  </si>
  <si>
    <t>MG00e04c241948</t>
  </si>
  <si>
    <t>114120-216</t>
  </si>
  <si>
    <t>./file/20210706/MG00e04c241948/114120-216.pcm</t>
  </si>
  <si>
    <t>안내 말씀드립니다. 우리 열차는 잠시 후 익산 익산역에 도착합니다. 우리 열차는 익산역을 경유하여 공주 수서역으로 srt610열차입니다. 용산, 서울역으로 가는 ktx열차를 이용하실 고객께서는 이번 역에서 하차하시어 다른 열차를 이용해주시기 바랍니다. 익산역 내리실 문은 열차 진행방향 왼쪽 왼쪽입니다. 고맙습니다.</t>
  </si>
  <si>
    <t>입니다. 아이는 잠시 후 익산 익산역에 도착합니다. 우리 아치는 익산역을 경유하여 공주 수서역으로 가는 에스아이티 61 열차입니다. 용산 서울역으로 가는 ktx 열차를 이용하실 고객께서는 이번에서 하차하시어 다른 열차를 이용해 주시기 바랍니다. 일산역 노로 소유는 열차 진행 방향 왼쪽 왼쪽입니다 고맙습니다.</t>
  </si>
  <si>
    <t>171350-392</t>
  </si>
  <si>
    <t>./file/20210812/MG00e04c24194c/171350-392.pcm</t>
  </si>
  <si>
    <t>안내 말씀드립니다. 우리 열차는 잠시 후 동대구 동대구역에 도착합니다. 아울러 동해선 포항방면 경전선 창원 마산 진주 방향으로 여행하실 승객께서는 이번역에서 하차하시어 다른 열차를 이용해 주시기 바랍니다. 동대구역 내리실 문은 열차 진행방향 오른쪽입니다. 고맙습니다.</t>
  </si>
  <si>
    <t>안녕하 세드립니다. 우리와 차는 잠시 후 동대구 동대구역에 도착합니다. 아울러 동해선 포항 방면 경전선 창원 마산 진주 방면으로 여행하실 고객께서는 이번 역에서 하차하시어 다른 열차를 이용해 주시기 바랍니다. 동대구역 레리셜문은 열차 진행 방향 오른쪽입니다 고맙습니다.</t>
  </si>
  <si>
    <t>MG00e04c241970</t>
  </si>
  <si>
    <t>142447-792</t>
  </si>
  <si>
    <t>./file/20210901/MG00e04c241970/142447-792.pcm</t>
  </si>
  <si>
    <t>안내 말씀드립니다. 우리 열차는 잠시 후 동대구 동대구역에 도착합니다. 아울러 동해선 포항방면 경전선 창원 마산 진주방향으로 여행하실 승객께서는 이번역에서 하차하시어 다른 열차를 이용해 주시기 바랍니다. 동대구역 내리실 문은 열차 진행 방향 오른쪽입니다. 고맙습니다.</t>
  </si>
  <si>
    <t>안내 말씀 드립니다. 우리 열차는 잠시 후 동대구 동부구역에 도착합니다. 아울러 동해선 포항방면 경전선 창원 마산 진주 방면으로 여행가이 승계께서는 이번 역에서 하차하시어 다른 열차를 이용해 주시기 바랍니다. 동대구역 내리시면은 열차 진행 방향 오른쪽입니다 고맙습니다.</t>
  </si>
  <si>
    <t>MG00e04c24197c</t>
  </si>
  <si>
    <t>222307-959</t>
  </si>
  <si>
    <t>./file/20210721/MG00e04c24197c/222307-959.pcm</t>
  </si>
  <si>
    <t>d:\SRT_Improvement\전사데이터\aac\MG00e04c24197c\20210721\222307-959.aac</t>
  </si>
  <si>
    <t>안내 말씀드립니다. 우리 열차는 잠시 후 동대구 동대구역에 도착합니다. 두고 내리시는 물건이 없는지 다시 한번 확인해 주시기 바랍니다. 아울러 동해선 포항방면 경전선 창원 마산 진주 방향으로 여행하실 승객께서는 이번역에서 하차하시어 다른 열차를 이용해 주시기 바랍니다. 내리실 문은 열차 진행 방향 오른쪽입니다. 고맙습니다.</t>
  </si>
  <si>
    <t>안녕 신들입니다. 우리 여기는 잠시 후 동대구 동대구역에 도착합니다. 들고 내리시는 물건이 없는지 다시 한 번 확인하시기 바랍니다. 아울러 동해선 포항 방면 경정선 창원 마산 진주 방면으로 여행하실 승객께서는 이번 여기서 하차하시어 다른 열차를 이용해 주시기 바랍니다. 내리실 문은 열차 지는 방향 오른쪽입니다 고맙습니다.</t>
  </si>
  <si>
    <t>MG00e04c2419b0</t>
  </si>
  <si>
    <t>110537-683</t>
  </si>
  <si>
    <t>./file/20210824/MG00e04c2419b0/110537-683.pcm</t>
  </si>
  <si>
    <t>d:\SRT_Improvement\전사데이터\aac\MG00e04c2419b0\20210824\110537-683.aac</t>
  </si>
  <si>
    <t>안내 말씀 드립니다. 우리 열차는 잠시 후 동대구 동대구역에 도착합니다. 아울러 동해선 포항방면, 경전선 창원, 마산, 진주 방향으로 여행하실 승객께서는 다른 열차를 이용해 주시기 바랍니다. 내리실 문은 열차 진행 방향 오른쪽입니다. 다시 한번 안내 말씀드립니다. 우리 열차는 잠시 후 동대구 동대구역에 도착합니다. 내리실 문은 열차 진행 방향 오른쪽입니다. 고맙습니다.</t>
  </si>
  <si>
    <t>안내 말씀 드립니다. 우리 열차는 잠시 후 동구 동대구역에 도착합니다. 아울러 동해선 포항 방면 경정선 창원 마산 진주 방면으로 여행하실 승객께서는 다른 열차를 이용해 주시기 바랍니다. 내리실 문은 열차 진행 방향 오른쪽입니다. 다시 한 번 안내 말씀드립니다. 우리 열차는 잠시 후 동구 동대구역에 도착합니다. 내리실 분은 열차 진행 방향 오른쪽입니다 고맙습니다.</t>
  </si>
  <si>
    <t>MG00e04c24193c</t>
  </si>
  <si>
    <t>184605-794</t>
  </si>
  <si>
    <t>./file/20210702/MG00e04c24193c/184605-794.pcm</t>
  </si>
  <si>
    <t>다시 한번 안내 말씀드립니다. 우리 열차는 잠시 후 천안아산 천안아산 역에 도착합니다. 아울러 우리 열차는 천안아산역을 경유하여 지제, 동탄, 수서역으로 가는 SRT 354열차입니다. 용산이나 서울역으로 가는 KTX열차를 이용하실 승객께서는 이번역에서 하차하시어 다른 열차를 이용해 주시기 바랍니다. 천안아산역 내리실 문은 열차 진행 방</t>
  </si>
  <si>
    <t>다시 한번 안내 말씀드립니다. 우리 차는 잠시 후 천안 아산 천안 아산역에 도착합니다. 아울러 우리 열차는 천안 아산역을 경유하여 지재 동탄 수석으로 가는 srp 354열차입니다. 용산이나 서울역으로 가는 ktx 열차를 이용하실 승객께서는 이번 역에서 하차시어 다른 열차를 이용해 주시기 바랍니다. 천안 아산역 내리시면은 열차지는</t>
  </si>
  <si>
    <t>MG00e04c24196c</t>
  </si>
  <si>
    <t>092247-058</t>
  </si>
  <si>
    <t>./file/20210811/MG00e04c24196c/092247-058.pcm</t>
  </si>
  <si>
    <t>우리 열차는 잠시 후, 천안아산 천안아산역에 도착합니다. 우리 열차는 천안아산역을 경유하여 수서역으로 가는 srt310 열차입니다. 내리실 문은 열차 진행 방향 왼쪽입니다. 고맙습니다.</t>
  </si>
  <si>
    <t>반갑습니다. 우리 열차는 잠시 후 천안 아산 천안 아산역에 도착합니다. 리얼차는 철원 아산역을 경유하여 수서역으로 가는 에스알 301 열차입니다. 리세문은 열차 진행 방향 왼쪽입니다 고맙습니다.</t>
  </si>
  <si>
    <t>162431-262</t>
  </si>
  <si>
    <t>./file/20210813/MG00e04c241948/162431-262.pcm</t>
  </si>
  <si>
    <t>d:\SRT_Improvement\전사데이터\aac\MG00e04c241948\20210813\162431-262.aac</t>
  </si>
  <si>
    <t>안내 말씀 드립니다. 우리 열차는 잠시 후 대전 대전역에 도착합니다. 아울러 우리 열차는 대전역을 경유하여 수서역으로 가는 SRT344열차입니다. 대전역에서 내리실 문은 열차 진행 방향 왼쪽입니다. 고맙습니다.</t>
  </si>
  <si>
    <t>안녕 입니다. 우리 해차는 잠시 후 대전 대전역에 도착합니다. 아울러 우리 해차는 대전역을 경유하여 수서역으로 가는 srt 344 열차입니다. 대전역에서 내리 설문은 열차 진행 방향 왼쪽입니다 고맙습니다.</t>
  </si>
  <si>
    <t>MG00e04c2418cc</t>
  </si>
  <si>
    <t>164837-687</t>
  </si>
  <si>
    <t>./file/20210713/MG00e04c2418cc/164837-687.pcm</t>
  </si>
  <si>
    <t>d:\SRT_Improvement\전사데이터\aac\MG00e04c2418cc\20210713\164837-687.aac</t>
  </si>
  <si>
    <t>안내 말씀 드립니다. 우리 열차는 잠시 후 동대구 동대구역에 앞열차와의 안전거리를 위한 서행 운전으로 제 시간보다 약 5분 늦게 도착합니다. 열차가 제 시간에 도착하지 못해 죄송합니다. 아울러 동해선 포항방면 경전선 창원 마산 진주 방향으로 여행하실 승객께서는 다른 열차를 이용해 주시기 바랍니다. 내리실 문은 열차 진행 방향 오른쪽입니다. 고맙습니다.</t>
  </si>
  <si>
    <t>안내 말씀드립니다. 우리 열차는 잠시 후 동대구 동대구역에 앞 열차와의 안전거리 유지를 위한 서행 운전으로 3시간보다 약 5분 늦게 도착합니다. 열차가 제 시간에 도착하지 못해 죄송합니다. 아울러 동해선 포항방면 경전선 창원 마산 진주 방면으로 여행하실 승객께서는 다른 열차를 이용해 주시기 바랍니다. 내리실 문은 열차 진행 방향 오른쪽입니다 고맙습니다.</t>
  </si>
  <si>
    <t>MG00e04c241950</t>
  </si>
  <si>
    <t>093756-219</t>
  </si>
  <si>
    <t>./file/20210830/MG00e04c241950/093756-219.pcm</t>
  </si>
  <si>
    <t>d:\SRT_Improvement\전사데이터\aac\MG00e04c241950\20210830\093756-219.aac</t>
  </si>
  <si>
    <t>안내 말씀 드립니다. 우리 열차는 잠시 후 동대구 동대구역에 도착합니다. 아울러 동해선 포항방면, 경전선 창원, 마산, 진주 방향으로 여행하실 승객께서는 이번역에서 하차하시어 안내 표지나 안내 방송을 확인하시고 해당 승강장으로 이동하여 다른 열차를 이용해 주시기 바랍니다. 내리실 문은 열차 진행 방향 오른쪽입니다. 고맙습니다.</t>
  </si>
  <si>
    <t>안내 말씀드립니다. 우리 열차는 잠시 후 동대구 동대구역에 도착합니다. 아울러 동해선 포항 방면 경전선 창원 마산 진주 방면으로 여행하실 승객께서는 이번 역에서 하차하시어 안내 표지나 안내 방송을 확인하시고 해당 승강장으로 이동하여 다른 열차를 이용해 주시기 바랍니다. 대리실문은 열차 진행 방향 오른쪽입니다 고맙습니다.</t>
  </si>
  <si>
    <t>MG00e04c241930</t>
  </si>
  <si>
    <t>205654-697</t>
  </si>
  <si>
    <t>./file/20210813/MG00e04c241930/205654-697.pcm</t>
  </si>
  <si>
    <t>d:\SRT_Improvement\전사데이터\aac\MG00e04c241930\20210813\205654-697.aac</t>
  </si>
  <si>
    <t>다시 한번 안내 말씀 드립니다. 우리 열차는 잠시 후 대전 대전역에 앞 열차와의 안전 거리 유지를 위해 제 시간보다 약 5분 늦게 도착합니다. 열차가 제 시간에 도착하지 못해 죄송합니다. 내리실 문은 열차 진행 방향 오른쪽입니다. 고맙습니다.</t>
  </si>
  <si>
    <t>다시 한 번 안내 말씀드립니다. 우리 열차는 잠시 후 대전 대전역에 앞 열차와의 안전거리 유지를 위해 절 시간보다 약 5분 늦게 도착합니다. 열차가 제 시간에 도착하지 못해 죄송합니다. 내리시면요. 열차 진행 방향 오른쪽입니다 고맙습니다.</t>
  </si>
  <si>
    <t>MG00e04c241914</t>
  </si>
  <si>
    <t>193155-545</t>
  </si>
  <si>
    <t>./file/20210716/MG00e04c241914/193155-545.pcm</t>
  </si>
  <si>
    <t>d:\SRT_Improvement\전사데이터\aac\MG00e04c241914\20210716\193155-545.aac</t>
  </si>
  <si>
    <t>안내 말씀 드립니다. 우리 열차는 잠시 후 동대구 동대구역에 도착합니다. 승객 여러분께서는 두고 내리시는 물건이 없는지 다시 한번 확인하시기 바랍니다. 아울러 동해선 포항 방면 경전선 창원 마산 진주 방면으로 여행하실 승객께서는 이번역에서 하차하시어 다른 열차를 이용해 주시기 바랍니다. 동대구역 내리실 문은 열차 진행 방향 왼쪽입니다. 고맙습니다.</t>
  </si>
  <si>
    <t>안내 말씀드립니다. 우리 열차는 잠시 후 동대구 동대구역에 도착합니다. 승객 여러분께서는 두고 내리시는 물건이 없는지 다시 한번 확인하시기 바랍니다. 아울러 동해선 포항 방면 경전선 창원 마산 진주 방면으로 여행하실 승객께서는 이번 역에서 하차하시어 다른 열차를 이용해 주시기 바랍니다. 동대구역 대리실문은 열차 진행 방향 왼쪽입니다 고맙습니다.</t>
  </si>
  <si>
    <t>MG00e04c241964</t>
  </si>
  <si>
    <t>183948-715</t>
  </si>
  <si>
    <t>./file/20210721/MG00e04c241964/183948-715.pcm</t>
  </si>
  <si>
    <t>d:\SRT_Improvement\전사데이터\aac\MG00e04c241964\20210721\183948-715.aac</t>
  </si>
  <si>
    <t>안내 말씀 드립니다. 우리 열차는 잠시 후 천안아산 천안아산역에 도착합니다. 아울러 우리 열차는 천안아산역을 경유하여 지제 동탄 수서역으로 가는 srt354열차입니다. 용산, 서울역으로 가는 ktx열차를 이용하실 승객께서는 이번역에서 하차하시어 다른 열차를 이용해 주시기 바랍니다. 내리실 문은 열차 진행 방향 오른쪽입니다. 고맙습니다.</t>
  </si>
  <si>
    <t>안내 말씀드립니다. 우리 열차는 잠시 후 천안 아산 천안 아산역에 도착합니다. 아울러 우리 열차는 편안 아산역을 경유하여 지제 동탄 수서역으로 가는 srt 354 열차입니다. 용산 서울역으로 가는 ktx 열차를 이용하실 승객께서는 이번 역에서 하차하시어 다른 열차를 이용해 주시기 바랍니다. 내리 창문은 열차 진행 방향 오른쪽입니다 고맙습니다.</t>
  </si>
  <si>
    <t>214029-246</t>
  </si>
  <si>
    <t>./file/20210729/MG00e04c24196c/214029-246.pcm</t>
  </si>
  <si>
    <t>d:\SRT_Improvement\전사데이터\aac\MG00e04c24196c\20210729\214029-246.aac</t>
  </si>
  <si>
    <t>안내 말씀 드립니다. 우리 열차는 잠시 후 천안아산 천안아산역에 도착합니다. 아울러 우리 열차는 천안아산역을 경유하여 동탄 수서역으로 가는 srt620열차입니다. 내리실 문은 열차 진행 방향 오른쪽입니다. 고맙습니다.</t>
  </si>
  <si>
    <t>안내 말씀드립니다. 우리 열차는 잠시 후 천안 아산 천안아산역에 도착합니다. 아울러 우리 열차는 천안 아산역을 경유하여 동탄 수서역으로 가는 srt 6200 열차입니다. 메리 문은 열차 진행 방향 오른쪽입니다 고맙습니다.</t>
  </si>
  <si>
    <t>062834-929</t>
  </si>
  <si>
    <t>./file/20210818/MG00e04c241930/062834-929.pcm</t>
  </si>
  <si>
    <t>d:\SRT_Improvement\전사데이터\aac\MG00e04c241930\20210818\062834-929.aac</t>
  </si>
  <si>
    <t>안내 말씀드립니다. 우리 열차는 잠시 후 천안아산 천안아산역에 도착합니다. 아울러 우리 열차는 천안아산역을 경유하여 동탄, 수서역까지 가는 srt602열차입니다. 용산, 서울역으로 가는 ktx열차를 이용하실 고객님께서는 이번역에서 하차하여 주시기 바랍니다. 내리실 문은 왼쪽입니다. 고맙습니다.</t>
  </si>
  <si>
    <t>안내 말씀드립니다. 우리 해체 잠시 후 천안 아산 천안 아산역에 도착합니다. 우리 우리 천 천안 아산역을 경유하여 종탄 수요일까지 가는 srt 602할차입니다. 용산 서울역으로 가는 ktx 열차를 이용하실 고객께서는 이번 역에서 하차해 주시기 바랍니다. 내리시면은 왼쪽입니다 고맙습니다.</t>
  </si>
  <si>
    <t>212517-537</t>
  </si>
  <si>
    <t>./file/20210811/MG00e04c241950/212517-537.pcm</t>
  </si>
  <si>
    <t>d:\SRT_Improvement\전사데이터\aac\MG00e04c241950\20210811\212517-537.aac</t>
  </si>
  <si>
    <t>안내 말씀드립니다. 우리 열차는 잠시 후 천안아산 천안아산역에 도착합니다. 두고 내리시는 물건이 없는지 다시 한번 확인하시기 바랍니다. 아울러 우리 열차는 천안아산역을 경유하여 평택지제, 동탄, 수서역으로 가는 srt364열차입니다. 용산, 서울역으로 가는 ktx열차 이용하실 승객께서는 이번역에서 하차하시어 다른 열차를 이용해 주시기 바랍니다. 천안아산역 내리실 문은 열차 진행 방향 왼쪽입니다. 고맙습니다.</t>
  </si>
  <si>
    <t>안녕 샘 글입니다. 우리 일산은 잠시 후 천안 아산 천안 아산역에 도착합니다. 그거 누르시는 물건이 없는지 다시 한 번 확인하시기 바랍니다. 아울러 이르에서는 천아산역을 경유하여 평택 지제 정산 수사역과관을 st 364호에서입니다. 용산 서울역으로 가는 ktx 열차 이용하시는 분들께서는 이번 역에서 하차하시어 다른 열차를 이용해 주시기 바랍니다. 천하 성명 내로 실문의 열차 진행 방향 왼쪽입니다 고맙습니다.</t>
  </si>
  <si>
    <t>220343-414</t>
  </si>
  <si>
    <t>./file/20210701/MG00e04c241914/220343-414.pcm</t>
  </si>
  <si>
    <t>승객 여러분께 안내 말씀드립니다. 우리 열차 22시 정각에 대전역을 출발하여 동대구 울산역을 거쳐 부산역까지 가는 srt373열차입니다. 다시 한번 안내 말씀드립니다. 우리 열차는 22시 정각에 대전역을 출발하여 동대구 울산역을 거쳐 부산역까지 가는 srt 373열차입니다. 승객 여러분께서는 가지고 계신 승차권에서 가는 곳과 열차의 시간을 다시 한 번 확인해 주시기 바랍니다. 고맙습니다.</t>
  </si>
  <si>
    <t>093910-589</t>
  </si>
  <si>
    <t>./file/20210720/MG00e04c241964/093910-589.pcm</t>
  </si>
  <si>
    <t>d:\SRT_Improvement\전사데이터\aac\MG00e04c241964\20210720\093910-589.aac</t>
  </si>
  <si>
    <t>안내 말씀드립니다. 우리 열차는 잠시 후 천안아산 천안아산 역에 도착합니다. 아울러 우리 열차는 천안아산역을 경유하여 지제 수서역으로 가는 srt 312 열차입니다. 천안 아산역 내리실 문은 열차진행방향 오른쪽입니다. 고맙습니다.</t>
  </si>
  <si>
    <t>안내 신들입니다. 우리 열차는 잠시 후 천안 아산 천안 아산역으로 도착합니다. 아래 우리 열차는 천안아산역을 경유하여 지재 수서역으로 가는 에스알피 301이 열차입니다. 나선력 내리실 문은 열차 진행 방향 오른쪽입니다 고맙습니다.</t>
  </si>
  <si>
    <t>173130-264</t>
  </si>
  <si>
    <t>./file/20210830/MG00e04c2419ac/173130-264.pcm</t>
  </si>
  <si>
    <t>d:\SRT_Improvement\전사데이터\aac\MG00e04c2419ac\20210830\173130-264.aac</t>
  </si>
  <si>
    <t>안내 말씀 드립니다. 우리 열차는 잠시 후 천안아산 천안아산역에 도착합니다 아울러 우리 열차는 천안 아산역을 경유하여 동탄을 거쳐 수서역으로 가는 srt 348 열차입니다. 용산이나 서울역으로 가는 ktx 열차를 이용하실 승객께서는 이번 역에서 하차하시어 다른 열차를 이용해 주시기 바랍니다. 내리실문은 열차 진행방향 왼쪽 입니다 고맙습니다</t>
  </si>
  <si>
    <t>안녕 말씀드립니다. 우리 열차는 잠시 후 천안 아산 천안 아산역에 도착합니다. 아울러 우리 열차는 천안 아산역을 경유하여 동탄을 거쳐 수서역으로 가는 srt 348 열차입니다. 용산이나 서울역으로 가는 ktx 열차를 이용하실 승객께서는 이번 역에서 하차하시어 다른 열차를 이용해 주시기 바랍니다. 내리실 문은 열차 진행 방향 왼쪽입니다 고맙습니다.</t>
  </si>
  <si>
    <t>220724-366</t>
  </si>
  <si>
    <t>./file/20210827/MG00e04c241938/220724-366.pcm</t>
  </si>
  <si>
    <t>d:\SRT_Improvement\전사데이터\aac\MG00e04c241938\20210827\220724-366.aac</t>
  </si>
  <si>
    <t>안내 말씀 드립니다. 우리 열차는 잠시 후 울산 울산역에 앞 열차와의 안전거리 유지를 위해 제 시간보다 약 8 분 늦게 도착합니다 열차가 제 시간에 도착하지 못해 죄송합니다. 내리실 문은 열차 진행 방향 왼쪽입니다. 고맙습니다</t>
  </si>
  <si>
    <t>안내 말씀드립니다. 우리 열차는 잠시 후 울산 울산역에 암 열차와의 안전거리 유지를 위해 제 시간보다 약 8분 늦게 도착합니다. 열차가 제 시간에 도착하지 못해 죄송합니다. 내리신 분은 열차 진행 방향 왼쪽입니다 고맙습니다.</t>
  </si>
  <si>
    <t>132543-705</t>
  </si>
  <si>
    <t>./file/20210723/MG00e04c241938/132543-705.pcm</t>
  </si>
  <si>
    <t>d:\SRT_Improvement\전사데이터\aac\MG00e04c241938\20210723\132543-705.aac</t>
  </si>
  <si>
    <t>열차 이용에 참고하시기 바랍니다 다시 한번 안내 말씀드립니다. 우리 열차 천안아산역에 응급환자 이송으로 잠잠시 비상정차하겠습니다. 열차 이용에 참고하시기 바랍니다. 고맙습니다</t>
  </si>
  <si>
    <t>열차 이용에 참고하시기 바랍니다. 다시 한 번 말씀드립니다. 우리 열차 천산역에 응급환자 이송으로 잠시 비상정차하겠습니다. 열차 이용에 참고하시기 바랍니다 고맙습니다.</t>
  </si>
  <si>
    <t>084415-943</t>
  </si>
  <si>
    <t>./file/20210803/MG00e04c241948/084415-943.pcm</t>
  </si>
  <si>
    <t>d:\SRT_Improvement\전사데이터\aac\MG00e04c241948\20210803\084415-943.aac</t>
  </si>
  <si>
    <t>안내 말씀드립니다. 우리 열차는 잠시 후 오송 오송역에 도착합니다. 아울러 우리 열차는 오송역을 경유하여 지제 수서역으로 가는 srt 308 열차입니다 내리실 문은 열차 진행 방향 왼쪽입니다. 고맙습니다</t>
  </si>
  <si>
    <t>안내 말씀드립니다. 우리 열차는 잠시 후 오성 고성역에 도착합니다. 아울러 우리 열차는 오송역을 경유하여 지제 수사력으로 가는 srt 3008 열차입니다. 메리는 열차 진행 방향 왼쪽입니다 고맙습니다.</t>
  </si>
  <si>
    <t>MG00e04c241968</t>
  </si>
  <si>
    <t>152457-858</t>
  </si>
  <si>
    <t>./file/20210720/MG00e04c241968/152457-858.pcm</t>
  </si>
  <si>
    <t>d:\SRT_Improvement\전사데이터\aac\MG00e04c241968\20210720\152457-858.aac</t>
  </si>
  <si>
    <t>안내 말씀드립니다. 우리 열차는 잠시 후 익산. 익산역에 앞 열차와의 안전거리 유지를 위한 서행 운행으로 제 시간보다 약 7분 늦게 도착합니다. 열차가 제 시간에 도착하지 못해 죄송합니다. 가시는 목적지까지 안녕히 가십시오. 고맙습니다</t>
  </si>
  <si>
    <t>안내 말씀드립니다. 우리 열차는 잠시 후 익산 익산역에 앞 열차와의 안전거리 유지를 위한 서행 운행으로 제 시간보다 약 7분 늦게 도착합니다. 열차가 제 시간에 도착하지 못해 죄송합니다. 가시는 목적지까지 안녕히 가십시오 고맙습니다.</t>
  </si>
  <si>
    <t>213829-213</t>
  </si>
  <si>
    <t>./file/20210810/MG00e04c2419cc/213829-213.pcm</t>
  </si>
  <si>
    <t>d:\SRT_Improvement\전사데이터\aac\MG00e04c2419cc\20210810\213829-213.aac</t>
  </si>
  <si>
    <t>안내 말씀 드립니다. 우리 열차는 잠시 후 오송 오송역에 도착합니다. 아울러 우리 열차는 오송역을 경유하여 평택지제 동탄 수서역으로 가는 srt 366 열차입니다. 오송역에서 내리실문 은 열차 진행 방향 왼쪽입니다. 다시 한 번 더 안내 말씀드립니다 입니다 우리 열차는 지금 오송 오송역에 도착합니다. 오송역 내리실문 은 열차 진행 방향 왼쪽입니다. 고맙습니다</t>
  </si>
  <si>
    <t>안내 말씀 드립니다. 우리 열차는 잠시 후 오송 오송역에 도착합니다. 아울러 우리 열차는 오송역을 경유하여 평택 지제 동탄 수서역을 오가는 srt 366 열차입니다. 오송역에서 내세는 열차 진행 방향 왼쪽입니다. 다시 한 번 더 안내 말씀드립니다. 우리 열차는 지금 오송 오송역에 도착합니다. 오송역 내리세모는 열차 진행 방향 왼쪽입니다 고맙습니다.</t>
  </si>
  <si>
    <t>103026-801</t>
  </si>
  <si>
    <t>./file/20210722/MG00e04c24197c/103026-801.pcm</t>
  </si>
  <si>
    <t>d:\SRT_Improvement\전사데이터\aac\MG00e04c24197c\20210722\103026-801.aac</t>
  </si>
  <si>
    <t>안내말씀드립니다. 우리 열차는 잠시 후 천안아산 천안아산역 앞 열차와의 안전한 거리 확보를 위한 서행으로 제시간보다 4분늦게 도착합니다. 열차가 제시간에 도착하지 못해 죄송합니다. 천안아산역 내리실 문은 열차 진행 방향 오른쪽 입니다. 고맙습니다.</t>
  </si>
  <si>
    <t>잠시 후 아 천안 아산여구 안유 차로 안전거리 확보를 위한 사임으로 저보다 4분 늦게 도착합니다. 열차가 저수가에 도착하지 못해 죄송합니다. 천안 하산역 머리 쓰는 열차 진행 방향 오른쪽입니다 고맙습니다.</t>
  </si>
  <si>
    <t>MG00e04c2419c0</t>
  </si>
  <si>
    <t>095449-499</t>
  </si>
  <si>
    <t>./file/20210728/MG00e04c2419c0/095449-499.pcm</t>
  </si>
  <si>
    <t>d:\SRT_Improvement\전사데이터\aac\MG00e04c2419c0\20210728\095449-499.aac</t>
  </si>
  <si>
    <t>안내 말씀드립니다. 우리 열차는 잠시 후 동대구 동대구역에 도착합니다. 아울러 동해선 포항방면 경전선 창원 마산 진주 방면으로 여행하실 승객께서는 다른 열차를 이용해주시길 바랍니다. 내리실 문은은 열차 진행 방향 오른쪽입니다 고맙습니다.</t>
  </si>
  <si>
    <t>안녕하신다입니다. 우리 열차는 잠시 후 동대구 동대구역에 도착합니다. 아울러 동해선 방면 경전선 창원 마산 진주 방면으로 이용하시는 선들께서는 다른 열차를 이용해 주시길 바랍니다. 베리 미는 열차가 진행 방향 오른쪽입니다 고맙습니다.</t>
  </si>
  <si>
    <t>155912-385</t>
  </si>
  <si>
    <t>./file/20210810/MG00e04c241950/155912-385.pcm</t>
  </si>
  <si>
    <t>d:\SRT_Improvement\전사데이터\aac\MG00e04c241950\20210810\155912-385.aac</t>
  </si>
  <si>
    <t>안내 말씀 드립니다. 우리 열차는 잠시 후 천안아산, 천안아산역에 도착합니다. 아울러 우리 열차는 천안아산역을 경유하여 동탄. 수서역까지 가는 srt 660열차입니다. 내리 실문은 열차 진행 방향 오른쪽입니다 고맙습니다</t>
  </si>
  <si>
    <t>안내 말씀 드립니다. 우리 열차는 잠시 후 천안 아산 천안 아산역에 도착합니다. 아울러 우리 열차는 천안아산역을 경유하여 동탄 수서역까지 가는 srt 660 열차입니다. 내 질문은 열차 진행 방향 오른쪽입니다 고맙습니다.</t>
  </si>
  <si>
    <t>MG00e04c24192c</t>
  </si>
  <si>
    <t>083843-955</t>
  </si>
  <si>
    <t>./file/20210708/MG00e04c24192c/083843-955.pcm</t>
  </si>
  <si>
    <t>안내 말씀드립니다. 우리 열차는 잠시 후 동대구 동대구역에 도착합니다. 아울러 동해선 방면 경전선 창원 마산 진주 방면으로 여행하실 승객께서는 이번역에서 하차하시어 다른 열차를 이용해 주시기 바랍니다. 내리실 문은 열차 진행 방향 오른쪽입니다. 고맙습니다</t>
  </si>
  <si>
    <t>074109-126</t>
  </si>
  <si>
    <t>./file/20210901/MG00e04c241968/074109-126.pcm</t>
  </si>
  <si>
    <t>d:\SRT_Improvement\전사데이터\aac\MG00e04c241968\20210901\074109-126.aac</t>
  </si>
  <si>
    <t>안내 말씀드립니다. 우리열차는 잠시 후 동대구 동대구역에 도착합니다 아울러 동해선 포항 방면 경전선 창원 마산 진주 방면으로 여행하실 승객께서는 이번역에서 하차하시어 다른 열차를 이용해 주시기 바랍니다 내리실 문은 열차 진행 방향 오른쪽입니다. 고맙습니다</t>
  </si>
  <si>
    <t>안내 말씀 드립니다. 우리 열차는 잠시 후 동대구 동대구역에 도착합니다. 아울러 동해선 포항 방면 경전 선창원 마산 진주 방면으로 여행하실 승객께서는 이번 역에서 하차하시요 다른 열차를 이용해 주시기 바랍니다. 내리실분은 열차 진행 방향 오른쪽입니다. 고맙습니다.</t>
  </si>
  <si>
    <t>125421-515</t>
  </si>
  <si>
    <t>./file/20210903/MG00e04c24194c/125421-515.pcm</t>
  </si>
  <si>
    <t>d:\SRT_Improvement\전사데이터\aac\MG00e04c24194c\20210903\125421-515.aac</t>
  </si>
  <si>
    <t>손님여러분께 안내 말씀드립니다. 우리 열차는 잠시 후 나주 나주역에 앞 열차와의 안전거리 유지로 제 시간보다 약 5분 늦게 도착합니다. 열차가 제시간에 도착하지 못해 죄송합니다. 아울러 두고 내리시는 물건이 없는지 다시 한 번 확인해 주시기 바랍니다. 나주 내리실문은 열차 진행 방향 왼쪽입니다. 고맙습니다</t>
  </si>
  <si>
    <t>시민 여러분께 안내 말씀드립니다. 우리 열차는 잠시 후 마주 나주역에 앞열차와의 안전거리 유지로 제 시간보다 약 5분 늦게 도착합니다. 열차가 제시간에 도착하지 못해 죄송합니다. 아울러 두고 노리시는 물건이 없는지 다시 한 번 확인해 주시기 바랍니다. 마주 대로 실무는 열차 수행방향 왼쪽입니다 고맙습니다.</t>
  </si>
  <si>
    <t>MG00e04c2419a4</t>
  </si>
  <si>
    <t>090654-930</t>
  </si>
  <si>
    <t>./file/20210902/MG00e04c2419a4/090654-930.pcm</t>
  </si>
  <si>
    <t>d:\SRT_Improvement\전사데이터\aac\MG00e04c2419a4\20210902\090654-930.aac</t>
  </si>
  <si>
    <t>안내 말씀 드립니다. 우리 열차는 잠시 후 동대구 동대구역에 도착합니다. 아울러 동해선 포항 방면 경전선 창원 마산 진주 방면으로 여행하실 고객께서는 이번 역에서 하차하시어 안내 표지나 안내 방송을 확인하시고 해당 승강장으로 이동하여 다른 열차를 이용해 주시기 바랍니다. 내리실 문은 열차 진행 방향 왼쪽입니다. 고맙습니다</t>
  </si>
  <si>
    <t>안내 말씀 드립니다. 우리 열차는 잠시 후 동대구 동대구역에 도착합니다. 아울러 동해선 포항방면 경전선 창원 마산 진주 방면으로 여행하실 고객께서는 이번 역에서 하차하시어 안내 표지나 안내 방송을 확인하시고 해당 승강장으로 이동하여 다른 열차를 이용해 주시기 바랍니다. 내리세문는 열차 진행 방향 문쪽입니다 고맙습니다.</t>
  </si>
  <si>
    <t>193321-916</t>
  </si>
  <si>
    <t>./file/20210720/MG00e04c241964/193321-916.pcm</t>
  </si>
  <si>
    <t>d:\SRT_Improvement\전사데이터\aac\MG00e04c241964\20210720\193321-916.aac</t>
  </si>
  <si>
    <t>안내 말씀드림니다. 우리 열차는 잠시 후 동대구 동대구역에 도착합니다. 아울러 동해선 포항 방면 경전선 창원 마산 진주 방면으로 여행하실 승객께서는 이번 역에서 하차하시어 다른 열차를 이용해 주시기 바랍니다. 내리실 문은 열차 진행 방향 왼쪽입니다. 고맙습니다</t>
  </si>
  <si>
    <t>안녕 말씀드립니다. 우리의 차는 잠시 동대구 동대구역에 도착합니다. 아울러 동해선 포항망면 경자산 장원 마산 진주 방면으로 여행하실 승객께서는 이번 역에서 하차 시와 다른 열차를 이용해 주시기 바랍니다. 내리실 문은 열차 진행방향 왼쪽입니다 고맙습니다.</t>
  </si>
  <si>
    <t>MG00e04c241988</t>
  </si>
  <si>
    <t>081034-970</t>
  </si>
  <si>
    <t>./file/20210716/MG00e04c241988/081034-970.pcm</t>
  </si>
  <si>
    <t>d:\SRT_Improvement\전사데이터\aac\MG00e04c241988\20210716\081034-970.aac</t>
  </si>
  <si>
    <t>안내 말씀드립니다. 우리 열차는 잠시 후 천안아산 천안아산역에 도착합니다 아울러 우리 열차는 천안아산역을 경유하여 지제 동탄 수서역으로 가는 srt 652 열차입니다 내리실문은 열차 진행 방향 오른쪽입니다.</t>
  </si>
  <si>
    <t>안녕 신입니다. 저는 잠시 후 천안 아산 천안 아산역에 도착합니다. 아울러 우리 완차는 천안 아산역을 경유하여 지제 동탄 수사역으로 가는 srt 652 열차입니다. 대리시험에는 열차 진행 방향 오른쪽입니다 고맙습니다.</t>
  </si>
  <si>
    <t>121941-911</t>
  </si>
  <si>
    <t>./file/20210902/MG00e04c241968/121941-911.pcm</t>
  </si>
  <si>
    <t>d:\SRT_Improvement\전사데이터\aac\MG00e04c241968\20210902\121941-911.aac</t>
  </si>
  <si>
    <t>안내 말씀드립니다. 우리 열차는 잠시 후 동대구 동대구 역에 도착합니다 아울러 동해선 포항 방면 경전선 창원 마산 진주 방면으로 여행하실 승객께서는 다른 열차를 이용해 주시기바랍니다. 동대구역에서 내리실 문은 열차 진행 방향 오른쪽입니다 고맙습니다</t>
  </si>
  <si>
    <t>안내 말씀드립니다. 우리 열차는 잠시 후 동대구 동대구역에 도착합니다. 아울러 동해선 포항 방면 경전선 창원 마산 진주 방면으로 여행하실 승객께서는 다른 열차를 이용해 주시기 바랍니다. 동대구역에서 내리실 문은 열차 진행 방향 오른쪽입니다 고맙습니다.</t>
  </si>
  <si>
    <t>222254-100</t>
  </si>
  <si>
    <t>./file/20210730/MG00e04c24193c/222254-100.pcm</t>
  </si>
  <si>
    <t>d:\SRT_Improvement\전사데이터\aac\MG00e04c24193c\20210730\222254-100.aac</t>
  </si>
  <si>
    <t>안내 말씀드립니다. 우리 열차는 잠시 후 오송 오송역에 도착합니다. 우리 열차에는 오송역을 경유하여 지제 동탄 수서역으로 가는 srt 370열차입니다 내리실문은 열차 진행 방향 왼쪽입니다. 고맙습니다</t>
  </si>
  <si>
    <t>네 말씀드립니다. 우리 열차는 잠시 후 오송 오송역에 도착합니다. 우리 열차는 오송역을 경유하여 지재 수수육으로 가는 에스알티 삼백 최신 열차입니다. 메르스 문은 열차 진행 방향 왼쪽입니다. 반갑습니다.</t>
  </si>
  <si>
    <t>162448-040</t>
  </si>
  <si>
    <t>./file/20210730/MG00e04c241938/162448-040.pcm</t>
  </si>
  <si>
    <t>d:\SRT_Improvement\전사데이터\aac\MG00e04c241938\20210730\162448-040.aac</t>
  </si>
  <si>
    <t>고객 여러분께 안내 말씀 드립니다. 우리 열차는 잠시 후 대전 대전역에 도착합니다. 아울러 우리 열차는 대전역을 경유하여 수서역까지 가는 srt 344열차입니다. 열차 이용에 참고하시기 바랍니다. 대전역 내리실는 분 열차 진행 방향 왼쪽 승강문입니다. 고맙습니다</t>
  </si>
  <si>
    <t>고객 여러분께 안내 말씀 드립니다. 우리 열차는 잠시 후 대전 대전역에 도착합니다. 아울러 우리 열차는 대전역을 경유하여 수서역까지 가는 에스알티 삼백사십사 열차입니다. 열차 이용에 참고하시기 바랍니다. 대전역 내리시는 분 열차 진행 방향 왼쪽 승강문입니다 고맙습니다.</t>
  </si>
  <si>
    <t>183933-436</t>
  </si>
  <si>
    <t>./file/20210824/MG00e04c241914/183933-436.pcm</t>
  </si>
  <si>
    <t>d:\SRT_Improvement\전사데이터\aac\MG00e04c241914\20210824\183933-436.aac</t>
  </si>
  <si>
    <t>안내 말씀드립니다. 우리 열차는 잠시 후 동대구 동대구역에 도착합니다 두고 내리시는 물건이 없는지 다시 한 번 확인하시기 바랍니다. 아울러 동해선 포항 방면 경전선 창원 마산 진주 방면으로 여행하실 승객께서는 이번역에서 하차하시어 다른 열차를 이용해 주시기 바랍니다. 동대구역 내리실문은 열차 진행 방향 왼쪽입니다. 고맙습니다</t>
  </si>
  <si>
    <t>안내 말씀드립니다. 우리 열차는 잠시 후 동대구 동대구역에 도착합니다. 두고 내리시는 물건이 없는지 다시 한 번 확인하시기 바랍니다. 아울러 동해선 포항 방면 경전선 창원 마산 진주 방면으로 여행하실 승객께서는 이반역에서 하차하셔 다른 열차를 이용해 주시기 바랍니다. 동대구역 노이셜물은 열차 진행 방향 왼쪽입니다 고맙습니다.</t>
  </si>
  <si>
    <t>171931-602</t>
  </si>
  <si>
    <t>./file/20210903/MG00e04c241914/171931-602.pcm</t>
  </si>
  <si>
    <t>d:\SRT_Improvement\전사데이터\aac\MG00e04c241914\20210903\171931-602.aac</t>
  </si>
  <si>
    <t>안내 말씀드립니다. 우리 열차는 잠시 후 오송 오송역에 앞 열차와의 안전거리 유지를 위한 서행 운행으로 제 시간보다 약 6분 늦게 도착합니다. 열차가 제 시간에 도착하지 못해 죄송합니다 두고 내리시는 물건이 없는지 다시 한 번 확인하시기 바랍니다 아울러 우리 열차는 오송역을 경유하여 수서역으로 가는 srt 346열차입니다. 오송역 내리실문은 열차 진행 방향 왼쪽입니다. 고맙습니다</t>
  </si>
  <si>
    <t>안녕하신 길입니다. 우리 일차는 잠시 후 오송 오송역의 암 열차와의 안전거리 유지를 위한 서해 능으로 제 시간보다 약 6분 늦게 도착합니다. 열차가 제시간에 도착하지 못해 죄송합니다. 두고 내리시는 물건이 없는지 다시 한번 확인하시기 바랍니다. 아울러 우리 열차는 오송역을 경유하여 수세으로 가는 srt 3백사십육 열차입니다. 오현경 내리소매는 월차 진행방향원축입니다 고맙습니다.</t>
  </si>
  <si>
    <t>MG00e04c2419a0</t>
  </si>
  <si>
    <t>204458-514</t>
  </si>
  <si>
    <t>./file/20210810/MG00e04c2419a0/204458-514.pcm</t>
  </si>
  <si>
    <t>d:\SRT_Improvement\전사데이터\aac\MG00e04c2419a0\20210810\204458-514.aac</t>
  </si>
  <si>
    <t>안내 말씀드립니다. 우리 열차는 잠시 후 오송 오송역에 도착합니다. 아울러 우리 열차는 오송역을 경유하여 동탄 수서역으로 가는 srt 362열차입니다 내리실 문은 열차 진행 방향 왼쪽입니다. 고맙습니다</t>
  </si>
  <si>
    <t>안녕하신 분입니다. 우리 열차는 잠시 후 오송 오송역에 도착합니다. 아울러 우리 열차는 오송역을 경유하여 동탄 수서역으로 가는 에스알티 삼백육십이 열차입니다. 내리실 문은 열혀진 행방향 왼쪽입니다 고맙습니다.</t>
  </si>
  <si>
    <t>MG00e04c241928</t>
  </si>
  <si>
    <t>162033-867</t>
  </si>
  <si>
    <t>./file/20210809/MG00e04c241928/162033-867.pcm</t>
  </si>
  <si>
    <t>d:\SRT_Improvement\전사데이터\aac\MG00e04c241928\20210809\162033-867.aac</t>
  </si>
  <si>
    <t>안내 말씀드립니다 우리 열차는 잠시 후 익산 익산역에 도착합니다. 아울러 우리 열차는 익산역을 경유하여 평택지제 동탄역으로 가는 srt 동탄 수서역으로 가는 srt 614열차입니다. 내리실문은 열차 진행 방향 왼쪽입니다. 고맙습니다</t>
  </si>
  <si>
    <t>안녕 말씀드립니다. 우리 열차는 잠시 후 익산 익산역에 도착합니다. 아울러 우리 열차는 익산역을 경유하여 상택 지제 동탄역으로 가는 srt 동탄 수사역으로 가는 sit 614 열차입니다. 올리시는 열차 진행 방향 원주입니다 고맙습니다.</t>
  </si>
  <si>
    <t>MG00e04c241944</t>
  </si>
  <si>
    <t>085629-639</t>
  </si>
  <si>
    <t>./file/20210712/MG00e04c241944/085629-639.pcm</t>
  </si>
  <si>
    <t>d:\SRT_Improvement\전사데이터\aac\MG00e04c241944\20210712\085629-639.aac</t>
  </si>
  <si>
    <t>반갑습니다. 우리 열차는 잠시 후 동대구 동대구역에 도착합니다. 아울러 동해선 포항 방면 경전선 창원 마산 진주 방면으로 여행하실 승객께서는 이번역에서 하차하시어 다른 열차를 이용해 주시기 바랍니다. 내리실문은 열차 진행 방향 오른쪽입니다 고맙습니다</t>
  </si>
  <si>
    <t>반갑습니다. 네 저는 잠시 후 동대구 동대구역에 도착합니다. 아울러 동해선 포항 당면 경전선 창원 마산 진주 방면으로 이용하시는 승객께서는 이번 역에서 열차하시어 다른 열차를 이용해 주시기 바랍니다. 내리실 분은 1사 수행 방향 오른쪽입니다 고맙습니다.</t>
  </si>
  <si>
    <t>MG00e04c241940</t>
  </si>
  <si>
    <t>141358-224</t>
  </si>
  <si>
    <t>./file/20210715/MG00e04c241940/141358-224.pcm</t>
  </si>
  <si>
    <t>d:\SRT_Improvement\전사데이터\aac\MG00e04c241940\20210715\141358-224.aac</t>
  </si>
  <si>
    <t>안내 말씀드립니다. 우리 열차는 잠시 후 천안아산 천안아산역에 도착합니다. 두고 내리시는 물건이 없는지 다시 한번 확인하시기 바랍니다. 아울러 우리 열차는 천안 아산역을 경유하여 지제의 수서역으로 가는 srt 330열차입니다. 용산 서울역으로 가는 ktx 열차를 이용하실 승객께서는 이번 역에서 하차하시어 다른 열차를 이용해 주시기 바랍니다. 천안 아산역에서 내리실 문은 열차 진행 방향 왼쪽입니다. 고맙습니다</t>
  </si>
  <si>
    <t>안내 말씀드립니다. 우리 열차는 잠시 후 천안 아산 천안 아산역에 도착합니다. 그거 내리시면 뭐가 놓았는지 다시 한 번 확인하시기 바랍니다. 알로리아차는 포남 아산역을 경유하여 기재 수소액으로 받은 에스아이티 3백3십열차입니다. 용산 서울역으로 가는 ktx 열차를 이용하실 승객께서는 이번 역에서 하차하시어 다른 열차를 이용해 주시기 바랍니다. 천안 아산역에서 내리실 문은 열차 순방향 왼쪽입니다 고맙습니다.</t>
  </si>
  <si>
    <t>160715-349</t>
  </si>
  <si>
    <t>./file/20210802/MG00e04c2419b0/160715-349.pcm</t>
  </si>
  <si>
    <t>d:\SRT_Improvement\전사데이터\aac\MG00e04c2419b0\20210802\160715-349.aac</t>
  </si>
  <si>
    <t>안내 말씀드립니다 우리 열차는 잠시 후 천안아산 천안아산역에 도착합니다 아울러 우리 열차는 천안 아산역을 경유하여 동탄 수서역으로 가는 srt 340열차입니다 천안아산역 내리실 문은 열차 진행 방향 오른쪽입니다. 고맙습니다.</t>
  </si>
  <si>
    <t>안내 말씀드립니다. 우리 열차는 잠시 후 천안 아산 천안 아산역에 도착합니다. 아울러 우리 열차는 천안 아산역을 경유하여 동탄 수서역으로 가는 srt 340열차입니다. 천안 아산역 내리실 문은 열차 진행 방향 오른쪽입니다 고맙습니다.</t>
  </si>
  <si>
    <t>083829-695</t>
  </si>
  <si>
    <t>./file/20210805/MG00e04c2419a0/083829-695.pcm</t>
  </si>
  <si>
    <t>d:\SRT_Improvement\전사데이터\aac\MG00e04c2419a0\20210805\083829-695.aac</t>
  </si>
  <si>
    <t>안내 말씀드립니다. 우리 열차는 잠시 후 동대구 동대구역에 도착합니다. 아울러 동해선 포항방면 경전선 창원 마산 진주 방면으로 여행하실 승객께서는 이번 역에서 하차하시어 다른 열차를 이용해 주시기 바랍니다. 내리실문은 열차 진행 방향 오른쪽입니다. 고맙습니다.</t>
  </si>
  <si>
    <t>안내 말씀드립니다. 우리 열차는 잠시 후 동대구 동대구역에 도착합니다. 아울러 동해선 포항방면 경전선 창원 마산 진주 방면으로 이용하실 승객께서는 이번 역에서 하차하시어 다른 열차를 이용해 주시기 바랍니다. 내리실문 열차 진행 방향 오른쪽입니다 고맙습니다.</t>
  </si>
  <si>
    <t>072000-490</t>
  </si>
  <si>
    <t>./file/20210708/MG00e04c2419cc/072000-490.pcm</t>
  </si>
  <si>
    <t>d:\SRT_Improvement\전사데이터\aac\MG00e04c2419cc\20210708\072000-490.aac</t>
  </si>
  <si>
    <t>곧 도착합니다 아울러 우리 열차에는 오송 지제 동탄역을 향해 수서역으로 가는 srt 304 열차입니다. 오송역에서 내리실문은 열차 진행 방향 왼쪽입니다. 고맙습니다.</t>
  </si>
  <si>
    <t>에 도착합니다. 아울러 우리의 차는 오송 지제 동탄역을 향해 수서역으로 가는 에스아이티 3004 열차입니다. 오송역에서 내리실 문은 열차 진행 방향 왼첩입니다 고맙습니다.</t>
  </si>
  <si>
    <t>164126-185</t>
  </si>
  <si>
    <t>./file/20210720/MG00e04c24196c/164126-185.pcm</t>
  </si>
  <si>
    <t>d:\SRT_Improvement\전사데이터\aac\MG00e04c24196c\20210720\164126-185.aac</t>
  </si>
  <si>
    <t>안내 말씀드립니다. 우리 열차는 16시 45분에 부산역을 출발하여 울산 신경주 동대구 대전 천안아산 지제 통탄역을 거쳐 수서역까지 가는 srt 354 열차입니다. 승객 여러분께서는 가지고 계신 승차권에서 가는 곳과 열차 시간을 다시 한번 확인해 주시기 바랍니다. 열차가 곧 출발합니다. 배웅을 위해 승차한 분은 이제 열차에서 내려주시기 바랍니다. 아울러 마스크가 필요하신 승객께서는 5호 차와 6호 차에 사이 통로에 있는 자동판매기를 이용해 주시기 바랍니다. 고맙습니다.</t>
  </si>
  <si>
    <t>신입니다. 우리는 16시 45분에 부산역을 출발하여 울산 신경주 동대구 대전 충남 아산 기계 동탄광을 거쳐 수서역까지 가는 srt 350 월차입니다. 승객 여러분께서는 가지고 계신 승차권에서 가는 곳과 열차 시간을 다시 한 번 확인해 보시기 바랍니다. 열차가 곧 출발합니다. 대응을 위해 승차인들을 차에서 내려주시기 바랍니다. 아라 마스크가 필요하신 승객께서는 오차와 6호차 사이 품이 있는 자동 탐매기를 이용해 주시기 바랍니다 고맙습니다.</t>
  </si>
  <si>
    <t>111614-107</t>
  </si>
  <si>
    <t>./file/20210802/MG00e04c241940/111614-107.pcm</t>
  </si>
  <si>
    <t>d:\SRT_Improvement\전사데이터\aac\MG00e04c241940\20210802\111614-107.aac</t>
  </si>
  <si>
    <t>안내 말씀드립니다. 우리 열차는 잠시 후 오송 오송역에 도착합니다. 아울러 우리 열차는 오송역을 경유하여 동탄 수서역으로 가는 srt 608 열차입니다. 내리실 문은 열차 진행 방향 오른쪽입니다. 고맙습니다.</t>
  </si>
  <si>
    <t>안녕하세요. 대입니다. 우리 하차는 잠시 후 오송 오송역에 도착합니다. 아울러 우리 열차는 오송역을 경유하여 동탄 수사역으로 가는 sit 6008 열차입니다. 메리셀로는 열차 진행 방향 오른쪽입니다 고맙습니다.</t>
  </si>
  <si>
    <t>111608-754</t>
  </si>
  <si>
    <t>./file/20210901/MG00e04c241970/111608-754.pcm</t>
  </si>
  <si>
    <t>d:\SRT_Improvement\전사데이터\aac\MG00e04c241970\20210901\111608-754.aac</t>
  </si>
  <si>
    <t>안내 말씀드립니다. 우리 열차는 잠시 후 오송역에 도착합니다. 우리 열차는 오송역을 경유하여 동탄 수서역으로 가는 srt 608 열차입니다. 용산 서울역으로 가는 ktx 열차를 이용하실 고객께서는 이번에 역에서 하차하시어 다른 열차를 이용해 주시길 바랍니다. 오송역 내리실 문은 열차 진행 방향 오른쪽입니다. 고맙습니다</t>
  </si>
  <si>
    <t>안내 말씀드립니다. 우리 예천은 잠시 오성역에 도착합니다. 우리 엘지는 오송역을 경유하여 동탄 수서역을 오가는 srt 6008차다 용산 서울역으로 가는 ktx 열차를 이용하실 고객께서는 이번 역에서 하차하시어 다른 열차를 이용해 주시기 바랍니다. 오송역 내리실 문은 열차 진행 방향 오른쪽입니다 고맙습니다.</t>
  </si>
  <si>
    <t>202727-742</t>
  </si>
  <si>
    <t>./file/20210811/MG00e04c241964/202727-742.pcm</t>
  </si>
  <si>
    <t>d:\SRT_Improvement\전사데이터\aac\MG00e04c241964\20210811\202727-742.aac</t>
  </si>
  <si>
    <t xml:space="preserve">안내 말씀드립니다. 우리 열차는 잠시 후 동대구 동대구 역에 도착합니다. 아울러 우리 열차는 동대구역을 경유하여 신경주 부산역으로 가는 srt </t>
  </si>
  <si>
    <t>안내 말씀드립니다. 우리 열차는 잠시 후 동대구 동대구역에 도착합니다. 아울로리열차는 동대구역을 격려하여 신경주 부산역으로 가는 srt 30</t>
  </si>
  <si>
    <t>224829-356</t>
  </si>
  <si>
    <t>./file/20210906/MG00e04c2419a0/224829-356.pcm</t>
  </si>
  <si>
    <t>d:\SRT_Improvement\전사데이터\aac\MG00e04c2419a0\20210906\224829-356.aac</t>
  </si>
  <si>
    <t>안내 말씀드립니다. 우리 열차는 잠시 후 대전. 대전역에 도착합니다. 아울러 우리 열차는 대전역을 경유하여 수서역으로 가는 srt 374 열차 입니다. 용산 서울역으로 가는 ktx 열차를 이용하실 승객께서는 이번에 역에서 하차하시어 다른 열차를 이용해 주시길 바랍니다. 대전역에서 내리실 문은 열차 진행 방향 오른쪽입니다. 고맙습니다.</t>
  </si>
  <si>
    <t>감내하고선 들립니다. 우리 월천은 잠시 후 대전 대전역에 도착합니다. 아울러 우리 열차는 대전역을 경유하여 수서역으로 가는 srt 3704 열차입니다. 용산 서울역으로 가는 ktx 열차를 이용하실 승객께서는 이번 역에서 하차하시어 다른 열차를 이용해 주시기 바랍니다. 대전역에서 누리 실물 은 열차 진행 방향 오른쪽입니다 고맙습니다.</t>
  </si>
  <si>
    <t>115902-149</t>
  </si>
  <si>
    <t>./file/20210824/MG00e04c24196c/115902-149.pcm</t>
  </si>
  <si>
    <t>d:\SRT_Improvement\전사데이터\aac\MG00e04c24196c\20210824\115902-149.aac</t>
  </si>
  <si>
    <t>안내 말씀드립니다. 우리 열차는 잠시 후 오송 오송역에 도착합니다. 아울러 우리 열차는 오송역을 경유하여 평택지제 수서역으로 가는 srt 324 열차 입니다. 내리실 문은 열차 진행 방향 왼쪽입니다. 고맙습니다.</t>
  </si>
  <si>
    <t>안녕하십니다. 저는 잠시 후 오성 오성역에 도착합니다. 알라바이서는 오성역을 경유하여 평택 지제 사사역으로 가는 에스알티 삼백이십사열차입니다. 이러신 분은 열차 진행 방향 왼쪽입니다 고맙습니다.</t>
  </si>
  <si>
    <t>084647-017</t>
  </si>
  <si>
    <t>./file/20210830/MG00e04c2419ac/084647-017.pcm</t>
  </si>
  <si>
    <t>d:\SRT_Improvement\전사데이터\aac\MG00e04c2419ac\20210830\084647-017.aac</t>
  </si>
  <si>
    <t>다시 한번 안내 말씀드립니다. 우리 열차는 잠시 후 익산 익산역에 앞 열 차의 안전거리 유지를 위해 제 시간보다 약 5분 늦게 도착합니다. 열차가 제시간에 도착 하지 못해 죄송합니다. 아울러 핸드폰. 지갑 가방 등 두고 내리시는 물건이 없는지 좌석 앞 그물망과 선반 위를 다시 한번 확인하시기 바랍니다. 내리실 문은 열차 진행 방향 왼쪽입니다. 고맙습니다.</t>
  </si>
  <si>
    <t>다시 한 분 안내 신드립니다. 우리 열차는 잠시에 익산 익산역에 열차의 안전거리 유지를 위해 제 시간보다 약 5분 늦게 도착합니다. 열차가 제 시간에 대착하지 못해 죄송합니다. 핸드폰 지갑 가방 등 그리고 내리시는 물건이 없는지 저 소가 구매 명과 선반위를 다시 한 번 확인하시기 바랍니다. 내리시는 열차 진행방의 원조입니다 고맙습니다.</t>
  </si>
  <si>
    <t>075717-787</t>
  </si>
  <si>
    <t>./file/20210812/MG00e04c241914/075717-787.pcm</t>
  </si>
  <si>
    <t>안내 말씀드립니다. 우리 열차는 오전 8시 정각에 부산역을 출발하여 울산 신경주 동대구 대전 오송 동탄 수서역으로 가는 srt 314 열차입니다. 승객 여러분께서는 가지고 계신 승차권에서 가는 곳과 열차 시간을 다시 한 번 확인해 주시기 바랍니다. 열차가 곧 출발 하오니 배웅을 위해 승차한 분들은 이제 열차에서 내려 주시기 바랍니다. 아울러 오전 8시 10분에 부산역을 출발하여 서울역으로 가는 ktx 14 열차를 이용하실 승객께서는 지금 즉시 하차 하시어 타는곳 6번 타는곳 6번으로 이동해 주시기 바랍니다. 고맙습니다</t>
  </si>
  <si>
    <t>221046-737</t>
  </si>
  <si>
    <t>./file/20210722/MG00e04c2419c0/221046-737.pcm</t>
  </si>
  <si>
    <t>d:\SRT_Improvement\전사데이터\aac\MG00e04c2419c0\20210722\221046-737.aac</t>
  </si>
  <si>
    <t>안내 말씀드립니다. 우리 열차는 잠시 후 오송 오송역에 도착합니다. 아울러 우리 열차는 오송역을 경유하여 수서역으로 가는 srt 666열차입니다. 내리실 문은 열차 진행 방향 오른쪽입니다. 고맙습니다</t>
  </si>
  <si>
    <t>안내 말씀드립니다. 레트는 잠시 후 오송 오송역에 도착합니다. 우리는 오성역을 경유하여 수서역으로 가는 srt 666년차입니다. 내리실 문은 열차의 진행 방향 오른쪽입니다 고맙습니다.</t>
  </si>
  <si>
    <t>164339-202</t>
  </si>
  <si>
    <t>./file/20210818/MG00e04c2419b0/164339-202.pcm</t>
  </si>
  <si>
    <t>d:\SRT_Improvement\전사데이터\aac\MG00e04c2419b0\20210818\164339-202.aac</t>
  </si>
  <si>
    <t>안내 말씀드립니다. 우리 열차는 잠시 후 동대구. 동대구역에 도착합니다. 아울러 동해선 포항 방면 경전선 창원 마산 진주 방면으로 여행 하실 승객께서는 이번 역에서 하차하시어 다른 열차를 이용해 주시기 바랍니다. 동대구역 내리실문은 열차 진행 방향 오른쪽입니다 고맙습니다</t>
  </si>
  <si>
    <t>안내 말씀드립니다. 우리 열차는 잠시 후 동대구 동대구역에 도착합니다. 아울러 동해선 포항방면 경전선 항원 마산 진주 방면으로 여행하실 승객께서는 이번 역에서 하차하시어 다른 열차를 이용해 주시기 바랍니다. 동대구역 드리실부는 열차 진행 방향 오른쪽입니다 고맙습니다.</t>
  </si>
  <si>
    <t>155453-356</t>
  </si>
  <si>
    <t>./file/20210823/MG00e04c24196c/155453-356.pcm</t>
  </si>
  <si>
    <t>d:\SRT_Improvement\전사데이터\aac\MG00e04c24196c\20210823\155453-356.aac</t>
  </si>
  <si>
    <t>안내 말씀드립니다. 우리 열차는 잠시 후 동대구 동대구역에 도착합니다. 아울러 우리 열차는 동대구역에 제시간 보다 11분 늦게 도착합니다. 열차가 제시간에 도착하지 못해 대단히 죄송합니다. 아울러 오늘은 비로 인해 바닥이 많이 미끄러우니 넘어져서 다치지 않게 조심하시기 바랍니다. 내리실 문은 열차 진행 방향 왼쪽입니다. 고맙습니다</t>
  </si>
  <si>
    <t>안녕 서드립니다. 우리 저는 잠시 후 동대구 동대구역에 도착합니다. 아울러 우리 열전의 동대구역에 제 시간보다 11분 늦게 도착합니다. 열차가 제 시간에 도착하지 못해 대단히 죄송합니다. 아울러 오늘은 비로 인해 바닥이 많이 미끄러우니 넘어져서 다치지 않게 조심하시기 바랍니다. 내리실 문은 열차에 지는 방향 왼쪽입니다.</t>
  </si>
  <si>
    <t>MG00e04c24198c</t>
  </si>
  <si>
    <t>083751-666</t>
  </si>
  <si>
    <t>./file/20210716/MG00e04c24198c/083751-666.pcm</t>
  </si>
  <si>
    <t>d:\SRT_Improvement\전사데이터\aac\MG00e04c24198c\20210716\083751-666.aac</t>
  </si>
  <si>
    <t>안내 말씀 드립니다. 우리 열차는 잠시 후 동대구 동대구 역에 도착합니다 아울러 동해선 포항 방면 경전선 창원 마산 진주 방면으로 여행 하실 승객께서는 이번 역에서 하차하시어 다른 열차를 이용해 주시기 바랍니다. 동대구역 내리실분은 열차 진행 방향 오른쪽입니다. 고맙습니다.</t>
  </si>
  <si>
    <t>안내 말씀 드립니다. 우리 열차는 잠시 후 동대구 동대구역에 도착합니다. 아울러 동해선 포항방면 경전선 창원 마산 진주 방면으로 여기 가실 승객께서는 이번 역에서 하차하시어 다른 열차를 이용해 주시기 바랍니다. 동대구역 내리실문은 열차 진행 방향 오른쪽입니다 고맙습니다.</t>
  </si>
  <si>
    <t>224422-206</t>
  </si>
  <si>
    <t>./file/20210720/MG00e04c24197c/224422-206.pcm</t>
  </si>
  <si>
    <t>d:\SRT_Improvement\전사데이터\aac\MG00e04c24197c\20210720\224422-206.aac</t>
  </si>
  <si>
    <t>그가 리시는 소지품이 없는지 다시 한번 확인하시기 바랍니다. 이는 천연화 상황을 경유하여 동탄 특별구로 가는 fip 3백7십이 y입니다. 용산 서울역으로 가는 ktx 열차를 이용하실 분들께서는 이번 역에서 하차 시 다른 열차를 이용해 주시기 바랍니다. 카메라 산업에서 내리시는 물은 열차 진행 방향 오른쪽 오른쪽입니다. 그렇습니다.</t>
  </si>
  <si>
    <t>070906-795</t>
  </si>
  <si>
    <t>./file/20210702/MG00e04c241928/070906-795.pcm</t>
  </si>
  <si>
    <t>d:\SRT_Improvement\전사데이터\aac\MG00e04c241928\20210702\070906-795.aac</t>
  </si>
  <si>
    <t>안내 말씀드립니다. 우리 열차는 잠시 후 동대구 동대구역에 도착합니다.  동해선 포항 방면 경전선 창원 마산 중계방면으로 여행하실 승객께서는 이번역에서 하차하시여 다른 열차를 이용해 주시길 바랍니다. 내리실문은 열차 진행 방향 왼쪽입니다. 고맙습니다.</t>
  </si>
  <si>
    <t>안녕하신드입니다. 우리 팀은 잠시 후 동대구 동대구역에 도착합니다. 알리 동산백원 경기 창원 마산 중기 학문으로 여행하신 신부께서는 이름 명사 하치원 씨와 다른 메트를 이용해 주시기 바랍니다. 모르시고는 열차 중 상당은 왼쪽입니다 고맙습니다.</t>
  </si>
  <si>
    <t>200053-607</t>
  </si>
  <si>
    <t>./file/20210713/MG00e04c241964/200053-607.pcm</t>
  </si>
  <si>
    <t>d:\SRT_Improvement\전사데이터\aac\MG00e04c241964\20210713\200053-607.aac</t>
  </si>
  <si>
    <t>안내 말씀 드립니다. 우리 열차는 잠시 후 오송 오송역에 도착합니다. 두고 내리시는 물건이 없는지 다시 한 번 확인하시기 바랍니다. 아울러 우리 열차는 오송역을 경유하고 동탄 수서로 가는 srt 360열차입니다 용산 서울역으로 가는 ktx 열차를 이용하실 승객께서는 이번 역에서 하차하시여 다른 열차를 이용해 주시기 바랍니다. 내리실 문은 열차 진행 방향 왼쪽입니다. 고맙습니다.</t>
  </si>
  <si>
    <t>안내 말씀 드립니다. 우리 열차는 잠시 후 오송 오송역에 도착합니다. 두고 내리시는 물건이 없는지 다시 한 번 확인하시기 바랍니다. 아울러 우리 열차는 오송역을 경유하여 동탄 수서로 가는 srt 360 열차입니다. 용산 서울역으로 가는 ktx 열차를 이용하실 승객께서는 2번 역에서 하차하시어 다른 열차를 이용해 주시기 바랍니다. 내리실 문은 열차 진행 방향 왼쪽입니다 고맙습니다.</t>
  </si>
  <si>
    <t>090405-241</t>
  </si>
  <si>
    <t>./file/20210825/MG00e04c2419b0/090405-241.pcm</t>
  </si>
  <si>
    <t>d:\SRT_Improvement\전사데이터\aac\MG00e04c2419b0\20210825\090405-241.aac</t>
  </si>
  <si>
    <t>안내 말씀 드립니다. 우리 열차는 잠시 후 동대구. 동대구 역에 도착합니다 아울러 우리 열차는 동대구역을 경유하여 신경주 부산역으로 가는 srt 311 열차입니다. 동해선 포항 방면 경전선 창원 마산 진주 방면 열차를 이용하신 승객께서는 이번역에서 하차해 주시기 바랍니다.</t>
  </si>
  <si>
    <t>안내 말씀드립니다. 우리 열차는 잠시 후 동대구 동대구역에 도착합니다. 아울로리 열차는 동대구역을 격려하여 신경준 부산역으로 가는 srt 312 열차입니다. 동해선 포항방면 경전선 창원 마산 진주 방면 열차를 이용하실 승객께서는 이원역에서 하차해 주시기 바랍니다. 내리실 문의 열차 집행방향 민주영입니다 고맙습니다.</t>
  </si>
  <si>
    <t>094842-833</t>
  </si>
  <si>
    <t>./file/20210805/MG00e04c2418cc/094842-833.pcm</t>
  </si>
  <si>
    <t>d:\SRT_Improvement\전사데이터\aac\MG00e04c2418cc\20210805\094842-833.aac</t>
  </si>
  <si>
    <t>안내 말씀드립니다. 우리 열차는 잠시 후 오송 오송역에 도착합니다. 아울러 우리 열차는 동탄역을 경유하여 수서역으로 가는 srt 314 열차입니다. 용산 서울역으로 가는 ktx로 갈아타실 승객께서는 이번 역에서 하차하여 주시기 바랍니다. 내리실문은 열차 진행 방향 왼쪽입니다. 고맙습니다.</t>
  </si>
  <si>
    <t>안내 말씀드립니다. 우리 열차는 잠시 후 오송 오송역에 도착합니다. 아울러 우리 열차는 동탄역을 경유하여 수서역으로 가는 에스알티 삼백십사 열차입니다. 용산 서울역으로 가는 ktx로 갈아타실 승객께서는 2번 역에서 하차하여 주시기 바랍니다. 내리시모는 열차 진행 방향 왼쪽입니다 고맙습니다.</t>
  </si>
  <si>
    <t>081129-649</t>
  </si>
  <si>
    <t>./file/20210701/MG00e04c2419a4/081129-649.pcm</t>
  </si>
  <si>
    <t>d:\SRT_Improvement\전사데이터\aac\MG00e04c2419a4\20210701\081129-649.aac</t>
  </si>
  <si>
    <t>안내 말씀드립니다. 우리 열차는 잠시 후 천안아산 천안아산역에 도착합니다. 아울러 우리 열차는 천안아산역을 경유하여 지제 동탄 수서역으로가는 srt652열차입니다. 천안아산역에서 내리실 문은 열차 진행방향 오른쪽입니다. 고맙습니다.</t>
  </si>
  <si>
    <t>안내 말씀드립니다. 우리 열차 잠시 후 천안아산 천안 아산역에 도착합니다. 아울러 우리 열차는 천안아산역을 경유하여 제 동탄 수사역으로 가는 사이트에 6백52월 차입니다. 천안 아산역에서 내리실 문은 열차 진행 방향 오른쪽입니다 고맙습니다.</t>
  </si>
  <si>
    <t>202741-232</t>
  </si>
  <si>
    <t>./file/20210830/MG00e04c241938/202741-232.pcm</t>
  </si>
  <si>
    <t>d:\SRT_Improvement\전사데이터\aac\MG00e04c241938\20210830\202741-232.aac</t>
  </si>
  <si>
    <t>안내 말씀드립니다. 우리 열차는 잠시 후 동대 동대구 역에 도착합니다. 아울러 동해선 포항 방면 경전선 창원 마산 진주 방면의 승객께서는 이번 역에서 하차하시어 다른 열차를 이용해 주시기 바랍니다. 동대구역 내리실 문은 열차 진행 방향 왼쪽입니다 고맙습니다.</t>
  </si>
  <si>
    <t>네 말씀드립니다. 우리 열차는 잠시 후 동대구 동대구역에 도착합니다. 아울러 동해선 포항 방면 경전선 창원 마산 진주 방면의 승객께서는 이번 역에서 하차하시어 다른 열차를 이용하셔야 합니다. 동대구역 내리시는 열차 진행 방향 왼쪽입니다 고맙습니다.</t>
  </si>
  <si>
    <t>115910-080</t>
  </si>
  <si>
    <t>./file/20210723/MG00e04c24192c/115910-080.pcm</t>
  </si>
  <si>
    <t>d:\SRT_Improvement\전사데이터\aac\MG00e04c24192c\20210723\115910-080.aac</t>
  </si>
  <si>
    <t>안내 말씀드립니다. 우리열차는 잠시 후 오송 오송역에 도착합니다. 아울러 우리 열차는 오송역을 경유하여 지제 수서역으로역 가는 srt 324열차입니다. 오송역에서 내리실 문은 열차 진행방향 왼쪽입니다. 고맙습니다.</t>
  </si>
  <si>
    <t>안내 말씀드립니다. 오리 열차는 잠시 후 오송 오송역에 도착합니다. 아울러 우리 열차는 오송역을 경유하여 지금 수서역으로 가는 fip 324월차입니다. 오송역에서 내리신 분은 열차 분인강향 왼쪽입니다 고맙습니다.</t>
  </si>
  <si>
    <t>162018-764</t>
  </si>
  <si>
    <t>./file/20210805/MG00e04c24196c/162018-764.pcm</t>
  </si>
  <si>
    <t>d:\SRT_Improvement\전사데이터\aac\MG00e04c24196c\20210805\162018-764.aac</t>
  </si>
  <si>
    <t>안내 말씀드립니다. 우리 열차는 잠시 후 익산 익산역에 도착합니다. 원래 우리 열차는 익산역을 경유하여 지제 동탄 수서역으로 가는 SRT 614열차입니다. 익산역 내리실 문은 열차 진행 방향 왼쪽입니다. 고맙습니다</t>
  </si>
  <si>
    <t>안내 말씀드립니다. 우리 열차는 잠시 후 익산 익산역에 도착합니다. 아울러 우리 열차는 익산역을 경유하여 기재 동탄 수사역으로 가는 614월체입니다. 익산역 노리셔으는 열차 진행되면 왼쪽입니다 고맙습니다.</t>
  </si>
  <si>
    <t>200144-357</t>
  </si>
  <si>
    <t>./file/20210702/MG00e04c241968/200144-357.pcm</t>
  </si>
  <si>
    <t>d:\SRT_Improvement\전사데이터\aac\MG00e04c241968\20210702\200144-357.aac</t>
  </si>
  <si>
    <t>안내 말씀드립니다. 우리 열차는 잠시 후 오송 오송역에 도착합니다. 우리 열차는 오송역을 경유하여 동탄 수서역으로 가는 SRT 360열차입니다. 내리실 문은 열차 진행 방향 왼쪽입니다. 고맙습니다</t>
  </si>
  <si>
    <t>안내 말씀드립니다. 우리 열차는 잠시 후 오송 오송역에 도착합니다. 우리 열차는 오송역을 경유하여 동탄 수서역으로 가는 srt 360 열차입니다. 내리실 문헌 열차 진행 방향 왼주입니다 고맙습니다.</t>
  </si>
  <si>
    <t>MG00e04c241974</t>
  </si>
  <si>
    <t>075746-185</t>
  </si>
  <si>
    <t>./file/20210707/MG00e04c241974/075746-185.pcm</t>
  </si>
  <si>
    <t>완전히 가릴 수 있도록 마스크를 착용해 주시고 빵 도시락 등 음식물 섭취는 금지됩니다. 혹여나 마스크가 필요하신 승객께서는 2호차와 3호차 사이 통로에 있는 자동판매기를 이용해 주시기 바랍니다. 고맙습니다</t>
  </si>
  <si>
    <t>161438-606</t>
  </si>
  <si>
    <t>./file/20210817/MG00e04c2419a0/161438-606.pcm</t>
  </si>
  <si>
    <t>d:\SRT_Improvement\전사데이터\aac\MG00e04c2419a0\20210817\161438-606.aac</t>
  </si>
  <si>
    <t>안내 말씀드립니다. 우리 열차는 잠시 후 오송 오송역에 도착합니다. 아울러 우리 열차는 오송역을 경유하여 평택 지제 동탄 수서역으로 가는 SRT 342열차입니다 오송역 내리실 문은 열차 진행 방향 왼쪽입니다. 고맙습니다</t>
  </si>
  <si>
    <t>안내 말씀드립니다. 우리 열차는 잠시 후 오송 오송역에 도착합니다. 아울러 우리 열차는 오송역을 경유하여 평택지제 동탄 수서역으로 가는 srt 342 열차입니다. 오송역 내리실 문은 열차 진행 방향 왼쪽입니다 고맙습니다.</t>
  </si>
  <si>
    <t>221435-699</t>
  </si>
  <si>
    <t>./file/20210720/MG00e04c2419ac/221435-699.pcm</t>
  </si>
  <si>
    <t>d:\SRT_Improvement\전사데이터\aac\MG00e04c2419ac\20210720\221435-699.aac</t>
  </si>
  <si>
    <t>안내 말씀드립니다. 우리 열차는 잠시 후 천안아산 천안아산역에 도착합니다. 아울러 우리 열차는 천안 아산역을 경유하여 수서역으로 가는 SRT 368열차입니다. 내리실 문은 열차 진행 방향 왼쪽입니다. 고맙습니다</t>
  </si>
  <si>
    <t>안녕 말씀드립니다. 5월 차는 잠시 후 천안 아산 천안 아산역에 도착합니다. 아울러 우리 차는 천안 아산역을 경유하여 수소역으로 가는 srt 368년차입니다. 내리실 분은 열차 지난 방향 왼쪽입니다 고맙습니다.</t>
  </si>
  <si>
    <t>193218-106</t>
  </si>
  <si>
    <t>./file/20210813/MG00e04c241914/193218-106.pcm</t>
  </si>
  <si>
    <t>d:\SRT_Improvement\전사데이터\aac\MG00e04c241914\20210813\193218-106.aac</t>
  </si>
  <si>
    <t>안내 말씀드립니다. 우리 열차는 잠시 후 동대구 동대구역에 도착합니다. 두고 내리시는 소지품이 없는지 다시 한번 확인하시기 바랍니다. 아울러 동해선 포항 방면 경전선 창원 마산 진주 방면으로 여행하실 승객께서는 이번 역에서 하차하시어 다른 열차를 이용해 주시기 바랍니다. 동대구역에서 내리실 문은 열차 진행 방향 왼쪽 왼쪽입니다. 고맙습니다</t>
  </si>
  <si>
    <t>안녕하시드립니다. 우리 와이프는 잠시 후 동복구 동대구역에 도착합니다. 두고 내리시는 소재선이 없는지 다시 한 번 확인하시기 바랍니다. 아울러 동해선 포항 방면 경찰선 창원 마산 진주 방면으로 여행하실 승객께서는 이번 역에서 하차 시에 다른 열차를 이용해 주시기 바랍니다. 동대구역에서 내리실 문은 열차 진행 방향 왼쪽 왼쪽입니다. 그렇습니다.</t>
  </si>
  <si>
    <t>172916-464</t>
  </si>
  <si>
    <t>./file/20210817/MG00e04c241940/172916-464.pcm</t>
  </si>
  <si>
    <t>d:\SRT_Improvement\전사데이터\aac\MG00e04c241940\20210817\172916-464.aac</t>
  </si>
  <si>
    <t>안내 말씀드립니다. 우리 열차는 잠시 후 동대구 동대구역에 도착합니다. 아울러 동해선 포항 방면 경전선 창원 마산 진주 방면으로 여행하실 승객께서는 이번 역에서 하차하시어 안내 표지나 안내 방송을 확인하시고 해당 승강장으로 이동하여 다른 열차를 이용해 주시기 바랍니다. 내리실 문은 열차 진행 방향 오른쪽입니다. 고맙습니다</t>
  </si>
  <si>
    <t>안내 말씀드립니다. 우리 열차는 잠시 후 동대구 동대구역에 도착합니다. 아울러 동해선 포항 방면 경장선 창원 마산 진주 방면으로 여행하신 승객 께서는 이번 역에서 하차하시어 안내 표지나 안내 방송을 확인하시고 해당 승강장으로 이동하여 다른 열차를 이용해 주시기 바랍니다. 에리세문항 열차 진행 방향 오른쪽입니다 고맙습니다.</t>
  </si>
  <si>
    <t>185903-815</t>
  </si>
  <si>
    <t>./file/20210728/MG00e04c241940/185903-815.pcm</t>
  </si>
  <si>
    <t>d:\SRT_Improvement\전사데이터\aac\MG00e04c241940\20210728\185903-815.aac</t>
  </si>
  <si>
    <t>안내 말씀드립니다. 우리 열차는 잠시 후 동대구 동대구역에 도착합니다. 아울러 동해선 포항 방면 경전선 창원 마산 진주 방면으로 여행하실 고객께서는 이번 역에서 하차하시어 다른 열차를 이용해 주시기 바랍니다. 동대구역에서 내리실 문은 열차 진행 방향 오른쪽입니다. 고맙습니다</t>
  </si>
  <si>
    <t>안녕히 말씀드립니다. 우리 와이차는 잠시 동대구 동대구역에 도착합니다. 아울러 동해선 포항 강면 경전선 창원 마산 진주 방면으로 여행하실 고객께서는 이번 열차 차하시어 다른 열차를 이용해 주시기 바랍니다. 동대구역에서 내리실 문은 열차 진행 방향 오른쪽입니다 고맙습니다.</t>
  </si>
  <si>
    <t>074230-567</t>
  </si>
  <si>
    <t>./file/20210809/MG00e04c2419a0/074230-567.pcm</t>
  </si>
  <si>
    <t>d:\SRT_Improvement\전사데이터\aac\MG00e04c2419a0\20210809\074230-567.aac</t>
  </si>
  <si>
    <t>안내 말씀드립니다. 우리 열차는 잠시 후 천안아산 천안아산역에 도착합니다. 아울러 이 열차는 천안아산역을 경유하여 평택 지제 동탄역을 거쳐 수서역까지 가는 SRT 604열차입니다. 천안아산역 내리실 문은 열차 진행 방향 오른쪽입니다. 고맙습니다</t>
  </si>
  <si>
    <t>말씀드립니다. 우리 열차는 잠시 후 천안 아산 천안 아산역에 도착합니다. 아라 우리 열차는 천안 아산역을 경유하여 평택 지제 동탄역을 거쳐 수서역까지 가는 srt 600석 열차입니다. 천안 아산역 내리실 문은 열차 진행 방향 오른쪽입니다 고맙습니다.</t>
  </si>
  <si>
    <t>142724-012</t>
  </si>
  <si>
    <t>./file/20210827/MG00e04c2419c0/142724-012.pcm</t>
  </si>
  <si>
    <t>d:\SRT_Improvement\전사데이터\aac\MG00e04c2419c0\20210827\142724-012.aac</t>
  </si>
  <si>
    <t>안내 말씀드립니다. 우리 열차는 잠시 후 동대구 동대구역에 도착합니다. 아울러 동해선 포항방면 경전선 창원 마산 진주 방면으로 여행하실 승객께서는 이번 역에서 하차하시어 다른 열차를 이용해 주시기 바랍니다. 동대구역에서 내리실 문은 열차 진행 방향 오른쪽입니다. 고맙습니다</t>
  </si>
  <si>
    <t>안나 나산 불입니다. 우리 열사는 잠시 후 동대구 동대구역에 도착합니다. 안나 동해선 포항 방남 경전선 창원 마산 진주 강남으로 여행하신 선대께서는 이동 역에서 하차하시어 다른 열차를 이용해 주시기 바랍니다. 동대구역에서 내리실 문은 열차의 지원방현 오른쪽입니다 고맙습니다.</t>
  </si>
  <si>
    <t>142433-973</t>
  </si>
  <si>
    <t>./file/20210729/MG00e04c241944/142433-973.pcm</t>
  </si>
  <si>
    <t>d:\SRT_Improvement\전사데이터\aac\MG00e04c241944\20210729\142433-973.aac</t>
  </si>
  <si>
    <t xml:space="preserve">안내말씀드립니다. 우리열차는 잠시후 동대구 동대구역에 도착합니다. 아울러 동해선 포항 방면 경전선 창원 마산 분지 방면으로 여행하실 고객께서는 이번역에서 하차하시어 다른 열차를 이용해주시기바랍니다. 동대구역 내리실 문은 열차 진행 방향 오른쪽입니다. 고맙습니다. </t>
  </si>
  <si>
    <t>안내 말씀드립니다. 우리 열자는 잠시 후 동대구 동대구역에 도착합니다. 아울러 동해선 포항방면 경전선 창원 마산 중지 방면으로 여행하실 고객께서는 이반 역에서 하차하시어 다른 열차를 이용해 주시기 바랍니다. 동대구역 내리시고는 열차 진행 방향 오른쪽입니다. 구웠습니다.</t>
  </si>
  <si>
    <t>094749-811</t>
  </si>
  <si>
    <t>./file/20210709/MG00e04c2419b0/094749-811.pcm</t>
  </si>
  <si>
    <t>d:\SRT_Improvement\전사데이터\aac\MG00e04c2419b0\20210709\094749-811.aac</t>
  </si>
  <si>
    <t>안내말드립니다. 우리열차는 잠시후 천안아산 천안아산역에 도착합니다. 아울러 우리열차는 천안아산역을 경유하여 동탄 수서역으로 가는 srt 654열차입니다. 내리실문은 열차 진행 방향 왼쪽입니다. 고맙습니다.</t>
  </si>
  <si>
    <t>안내 말씀드립니다. 우리 열차는 잠시 후 천안 아산 천안 아산역에 도착합니다. 아울러 우리 열차는 천안아산역을 경유하여 동탄 소설역으로 가는 srt 654 열차입니다. 내리쉐문은 열차 진행 방향 왼쪽입니다 고맙습니다.</t>
  </si>
  <si>
    <t>212817-552</t>
  </si>
  <si>
    <t>./file/20210721/MG00e04c241968/212817-552.pcm</t>
  </si>
  <si>
    <t>d:\SRT_Improvement\전사데이터\aac\MG00e04c241968\20210721\212817-552.aac</t>
  </si>
  <si>
    <t>안내말씀드립니다. 우리열차는 앞열차와의 간격 유지를 위한 서행으로 울산역에 재시간보다 약 9분 늦게 도착합니다. 열차가 재시간에 도착하지 못해 죄송합니다. 내리실문은 열차 진행 방향 왼쪽입니다. 고맙습니다.</t>
  </si>
  <si>
    <t>안내 말씀드립니다. 우리 열차는 앞 열차와의 간격 유지를 위한 서행으로 울산역에 제 시간보다 약 9분 늦게 도착합니다. 열차가 제 시간에 도착하지 못해 죄송합니다. 메리 질문은 열차 진행 방향 왼쪽입니다 고맙습니다.</t>
  </si>
  <si>
    <t>144125-420</t>
  </si>
  <si>
    <t>./file/20210906/MG00e04c24192c/144125-420.pcm</t>
  </si>
  <si>
    <t>d:\SRT_Improvement\전사데이터\aac\MG00e04c24192c\20210906\144125-420.aac</t>
  </si>
  <si>
    <t>안내말씀드립니다. 우리열차 잠시후 동대구 동대구역에 도착합니다. 아울러 동해선 포항 방면 경전선 창원 마산 진주 방면으로 여행하실 승객께서는 이번역에서 하차하시어 다른 열차를 이용해주시기 바랍니다. 동대구역 내리실문은 열차 진행 방향 왼쪽입니다. 고맙습니다.</t>
  </si>
  <si>
    <t>안내 말씀드립니다. 우리 열차는 잠시 후 동대구 동대구역에 도착합니다. 아울러 동해선 포항 방면 경전선 창원 마산 진주 방면으로 여행하시는 승객께서는 이원역에서 하차하셔 다른 열차를 이용해 주시기 바랍니다. 동대구역 내리실 문은 열차 진행 방향 왼쪽입니다 고맙습니다.</t>
  </si>
  <si>
    <t>MG00e04c241934</t>
  </si>
  <si>
    <t>151521-241</t>
  </si>
  <si>
    <t>./file/20210719/MG00e04c241934/151521-241.pcm</t>
  </si>
  <si>
    <t>d:\SRT_Improvement\전사데이터\aac\MG00e04c241934\20210719\151521-241.aac</t>
  </si>
  <si>
    <t>안내말씀드립니다. 우리열차는 잠시후 동대구 동대구역에 도착합니다. 두고 내리시는 소지품이 없는지 다시한번 확인하시기바랍니다. 아울러 동해선 포항방면 경전선 창원 마산 진주 방면으로 여행하실 승객께서는 이번역에서 하차하시어 다른 열차를 이용해주시기 바랍니다. 동대구역에서 내리실문은 열차 진행 방향 왼쪽 왼쪽입니다. 고맙습니다.</t>
  </si>
  <si>
    <t>안녕하십일입니다. 우리 열차는 잠시 후 동구 동부구역에 도착합니다. 두고 내리시면 소개통이 없는지 다시 한 번 확인하시기 바랍니다. 아울러 동해선 포항 방면 경정선 창원 마산 진주 방면으로 여행하실 승객께서는 이번 역에서 하차하시어 다른 열차를 이용해 주시기 바랍니다. 통가구역에서 내리실 문은 열차 진행 방향 왼쪽 왼쪽입니다 고맙습니다.</t>
  </si>
  <si>
    <t>175643-403</t>
  </si>
  <si>
    <t>./file/20210820/MG00e04c241934/175643-403.pcm</t>
  </si>
  <si>
    <t>d:\SRT_Improvement\전사데이터\aac\MG00e04c241934\20210820\175643-403.aac</t>
  </si>
  <si>
    <t>안내말씀드립니다. 우리열차는 잠시후 동대구 동대구역에 도착합니다. 내리실문은 열차에 진행 방향 오른쪽입니다. 아울러 동해선 포항방면 경전선 창원 마산 진주방면으로 여행하실 고객께서는 이번역에서 하차하시어 다른 열차를 이용해 주시기 바랍니다. 내리실문은 열차에 진행 방향 오른쪽입니다. 고맙습니다.</t>
  </si>
  <si>
    <t>안녕히 말씀드립니다. 우리 차는 잠시 후 동대구역에 도착합니다. 지금 실무는 열차의 진행 방향 오른쪽입니다. 아울러 동해선 포원 방면 경전선 창원 마산 진주 방문으로 여행하실 고객님께서는 운전역에서 하차하시어 다른 열차를 이용해 주시길 바랍니다. 여기 시는 열차의 진행 방향 오른쪽입니다.</t>
  </si>
  <si>
    <t>142324-860</t>
  </si>
  <si>
    <t>./file/20210720/MG00e04c241950/142324-860.pcm</t>
  </si>
  <si>
    <t>d:\SRT_Improvement\전사데이터\aac\MG00e04c241950\20210720\142324-860.aac</t>
  </si>
  <si>
    <t xml:space="preserve">안내말씀드립니다. 우리열차는 잠시후 동대구 동대구역에 도착합니다. 아울러 우리열차는 동대구역을 경유하여 정차역없이 부산역으로 가는 srt 333열차입니다. 포항으로 가는 동해선과 창원 마산 진주방면으로 가는 경전선을 이용하실 고객께서는 이번역에서 하차하시어 다른 열차를 이용해 주시기 바랍니다. 동대구역 내리실문은 열차 진행 방향 오른쪽입니다. 고맙습니다. </t>
  </si>
  <si>
    <t>오늘 같은 일입니다. 우리 열차는 잠시 후 동대구 동대구역에 도착합니다. 아울러 우리 열차는 동대구역을 경유하여 정차 없이 부산역으로 가는 srt 333 열차입니다. 포항으로 가는 동해선과 창원 마산 진주 방면으로 가는 경전선을 이용하실 고객께서는 이번 역에서 하차하시어 다른 열차를 이용해 주시기 바랍니다. 동대구역 내리실 문은 열차 진행 방향 오른쪽입니다 고맙습니다.</t>
  </si>
  <si>
    <t>084701-551</t>
  </si>
  <si>
    <t>./file/20210802/MG00e04c24196c/084701-551.pcm</t>
  </si>
  <si>
    <t>d:\SRT_Improvement\전사데이터\aac\MG00e04c24196c\20210802\084701-551.aac</t>
  </si>
  <si>
    <t>안내말씀드립니다. 우리열차는 잠시후 오송 오송역에 도착합니다. 아울러 우리열차는 오송역을 경유하여 지제 수서역으로 가는 srt 308열차입니다. 끝으로 오늘은 비로인해 바닦이 많이 미끄러우니 넘어져서 다치지 않게 조심하시기 바랍니다. 오송역 내리실문은 열차 진행 방향 왼쪽입니다. 고맙습니다.</t>
  </si>
  <si>
    <t>안녕 신드리입니다. 모레 열차는 잠시 후 오송 오송역에 도착합니다. 아울러 우리 와이트는 오송역을 경유하여 기재 수색역으로 가는 srt 3008월트입니다. 끝으로 오늘은 비로 인해 바닥이 많이 미끄러우니 넘어져서 다치지 않게 조심하시기 바랍니다. 오승용 내리시는 여기서 진행 방향 왼쪽입니다 고맙습니다.</t>
  </si>
  <si>
    <t>204550-256</t>
  </si>
  <si>
    <t>./file/20210809/MG00e04c241948/204550-256.pcm</t>
  </si>
  <si>
    <t>d:\SRT_Improvement\전사데이터\aac\MG00e04c241948\20210809\204550-256.aac</t>
  </si>
  <si>
    <t>안내말씀드립니다. 우리열차는 잠시후 오송 오송역에 도착합니다. 내리실문은 열차 진행 방향 왼쪽입니다. 아울러 우리열차는 오송역을 경유하여 동탄 수서역으로 가는 srt 362열차입니다. 고맙습니다.</t>
  </si>
  <si>
    <t>안녕하신 글입니다. 우월시는 잠시 후 오송 오산역에 도착합니다. 내리시면은 열차 진행 방향 왼쪽입니다. 아 우리는 오성역을 종무에요. 동탄 수서역으로 가는 sit 365와트입니다 고맙습니다.</t>
  </si>
  <si>
    <t>115929-587</t>
  </si>
  <si>
    <t>./file/20210820/MG00e04c24197c/115929-587.pcm</t>
  </si>
  <si>
    <t>d:\SRT_Improvement\전사데이터\aac\MG00e04c24197c\20210820\115929-587.aac</t>
  </si>
  <si>
    <t>안내말씀드립니다. 우리 열차는 잠시 후 오송 오송역에 도착합니다. 아울러 우리 열차는 오송역에 경유하며 평택 지제 수서역으로 가는 SRT324 열차 입니다. 오송역 내리실 문은 열차진행방향 왼쪽입니다.</t>
  </si>
  <si>
    <t>안내 말씀 드립니다. 우리 열차는 잠시 후 오세 오송역에 도착합니다. 아울러 우리의 차는 오송역을 평유화 역 평택지제 수서역으로 가는 에스알티 삼백이십사의 차입니다. 오성력 머리 시문은 열차 진행 방향 왼쪽입니다 고맙습니다.</t>
  </si>
  <si>
    <t>110256-516</t>
  </si>
  <si>
    <t>./file/20210812/MG00e04c241950/110256-516.pcm</t>
  </si>
  <si>
    <t>d:\SRT_Improvement\전사데이터\aac\MG00e04c241950\20210812\110256-516.aac</t>
  </si>
  <si>
    <t>안내말씀드립니니다. 우리 열차는 잠시 후 동대구 동대구 역에 도착합니다. 두고 내리시는 물건이 없는지 다시 한번 확인하시기 바랍니다. 아울러 동해선 포항방면 경전선 창원 마산 진주 방면으로 여행하실 승객께서는 이번 역에서 하차하시어 다른 열차를 이용해 주시기 바랍니다. 동대구역 내리실 문은 열차 진행 방향 오른쪽입니다. 고맙습니다.</t>
  </si>
  <si>
    <t>안내 말씀드립니다. 우리 해차는 잠시 후 동대구 동대구역에 도착합니다. 두고 내리시는 물건이 없는지 다시 한 번 확인하시기 바랍니다. 아울러 동해선 포항 방면 경전선 창원 마산 진주 방면으로 여행하실 승객께서는 이번 역에서 하차하시어 다른 열차를 이용해 주시기 바랍니다. 동대구역 내리실 문은 열차 진행 방향 오른쪽입니다 고맙습니다.</t>
  </si>
  <si>
    <t>MG00e04c241984</t>
  </si>
  <si>
    <t>212242-007</t>
  </si>
  <si>
    <t>./file/20210706/MG00e04c241984/212242-007.pcm</t>
  </si>
  <si>
    <t>d:\SRT_Improvement\전사데이터\aac\MG00e04c241984\20210706\212242-007.aac</t>
  </si>
  <si>
    <t>다시 한 번 안내말씀 드립니다. 우리 열차는 잠시 후 오송 오송역에 앞열차와의 안전거리를 유지를 위한 서행 운전으로 제 시간보다 약 6분 늦게 도착합니다. 열차가 제 시간에 도착하지 못해 죄송합니다. 오송역에서 내리실 문은 열차 진행 방향 왼쪽입니다. 고맙습니다</t>
  </si>
  <si>
    <t>다시 한 번 안내 말씀드립니다. 우리 와이트는 잠시 후 오송 오송역에 앞날차의 안전거리 유지를 위한 서행 운전으로 제 시간보다 약 6분 늦게 도착합니다. 열차가 제 시간에 도착하지 못해 죄송합니다. 오산역에서 내리실 문은 열차 진행 방향 왼쪽입니다 고맙습니다.</t>
  </si>
  <si>
    <t>123306-681</t>
  </si>
  <si>
    <t>./file/20210902/MG00e04c2419a0/123306-681.pcm</t>
  </si>
  <si>
    <t>d:\SRT_Improvement\전사데이터\aac\MG00e04c2419a0\20210902\123306-681.aac</t>
  </si>
  <si>
    <t>안내말씀 드립니다. 우리 열차는 잠시 후 동대구 동대구 역에 도착합니다. 아울러 동해선 포항 방면 경전선 창원 마산 진주 방면으로 여행하시는 승객께서는 다른 열차를 이용해 주시기 바랍니다. 동대구역 내리실 문은 열차 진행 방향 오른쪽입니다 고맙습니다</t>
  </si>
  <si>
    <t>안내 말씀 드립니다. 우리 열차는 잠시 후 동대구 동대구역에 도착합니다. 아울러 동해선 포항 방면 경전선 창원 마산 진주 방면으로 여행하신 승객께서는 다른 열차를 이용해 주시기 바랍니다. 동대구역 내리신 분은 열차 진행 방향 오른쪽입니다 고맙습니다.</t>
  </si>
  <si>
    <t>124624-717</t>
  </si>
  <si>
    <t>./file/20210820/MG00e04c24198c/124624-717.pcm</t>
  </si>
  <si>
    <t>d:\SRT_Improvement\전사데이터\aac\MG00e04c24198c\20210820\124624-717.aac</t>
  </si>
  <si>
    <t>안내말씀드립니다. 우리 열차는 잠시 후 천안아산 천안아산역에 도착합니다. 아울러 우리 열차는 천안아산역을 경유하여 동탄 수서역으로 가는 SRT328 열차입니다. 용산 서울역으로 가는 열차를 이용하신 승객께서는 이번 역에서 하차하시어 다른 열차를 이용해 주시기 바랍니다. 내리실 문은 열차진행방향 왼쪽입니다. 고맙습니다</t>
  </si>
  <si>
    <t>안녕 신드립니다. 우리 아이트는 잠시 후 천안 아산 천안 아산역에 도착합니다. 아 우리 열차는 편안한 산막을 경유하여 동산 후소굴가는 에스트 328 열차입니다. 용산 서울역으로 가는 열차를 이해신 분들께서는 이번 역에서 하차하시어 다른 열차를 이용해 주시기 바랍니다. 우리 신문은 열차 진행 방향 왼쪽입니다 고맙습니다.</t>
  </si>
  <si>
    <t>212640-950</t>
  </si>
  <si>
    <t>./file/20210823/MG00e04c241914/212640-950.pcm</t>
  </si>
  <si>
    <t>d:\SRT_Improvement\전사데이터\aac\MG00e04c241914\20210823\212640-950.aac</t>
  </si>
  <si>
    <t>안내말씀드립니다. 우리 열차는 잠시 후 천안아산 천안 아산역에 도착합니다 아울러 우리 열차는 천안 아산역을 경유하여 평택 지제와 동탄역을 거쳐 수서역으로 가는 SRT364 열차입니다 용산이나 서울역으로 가는 ktx 열차를 이용하실 승객께서는 이번 역에서 하차하시어 다른 열차를 이용해 주시기 바랍니다. 천안 아산역에서 내리실 문은 열차 진행 방향 왼쪽 입니다. 고맙습니다</t>
  </si>
  <si>
    <t>안녕 말씀드립니다. 우리 회사는 잠시 후 천안 아산 천안 아산역에 도착합니다. 아울러 우리 열차는 천안 아산역을 경유하여 평택 지제와 동탄역을 거쳐 수사역으로 가는 에스알티 364 열차입니다. 용산이나 서울역을 오가는 케이티엑스 열차를 용하실 승객께서는 이원역에서 차하시어 다른 열차를 이용해 주시기 바랍니다. 천안 아산역에서 내리신 분은 열차 진행 방향 왼쪽입니다 고맙습니다.</t>
  </si>
  <si>
    <t>073934-236</t>
  </si>
  <si>
    <t>./file/20210802/MG00e04c241950/073934-236.pcm</t>
  </si>
  <si>
    <t>d:\SRT_Improvement\전사데이터\aac\MG00e04c241950\20210802\073934-236.aac</t>
  </si>
  <si>
    <t>안내 말씀드립니다. 우리 열차는 잠시 후 동대구 동대구역에 도착합니다. 두고 내리시는 소지품이 없는지 다시 한 번 확인하시기 바랍니다. 아울러 동해선 포항방면 경전선 창원 마산 진주 방면으로 여행하실 승객께서는 이번 역에서 하차하시어 다른 열차를 이용해 주시기 바랍니다. 동대구역에서 내리실 문은 열차 진행 방향 오른쪽 오른쪽입니다 고맙습니다</t>
  </si>
  <si>
    <t>네 말씀드립니다. 우리 열차는 잠시 후 동대구 동대구역에 도착합니다. 두고 내리시면 소지품이 없는지 다시 한 번 확인하시기 바랍니다. 아울러 동해선 포항 강면 경자선 창원 마산 진주 방면으로 여행하실 승객께서는 이번 역에서 하차하시어 다른 열차를 이용해 주시기 바랍니다. 동대구역에서 내리시는 물은 열차 진행 방향 오른쪽 오른쪽입니다 고맙습니다.</t>
  </si>
  <si>
    <t>MG00e04c24191c</t>
  </si>
  <si>
    <t>092228-543</t>
  </si>
  <si>
    <t>./file/20210721/MG00e04c24191c/092228-543.pcm</t>
  </si>
  <si>
    <t>d:\SRT_Improvement\전사데이터\aac\MG00e04c24191c\20210721\092228-543.aac</t>
  </si>
  <si>
    <t>우리 열차는 잠시 후 천안 아산역에 도착합니다 우리 열차는 천안 아산역을 경유하여 수서역으로 가는 srt 310열찹니다 용산 서울역으로 가는 ktx 열차를 이용하실 고객께서는 이번 역에서 하차하시어 다른 열차를 이용해 주시기 바랍니다. 천안 아산역 내리실 문은 열차 진행 방향 왼쪽입니다. 고맙습니다</t>
  </si>
  <si>
    <t>우리 열차는 잠시 후 천안 아산역에 도착합니다. 우리 열차는 천안아산역을 경유하여 수서역으로 가는 s알티 삼십년수입니다. 용산 서울역으로 가는 tt 열차를 이용하실 고객께서는 의원동에서 하차하시어 다른 열차를 이용해 주시기 바랍니다. 천안 아산역 내리실 문의 열차 진행 방향 온적입니다 고맙습니다.</t>
  </si>
  <si>
    <t>222149-256</t>
  </si>
  <si>
    <t>./file/20210825/MG00e04c2419c0/222149-256.pcm</t>
  </si>
  <si>
    <t>d:\SRT_Improvement\전사데이터\aac\MG00e04c2419c0\20210825\222149-256.aac</t>
  </si>
  <si>
    <t>안내 말씀드립니다. 우리 열차는 잠시 후 오송 오송역에 도착합니다. 아울러 우리 열차는 오송역을 경유하여 평택 지제 동탄 수서역으로 가는 srt 370 열차입니다. 오송역 내리실 문은 열차 진행 방향 왼쪽입니다. 고맙습니다</t>
  </si>
  <si>
    <t>안내 말씀드립니다. 우리 열차는 잠시 후 오송 오송역에 도착합니다. 아울러 우리 열차는 오송역을 경유하여 평택 지제 동탄 수서역으로 가는 srt 370 열차입니다. 오송역 내리실 문은 열차 진행 방향 왼쪽입니다. 반갑습니다.</t>
  </si>
  <si>
    <t>174424-635</t>
  </si>
  <si>
    <t>./file/20210702/MG00e04c241964/174424-635.pcm</t>
  </si>
  <si>
    <t>d:\SRT_Improvement\전사데이터\aac\MG00e04c241964\20210702\174424-635.aac</t>
  </si>
  <si>
    <t>안내 말씀드립니다 우리 열차는 잠시 후 천안아산 천안아산역에 도착합니다 아울러 우리 열차는 동탄역을 경유하여 수서역으로 가는 srt 350 열차입니다. 내리실 문은 열차 진행 방향 왼쪽입니다. 고맙습니다</t>
  </si>
  <si>
    <t>안내 말씀드립니다. 우리 열차는 잠시 후 천안 아산 천안 아산역에 도착합니다. 아울러 우리 열차는 동탄역을 경유하여 수서역으로 가는 srt 350 열차입니다. 내리시는 분은 열차 정방향 왼쪽입니다 고맙습니다.</t>
  </si>
  <si>
    <t>140826-325</t>
  </si>
  <si>
    <t>./file/20210715/MG00e04c241914/140826-325.pcm</t>
  </si>
  <si>
    <t>d:\SRT_Improvement\전사데이터\aac\MG00e04c241914\20210715\140826-325.aac</t>
  </si>
  <si>
    <t>안내 방송 드립니다. 우리 열차는 잠시 후 동대구 동대구 역에 도착합니다. 아울러 동해선 포항 방면 경전선 창원 마산 진주 방면으로 여행하실 승객께서는 다른 열차를 이용해 주시기 바랍니다 내리실 문은 열차 진행 방향 왼쪽입니다. 고맙습니다</t>
  </si>
  <si>
    <t>안녕 방송드립니다. 우리의 차는 잠시 후 동대구 동대구역에 도착합니다. 아울러 동해선 포항방면 경전선 창원 마산 진주 방면으로 여행하실 승객께서는 다른 열차를 이용해 주시기 바랍니다. 내리실 문은 열차 진행 방향 왼쪽입니다 고맙습니다.</t>
  </si>
  <si>
    <t>122845-391</t>
  </si>
  <si>
    <t>./file/20210720/MG00e04c241964/122845-391.pcm</t>
  </si>
  <si>
    <t>d:\SRT_Improvement\전사데이터\aac\MG00e04c241964\20210720\122845-391.aac</t>
  </si>
  <si>
    <t>안내말씀드립니다. 우리 열차는 잠시 후 동대구 동대구역에 도착합니다. 아울러 동해선 포항 방면 경전선 창원 마산 진주 방면으로 여행하실 승객께서는 다른 열차를 이용해 주시기 바랍니다. 동대구역 내리실 문은 열차 진행 방향 오른쪽입니다 고맙습니다</t>
  </si>
  <si>
    <t>안내 말씀드립니다. 우리 안산은 잠시 후 동대구 동대구역에 도착합니다. 아울러 동해선 포항방면 경전선 창원 마산 진주 방면으로 여행하실 승객께서는 다른 열차를 이용해 주시기 바랍니다. 동대구역 내리실 문은 열차 진행 방향 오른쪽입니다 고맙습니다.</t>
  </si>
  <si>
    <t>084016-314</t>
  </si>
  <si>
    <t>./file/20210907/MG00e04c2419a0/084016-314.pcm</t>
  </si>
  <si>
    <t>d:\SRT_Improvement\전사데이터\aac\MG00e04c2419a0\20210907\084016-314.aac</t>
  </si>
  <si>
    <t>안내말씀드립니다. 우리 열차는 잠시 후 동대구 동대구 역에 도착합니다 두고내리시는 물건이 없는지 다시 한 번 확인하시기 바랍니다 아울러 동해선 포항방면 경전선 창원 마산 진주 방면으로 여행 하실 승객께서는 이번역에서 하차하시어 다른 열차를 이용해 주시기 바랍니다. 동대구역에서 내리실 문은 열차진행방향 오른쪽입니다. 고맙습니다.</t>
  </si>
  <si>
    <t>저 동대 말씀드립니다. 부대열사는 잠실구 동대구 동대구 역에 도착합니다. 누구의 수는 유관장인지 다시 한 번 확인하시기 바랍니다. 아울러 국내선 수양장면 경전선 창원 마산 진주 방면으로 여행하실 승객들 선이 이반역에서 하차하여 지어 다른 열차를 이용해 주시기 바랍니다. 소하고서 매리해물은 열차 진행 과장 오른쪽입니다 고맙습니다.</t>
  </si>
  <si>
    <t>152337-651</t>
  </si>
  <si>
    <t>./file/20210817/MG00e04c241988/152337-651.pcm</t>
  </si>
  <si>
    <t>d:\SRT_Improvement\전사데이터\aac\MG00e04c241988\20210817\152337-651.aac</t>
  </si>
  <si>
    <t>안내말씀드립니다. 우리 열차는 잠시 후 오송 오송역에 도착합니다. 아울러 우리 열차는 오송역을 경유하여 평택지제 수서역으로 가는 srt 338 열차 입니다. 오송역에서 내리실 문은 열차 진행방향 왼쪽 입니다. 고맙습니다</t>
  </si>
  <si>
    <t>안녕 말씀드립니다. 우리 해천은 잠시 후 오송 오송역에 도착합니다. 아울러 우리 열차는 오송역을 경유하여 평택지제 수서역으로 가는 srt 338라입니다. 고성역에서 내리시는 분은 열차 진행 방향 왼쪽입니다 고맙습니다.</t>
  </si>
  <si>
    <t>202727-814</t>
  </si>
  <si>
    <t>./file/20210811/MG00e04c2418cc/202727-814.pcm</t>
  </si>
  <si>
    <t>d:\SRT_Improvement\전사데이터\aac\MG00e04c2418cc\20210811\202727-814.aac</t>
  </si>
  <si>
    <t>안내 말씀드립니다. 우리 열차는 잠시 후 동대구 동대구 역에 도착합니다. 아울러 우리 열차는 동대구역을 경유하여 신경주역 부산역으로 가는 srt 361 열차입니다 동해선 포항방면 경전선 창원 마산 진주 방면 열차를 이용하실 승객께서는 이번 역에서 하차해 주시기 바랍니다. 내리 실 문은 열차 진행 방향 왼쪽입니다. 고맙습니다</t>
  </si>
  <si>
    <t>안내 말씀드립니다. 우리 열차는 잠시 후 동대구 동대구역에 도착합니다. 아울로리 열차는 동대구역을 격려하여 신경주 부산역으로 가는 361 열차입니다. 동해선 포항방면 경전선 창원 마산 진주 방면 열차를 이용하실 승객께서는 이번 역에서 하차해 주시기 바랍니다. 내리실 문은 열차 진행 방향 왼쪽입니다 고맙습니다.</t>
  </si>
  <si>
    <t>074504-809</t>
  </si>
  <si>
    <t>./file/20210903/MG00e04c241948/074504-809.pcm</t>
  </si>
  <si>
    <t>d:\SRT_Improvement\전사데이터\aac\MG00e04c241948\20210903\074504-809.aac</t>
  </si>
  <si>
    <t>안내말씀드립니다. 우리열차는 앞 열차와 안전거리를 유지하기 위하여 평택지제역에 재시간보다 약 6분 늦게 도착합니다. 열차가 재시간에 도착하지 못해 죄송합니다. 내리실문은 열차 진행 방향 왼쪽입니다. 고맙습니다.</t>
  </si>
  <si>
    <t>안내 말씀드립니다. 우리 열차는 암 열차와 안전거리를 유지하기 위하여 평택 지제역에 제 시간보다 약 6분 늦게 도착합니다. 열차가 제 시간에 도착하지 못해 죄송합니다. 에리시에는 열차 진행 방향 왼쪽입니다 고맙습니다.</t>
  </si>
  <si>
    <t>152508-613</t>
  </si>
  <si>
    <t>./file/20210803/MG00e04c24196c/152508-613.pcm</t>
  </si>
  <si>
    <t>d:\SRT_Improvement\전사데이터\aac\MG00e04c24196c\20210803\152508-613.aac</t>
  </si>
  <si>
    <t xml:space="preserve">안내말씀드립니다. 우리열차는 잠시후 동대구 동대구역에 도착합니다. 아울러 동해선 포항 방면 경전선 창원 마산 진주 방면으로 여행하실 고객께서는 이번역에서 하차하시어 다른 열차를 이용해주시기바랍니다. 동대구역 내리실 문은 열차 진행 방향 왼쪽입니다. 고맙습니다. </t>
  </si>
  <si>
    <t>안녕하세요. 들립니다. 오리열철은 잠시 후 동대구 동대구역에 도착합니다. 아울러 동해선 포항방면 경정선 창원 마산 진주 방면으로 여행하실 고객께서는 이번 역에서 하차하시어 다른 열차를 이용해 주시기 바랍니다. 동대구역 내리시면은 열차 진행방향 왼쪽입니다 고맙습니다.</t>
  </si>
  <si>
    <t>180100-707</t>
  </si>
  <si>
    <t>./file/20210903/MG00e04c241970/180100-707.pcm</t>
  </si>
  <si>
    <t>d:\SRT_Improvement\전사데이터\aac\MG00e04c241970\20210903\180100-707.aac</t>
  </si>
  <si>
    <t>안내말씀드립니다. 우리열차는 잠시후 울산역에 앞열차와 안전거리 유지로 인한 서행운전으로 인하여 재시간 보다 약 6분 늦게 울산역에 도착합니다. 열차가 재시간에 도착하지 못해 죄송합니다. 울산역 내리실문은 열차 진행 방향 왼쪽입니다. 고맙습니다.</t>
  </si>
  <si>
    <t>안내 말씀드립니다. 우리 열차는 잠시 후 울산역에 앞 열차와의 안전거리 유지로 인한 서행 운전으로 인하여 제 시간보다 약 6분 늦게 울산역에 도착합니다. 열차가 제 구간에 도착하지 못해 죄송합니다. 울산역 내리시면은 열차 진행 방향 왼쪽입니다 고맙습니다.</t>
  </si>
  <si>
    <t>212624-358</t>
  </si>
  <si>
    <t>./file/20210831/MG00e04c241974/212624-358.pcm</t>
  </si>
  <si>
    <t>d:\SRT_Improvement\전사데이터\aac\MG00e04c241974\20210831\212624-358.aac</t>
  </si>
  <si>
    <t>안내말씀드립니다. 우리열차는 잠시후 천안아산 천안아산역에 도착합니다. 아울러 우리열차는 천안아산역을 경유하여 평택지제 동탄 수서역으로 가는 srt 364열차입니다. 천안아산역 내리실문은 열차 진행 방향 왼쪽입니다. 고맙습니다.</t>
  </si>
  <si>
    <t>내 말씀드립니다. 우리가 저는 잠시 후 천안 아산 천안 아산역에 도착합니다. 아울러 우리 하체는 천안 아산역을 경유하여 평택 지제 동탄 수석으로 가는 srt 364일 차입니다. 천안 아산역 내리실 문은 열차 진행 방향 왼쪽입니다 고맙습니다.</t>
  </si>
  <si>
    <t>MG00e04c241998</t>
  </si>
  <si>
    <t>124455-300</t>
  </si>
  <si>
    <t>./file/20210716/MG00e04c241998/124455-300.pcm</t>
  </si>
  <si>
    <t>d:\SRT_Improvement\전사데이터\aac\MG00e04c241998\20210716\124455-300.aac</t>
  </si>
  <si>
    <t>안내말씀드립니다. 우리열차는 12시 50분에 수서역을 출발하여 동탄 대전 동대구역을 거쳐 부산역까지 가는 srt 333열차입니다. 승객여러분께서는 가지고계신 승차권에서 가는곳과 열차시간을 다시한번 확인해주시기 바랍니다. 열가 곧 출발 합니다. 배웅을 위해 승차한분은 이제 열차에서 내려주시기 바랍니다. 아울러 마스크가 필요하신 승객께서는 5호차와 6호차 사이 통로에 있는 자동 판매기를 이용해주시기 바랍니다. 또한 마스크 착용의무화에 따라 대중교통이용시 마스크를 착용하지 않으시면 과태료가 부가됩니다. 반드시 코와 입을 가릴 수 있도록 마스크를 착용해 주시고 음식섭취는 금지됩니다. 고맙습니다.</t>
  </si>
  <si>
    <t>안내 말씀드립니다. 우리 열차는 12시 50분에 수서역을 출발하여 동탄 대전 동대구역을 거쳐 부산역까지 가는 srt 333열차입니다. 승객 여러분께서는 가지고 계신 승차권에서 가는 곳과 열차 시간을 다시 한 번 확인해 주시기 바랍니다. 열차가 곧 출발합니다. 배웅을 위해 승차 한 분은 이제 열차에서 내려주시기 바랍니다. 아울러 마스크가 필요하신 승객께서는 오후차와 6호차 사이 통로에 있는 자동 판매기를 이용해 주시기 바랍니다. 또한 마스크 착용 의무화에 따라 대중교통 이용 시 마스크를 착용하지 않으시면 과태료가 부과됩니다. 반드시 코와 입을 가릴 수 있도록 마스크를 착용해 주시고 음식 섭취는 금지됩니다 고맙습니다.</t>
  </si>
  <si>
    <t>104500-922</t>
  </si>
  <si>
    <t>./file/20210803/MG00e04c24197c/104500-922.pcm</t>
  </si>
  <si>
    <t>d:\SRT_Improvement\전사데이터\aac\MG00e04c24197c\20210803\104500-922.aac</t>
  </si>
  <si>
    <t>승객여러분께 안내말씀드립니다. 우리열차는 잠시후 동대구 동대구역에 도착합니다. 두고내리시는 물건이 없는지 다시한번 확인해주시기 바랍니다. 아울러 동해선 포항방면 경전선 창원 마산 진주방면으로 여행하실 승객께서는 이번 동대구역에서 하차하시어 다른열차를 이용해주시기 바랍니다. 동대구역 내리실문은 열차 진행 방향 오른쪽입니다. 고맙습니다.</t>
  </si>
  <si>
    <t>승객 여러분께 안내 말씀 드립니다. 우리 열차는 잠시 후 동대구 동대구역에 도착합니다. 두고 내리시는 물건이 없는지 다시 한 번 확인해 주시기 바랍니다. 아울러 동해선 포항방면 경전선 청원 마산 진주 방면으로 여행하신 승객께서는 이번 동대구역에서 하차하시어 다른 열차를 이용해 주시기 바랍니다. 동대회 드실 분은 열 진행 방향 오른쪽입니다 고맙습니다.</t>
  </si>
  <si>
    <t>152359-933</t>
  </si>
  <si>
    <t>./file/20210813/MG00e04c2419a0/152359-933.pcm</t>
  </si>
  <si>
    <t>d:\SRT_Improvement\전사데이터\aac\MG00e04c2419a0\20210813\152359-933.aac</t>
  </si>
  <si>
    <t>안내말씀드립니다. 우리열차는 잠시후 동대구 동대구역에 도착합니다. 아울러 동해선 포항방면 경전선 창원 마산 진주 방면으로 여행하실 승객께서는 다른열차를 이용해주시기 바랍니다. 동대구역 내리실문은 열차 진행 방향 왼쪽입니다. 고맙습니다.</t>
  </si>
  <si>
    <t>안나 당신들입니다. 우리 열차는 잠시 후 동대구 동대구역에 도착합니다. 아울러 동해선 포항 방면 경정선 상원 마산 진주 방면으로 여행하실 승객께서는 다른 열차를 이용해 주시기 바랍니다. 동대구역 내리실 문은 열차 진행 방향 왼쪽입니다 고맙습니다.</t>
  </si>
  <si>
    <t>205634-318</t>
  </si>
  <si>
    <t>./file/20210827/MG00e04c24192c/205634-318.pcm</t>
  </si>
  <si>
    <t>d:\SRT_Improvement\전사데이터\aac\MG00e04c24192c\20210827\205634-318.aac</t>
  </si>
  <si>
    <t>안내말씀드립니다. 우리열차는 잠시후 동대구 동대구역에 도착합니다. 아울러 동해선 포항방면 경전선 창원 마산 진주 방면으로 여행하실 승객께서는 이번역에서 하차하시어 다른열차를 이용해주시기 바랍니다. 내리실문은 열차 진행 방향 왼쪽입니다. 고맙습니다.</t>
  </si>
  <si>
    <t>안내 말씀드립니다. 우리 열차는 잠시 후 동대구 동대구역에 도착합니다. 아울러 동해선 포항방면 경전선 창원 마산 진주 방면으로 여행하실 승객께서는 이번 역에서 하차하시어 다른 열차를 이용해 주시기 바랍니다. 내 질문은 내 자치인 방향 왼쪽입니다 고맙습니다.</t>
  </si>
  <si>
    <t>174013-748</t>
  </si>
  <si>
    <t>./file/20210803/MG00e04c241974/174013-748.pcm</t>
  </si>
  <si>
    <t>d:\SRT_Improvement\전사데이터\aac\MG00e04c241974\20210803\174013-748.aac</t>
  </si>
  <si>
    <t>다시한번 안내말씀드립니다. 우리열차는 잠시후 천안아산 천안아산역에 도착합니다. 아울러 우리열차는 동탄역을 거쳐 수서역까지 가는 srt 350열차입니다. 내리실문은 열차 진행 방향 왼쪽입니다. 고맙습니다.</t>
  </si>
  <si>
    <t>다시 한 번 안내 말씀드립니다. 우리 열차는 잠시 후 천안 아산 천안 아산역에 도착합니다. 아울러 우리 열차는 동탄역을 거쳐 수서역까지 가는 srt 350열차입니다. 내리실 문은 열차 진행 방향 왼쪽입니다 고맙습니다.</t>
  </si>
  <si>
    <t>224809-166</t>
  </si>
  <si>
    <t>./file/20210817/MG00e04c2419a4/224809-166.pcm</t>
  </si>
  <si>
    <t>d:\SRT_Improvement\전사데이터\aac\MG00e04c2419a4\20210817\224809-166.aac</t>
  </si>
  <si>
    <t>다시한번 안내말씀드립니다. 우리열차는 지금 대전 대전역에 도착합니다. 아울러 우리열차는 대전역을 경유하여 중간 정차역 없이 수서역으로 곧바로 가는 srt 374열차입니다. 대전역에서 내리실문은 열차 진행 방향 오른쪽입니다. 고맙습니다.</t>
  </si>
  <si>
    <t>다시 한 번 한번 말씀드립니다. 우리 열차는 지금 대전 대전역에 도착합니다. 나라 우리 열차는 대전역을 경유하며 중간 정차역 없이 수소역으로 곧바로 가는 sit 374 열차입니다. 대전역에서 내리시에는 열차 주방현 민족입니다 고맙습니다.</t>
  </si>
  <si>
    <t>121419-403</t>
  </si>
  <si>
    <t>./file/20210706/MG00e04c24194c/121419-403.pcm</t>
  </si>
  <si>
    <t>d:\SRT_Improvement\전사데이터\aac\MG00e04c24194c\20210706\121419-403.aac</t>
  </si>
  <si>
    <t>아울러 동해선 포항방면 경전선 창원 마산 진주 방면으로 여행하실 승객께서는 다른열차를 이용해주시기 바랍니다. 동대구역에서 내리실문은 열차 진행 방향 오른쪽입니다. 고맙습니다.</t>
  </si>
  <si>
    <t>아울러 동해선 포항 방면 경전선 창원 마산 진주 방면으로 여행하실 승객께서는 다른 열차를 이용해 주시기 바랍니다. 동대구역에서 내리실 문은 열차 진행 방향 오른쪽입니다 고맙습니다.</t>
  </si>
  <si>
    <t>143529-288</t>
  </si>
  <si>
    <t>./file/20210818/MG00e04c24198c/143529-288.pcm</t>
  </si>
  <si>
    <t>d:\SRT_Improvement\전사데이터\aac\MG00e04c24198c\20210818\143529-288.aac</t>
  </si>
  <si>
    <t>안내말씀드립니다. 우리열차는 잠시후 오송 오송역에 앞열차와 안전거리 유지를 위한 서행으로 재시간보다 5분 늦게 도착합니다. 열차가 재시간에 도착하지 못해 죄송합니다. 아울러 우리열차는 오송역을 경유하여 동탄역을 거쳐 수서역까지 가는 srt 332열차입니다. 내리실문은 열차 진행 방향 왼쪽입니다. 고맙습니다.</t>
  </si>
  <si>
    <t>입니다. 우리 열차는 잠시 후 오송 성역에 안내 차와의 안전거리 유지를 위한 사용으로 제 시간보다 5분 늦게 도착합니다. 열차와 제 시간에 도착하지 못해 죄송합니다. 아리에 하는 오송역을 겸비하여 동탄역을 거쳐 수서역까지 가는 세피 30 32호지입니다. 소는 외사 진행 방향 왼쪽입니다 고맙습니다.</t>
  </si>
  <si>
    <t>210000-817</t>
  </si>
  <si>
    <t>./file/20210716/MG00e04c24192c/210000-817.pcm</t>
  </si>
  <si>
    <t>d:\SRT_Improvement\전사데이터\aac\MG00e04c24192c\20210716\210000-817.aac</t>
  </si>
  <si>
    <t>안내 말씀드립니다. 우리 열차는 잠시 후 동대부 동대구역에 도착합니다. 아울러 동해선 포항 방면 경전선 창원 마산 진주 방면으로 여행하실 승객께서는 다른 열차를 이용해 주시기 바랍니다. 동대문 내리실분은 열차 진행 방향 왼쪽입니다 고맙습니다.</t>
  </si>
  <si>
    <t>120019-339</t>
  </si>
  <si>
    <t>./file/20210825/MG00e04c2419cc/120019-339.pcm</t>
  </si>
  <si>
    <t>d:\SRT_Improvement\전사데이터\aac\MG00e04c2419cc\20210825\120019-339.aac</t>
  </si>
  <si>
    <t>안내말씀드립니다. 우리열차는 잠시후 공주 공주역에 도착합니다. 아울러 우리열차는 공주역을 경유하여 수서역으로가는 srt 610열차입니다. 공주역 내리실문은 열차 진행 방향 왼쪽입니다. 고맙습니다.</t>
  </si>
  <si>
    <t>안내 말씀드립니다. 우리 열차는 잠시 후 공주 공주역에 도착합니다. 아울러 우리 열차는 공주역을 경유하여 수서역을 오가는 srt 610년차입니다. 공주역 내리실 문은 열차 진행 방향 왼쪽입니다 고맙습니다.</t>
  </si>
  <si>
    <t>222243-652</t>
  </si>
  <si>
    <t>./file/20210827/MG00e04c241970/222243-652.pcm</t>
  </si>
  <si>
    <t>d:\SRT_Improvement\전사데이터\aac\MG00e04c241970\20210827\222243-652.aac</t>
  </si>
  <si>
    <t>안내말씀드립니다. 우리열차는 잠시후 오송 오송역에 도착합니다. 아울러 우리열차는 오송역을 경유하여 평택지제 동탄 수서역으로 가는 srt 370열차입니다. 오송역에서 내리실문은 열차 진행 방향 왼쪽입니다. 고맙습니다.</t>
  </si>
  <si>
    <t>안녕 말씀드립니다. 우리 열차는 잠시 후 오송 오송역에 도착합니다. 아울러 우리 열차는 오송역을 격려하여 평택 지제 동탄 수서역으로 가는 srt 370열차입니다. 오송역에서 내리실 문은 열차 진행 방향 왼쪽입니다 고맙습니다.</t>
  </si>
  <si>
    <t>200929-019</t>
  </si>
  <si>
    <t>./file/20210723/MG00e04c241934/200929-019.pcm</t>
  </si>
  <si>
    <t>d:\SRT_Improvement\전사데이터\aac\MG00e04c241934\20210723\200929-019.aac</t>
  </si>
  <si>
    <t>안내말씀드립니다. 우리열차는 잠시후 동대구 동대구역에 도착합니다. 아울러 동해선 포항방면 경전선 창원 마산 진주 방면으로 여행하실 고객께서는 이번역에서 하차하시어 다른열차를 이용해주시기 바랍니다. 동대구역 내리실문은 열차 진행 방향 왼쪽입니다. 고맙습니다.</t>
  </si>
  <si>
    <t>네 송들입니다. 우리 한테는 잠시 동대구 동대구역에 배서 큽니다. 알로 동해선 포항방면 강자산 상원 마산 진주 방면으로 여행하실 고국 고사 및 이번 역에서 하차하시어 다른 열차를 이용하시기 바랍니다. 동대구역 메리 소리는 열차 진행 방향 원쪽입니다 고맙습니다.</t>
  </si>
  <si>
    <t>213914-939</t>
  </si>
  <si>
    <t>./file/20210811/MG00e04c2419ac/213914-939.pcm</t>
  </si>
  <si>
    <t>d:\SRT_Improvement\전사데이터\aac\MG00e04c2419ac\20210811\213914-939.aac</t>
  </si>
  <si>
    <t>안내말씀드립니다. 우리차는 잠시후 천안아산 천안아산역에 도착합니다. 아울러 우리열차는 천안아산을 경유하여 동탄 수서로가는 srt 620열차입니다. 용산과 서울역으로 가는 ktx 열차를 이용하실 승객께서는 이번역에서 하차하시어 다른 열차를 이용해주시기 바랍니다. 내리실문은 열차 진행 방향 오른쪽입니다. 고맙습니다.</t>
  </si>
  <si>
    <t>안내 말씀드립니다. 우리 천안 잠시 후 천원 아산 천안 아산역에 도착합니다. 용산과 서울역으로 하는 ktx 열차에 이용한 승객께서는 이번에 하차하시어 다른 열차 이용이시라 합니다. 내리실 문은 열차 진행 방향 오른쪽입니다. 습니다.</t>
  </si>
  <si>
    <t>105817-731</t>
  </si>
  <si>
    <t>./file/20210805/MG00e04c241988/105817-731.pcm</t>
  </si>
  <si>
    <t>d:\SRT_Improvement\전사데이터\aac\MG00e04c241988\20210805\105817-731.aac</t>
  </si>
  <si>
    <t>안내말씀드립니다. 우리열차는 잠시후 대전 대전역에 도착합니다. 아울러 우리열차는 대전 동탄역을 경유하여 수서역으로 가는 srt 322열차입니다. 대전역 내리실문은 열차 진행 방향 왼쪽입니다. 고맙습니다.</t>
  </si>
  <si>
    <t>안녕하세 노래입니다. 우리 처는 잠시 후 대전 대전역에 도착합니다. 아울러 오리얼차는 대전 동탄역을 분리하여 서서역으로 가는 srt 322억 입니다. 대전역 내리실 문은 열차 진행 방향 왼쪽입니다.</t>
  </si>
  <si>
    <t>180537-400</t>
  </si>
  <si>
    <t>./file/20210806/MG00e04c241974/180537-400.pcm</t>
  </si>
  <si>
    <t>d:\SRT_Improvement\전사데이터\aac\MG00e04c241974\20210806\180537-400.aac</t>
  </si>
  <si>
    <t>안내말씀드립니다. 우리열차는 잠시후 대전 대전역에 앞열차와의 안전거리 유지를 위한 서행운전으로 재시각보다 약 8분 늦게 도착합니다. 열차가 재시간에 도착하지 못해 죄송합니다. 승객여러분께서는 두고 내리는 물건이 없는지 다시 한번 확인하시기 바랍니다. 대전역 내리실문은 열차 진행 방향 왼쪽입니다. 고맙습니다.</t>
  </si>
  <si>
    <t>안내 말씀드립니다. 우리 열차는 잠시 후 대전 대전역에 앞열차와의 안전거리 유지를 위한 서행운전으로 제 시각보다 약 8분 늦게 도착합니다. 열차가 제 시간에 도착하지 못해 죄송합니다. 승객 여러분께서는 두고 내리시는 물건이 없는지 다시 한 번 확인하시기 바랍니다. 대전역 내리실 문은 열차 진행 방향 왼쪽입니다 고맙습니다.</t>
  </si>
  <si>
    <t>161432-643</t>
  </si>
  <si>
    <t>./file/20210729/MG00e04c2418cc/161432-643.pcm</t>
  </si>
  <si>
    <t>d:\SRT_Improvement\전사데이터\aac\MG00e04c2418cc\20210729\161432-643.aac</t>
  </si>
  <si>
    <t>안내말씀드립니다. 우리열차는 잠시후 오송 오송역에 도착합니다. 아울러 우리열차는 오송역을 경유하여 지제 동탄 수서역으로가는 srt 342열차입니다. 내리실문은 열차 진행 방향 왼쪽입니다. 고맙습니다.</t>
  </si>
  <si>
    <t>안내 말씀드립니다. 우리 열차는 잠시 후 오송 오송역에 도착합니다. 아울러 우리 열차는 오송역을 경유하여 지제 동탄 수사역으로 가는 srt 342 열차입니다. 메르시에는 열차 진행 방향 왼쪽입니다 고맙습니다.</t>
  </si>
  <si>
    <t>094929-560</t>
  </si>
  <si>
    <t>./file/20210812/MG00e04c2419b0/094929-560.pcm</t>
  </si>
  <si>
    <t>d:\SRT_Improvement\전사데이터\aac\MG00e04c2419b0\20210812\094929-560.aac</t>
  </si>
  <si>
    <t>안내말씀드립니다. 우리열차는 잠시후 오송 오송역에 도착합니다. 두고내리시는 소지품이 없는지 다시한번 확인하시기바랍니다. 아울러 우리열차는 오송역을 경유하여 동탄 수서역으로 가는 srt 314열차입니다. 용산 서울역으로 가는 ktx열차를 이용하실 승객께서는 이번역에서 하차하시어 다른열차를 이용해주시기 바랍니다. 오송역에서 내리실문은 열차 진행 방향 왼쪽 왼쪽입니다. 고맙습니다.</t>
  </si>
  <si>
    <t>안내 말씀드립니다. 우리 열차는 잠시 후 송 오송역에 도착합니다. 두고 내리시는 소지품이 없는지 다시 한 번 확인하시기 바랍니다. 아울러 우리 열차는 오송역을 경유하여 동탄 수서역으로 가는 srt 314 열차입니다. 용산 서울역으로 가는 ktx 열차를 이용하실 승객께서는 이번 역에서 하차하시어 다른 열차를 이용해 주시기 바랍니다. 오송역에서 내리셀문는 열차 진행 방향 왼쪽 왼쪽입니다 고맙습니다.</t>
  </si>
  <si>
    <t>152353-875</t>
  </si>
  <si>
    <t>./file/20210713/MG00e04c241988/152353-875.pcm</t>
  </si>
  <si>
    <t>d:\SRT_Improvement\전사데이터\aac\MG00e04c241988\20210713\152353-875.aac</t>
  </si>
  <si>
    <t>안내말씀드립니다. 우리열차는 잠시후 오송 오송역에 도착합니다. 아울러 우리열차는 오송역을 경유하여 지제 수서역으로 가는 srt 338열차입니다. 용산 서울역으로 가는 ktx열차를 이용하실 승객께서는 이번역에서 하차하시어 다른열차를 이용해주시기 바랍니다. 내리실문은 열차 진행 방향 왼쪽입니다. 고맙습니다.</t>
  </si>
  <si>
    <t>네 말씀드립니다. 네 저는 잠시 후에 오송역에 도착합니다. 아울러 우리 열차는 오송역을 경보화와 기부 사역으로 가는 srt 330방 월차입니다. 용산 서울역으로 가는 ktx 열차로 이용하신 승객들 사인 1원역에서 차 시와 다른 열차를 이용해 주시기 바랍니다. 메리 셀부는 열차 진행 방향 왼쪽입니다 고맙습니다.</t>
  </si>
  <si>
    <t>192541-701</t>
  </si>
  <si>
    <t>./file/20210824/MG00e04c241950/192541-701.pcm</t>
  </si>
  <si>
    <t>d:\SRT_Improvement\전사데이터\aac\MG00e04c241950\20210824\192541-701.aac</t>
  </si>
  <si>
    <t>안내말씀드립니다. 우리열차는 19시 30분에 수서역을 출발하여 동탄 오송 대전 동대구 신경주를 경유하여 부산역으로 가는 srt 367열차입니다. 승객여러분께서는 가지고 계신 승차권에서 가는곳과 열차 시간을 다시한번 확인해주시기 바랍니다. 아울러 마스크 착용의무화에 따라 대중교통이용시 마스크를 착용하지 않으시면 10만원이하의 과태료가 부가됩니다. 반드시 코와 입을 완전히 가릴 수 있도록 마스크를 착용해주시고 열차내 음식섭취는 금지됩니다. 고맙습니다.</t>
  </si>
  <si>
    <t>안내 말씀드립니다. 우리 열차는 19시 30분에 수서역을 출발하여 동탄 오송 대전 동대구 신경주를 격려하여 부산역으로 가는 srt 367 열차입니다. 승객 여러분께서는 가지고 계신 승차권에서 가는 곳과 열차 시간을 다시 한 번 확인해 주시기 바랍니다. 아울러 마스크 착용 의무화에 따라 대중교통 이용 시 마스크를 착용하지 않으시면 10만 원 이하의 과태료가 부과됩니다. 반드시 코와 입을 완전히 가릴 수 있도록 마스크를 착용해 주시고 열차 내 음식 섭취는 금지됩니다 고맙습니다.</t>
  </si>
  <si>
    <t>102759-418</t>
  </si>
  <si>
    <t>./file/20210825/MG00e04c24194c/102759-418.pcm</t>
  </si>
  <si>
    <t>d:\SRT_Improvement\전사데이터\aac\MG00e04c24194c\20210825\102759-418.aac</t>
  </si>
  <si>
    <t>안내말씀드립니다. 우리열차는 잠시후 대전 대전역에 도착합니다. 아울러 우리열차는 대전역을 경유하여 동탄 수서역으로 가는 srt 318열차입니다. 내리실문은 열차 진행 방향 왼쪽입니다. 고맙습니다.</t>
  </si>
  <si>
    <t>입니다. 저는 잠시 후 대전 대전역에 도착합니다. 알라우리 열차는 대전역을 경유하여 동탄 수서역으로 가는 srt 3 18 열차입니다. 보드 열차 진행 방향 왼쪽입니다 고맙습니다.</t>
  </si>
  <si>
    <t>080739-391</t>
  </si>
  <si>
    <t>./file/20210831/MG00e04c241914/080739-391.pcm</t>
  </si>
  <si>
    <t>d:\SRT_Improvement\전사데이터\aac\MG00e04c241914\20210831\080739-391.aac</t>
  </si>
  <si>
    <t>안내말씀드립니다. 우리열차는 잠시후 동대구 동대구역에 도착합니다. 아울러 동해선 포항방면 경전선 창원 마산 진주 방면으로 여행하실 고객께서는 이번역에서 하차하시어 다른열차를 이용해주시기 바랍니다. 내리실문은 열차에 진행 방향 왼쪽입니다. 고맙습니다.</t>
  </si>
  <si>
    <t>안녕히 하노니다. 구려 열차는 잠시 후 동대구 동대구역에 도착합니다. 아울러 동해선 포항방면 경전선 창원 마산 진주 방면으로 여행하실 고객께서는 이번 역에서 하차하시어 다른 차를 이용해 주시기 바랍니다. 내리실 문은 열차의 진행 방향 왼쪽입니다 고맙습니다.</t>
  </si>
  <si>
    <t>173925-759</t>
  </si>
  <si>
    <t>./file/20210819/MG00e04c241964/173925-759.pcm</t>
  </si>
  <si>
    <t>d:\SRT_Improvement\전사데이터\aac\MG00e04c241964\20210819\173925-759.aac</t>
  </si>
  <si>
    <t>안내 말씀드립니다. 우리 열차는 잠시 후 천안아산 천안아산역에 도착합니다. 아울러 우리 열차는 천안아산역을 경유하여 동탄 수서역으로 가는 srt 350열차입니다. 내리실 문은 열차 진행 방향 왼쪽입니다. 고맙습니다</t>
  </si>
  <si>
    <t>안녕하신 들입니다. 우리 할 차는 잠시 후 천안아산 천안아산역에 도착합니다. 아울러 우리의 차는 천안아산역을 경유하여 동탄 수사학으로 가는 에스아이티 350 열차입니다. 내리실 문은 열차의 진행 방향 왼쪽입니다 고맙습니다.</t>
  </si>
  <si>
    <t>212641-430</t>
  </si>
  <si>
    <t>./file/20210823/MG00e04c2419b0/212641-430.pcm</t>
  </si>
  <si>
    <t>d:\SRT_Improvement\전사데이터\aac\MG00e04c2419b0\20210823\212641-430.aac</t>
  </si>
  <si>
    <t>안내 말씀드립니다. 우리 열차는 잠시 후 천안아산 천안아산역에 도착합니다. 아울러 우리 열차는 천안아산역을 경유하여 평택지제와 동탄역을 거쳐 수서역으로 가는 srt 364열차입니다 용산이나 서울역으로 가는 ktx열차를 이용하실 승객께서는 이번 역에서 하차하시어 다른 열차를 이용해 주시기 바랍니다. 천안아산역에서 내리실 문은 열차 진행 방향 왼쪽입니다. 고맙습니다.</t>
  </si>
  <si>
    <t>안내 말씀드립니다. 우리 열차는 잠시 후 천안 아산 천안 아산역에 도착합니다. 아울러 우리 열차는 천안 아산역을 경유하여 평택 지제와 동탄역을 거쳐 수서역으로 가는 srt 364 열차입니다. 용산이나 서울역으로 가는 ktx 열차를 이용하실 승객께서는 이번 역에서 하차하시어 다른 열차를 이용해 주시기 바랍니다. 천안 아산역에서 내리실 분은 열차 진행 방향 왼쪽입니다 고맙습니다.</t>
  </si>
  <si>
    <t>080250-200</t>
  </si>
  <si>
    <t>./file/20210702/MG00e04c241934/080250-200.pcm</t>
  </si>
  <si>
    <t>d:\SRT_Improvement\전사데이터\aac\MG00e04c241934\20210702\080250-200.aac</t>
  </si>
  <si>
    <t>안내 말씀드립니다. 우리 열차는 잠시 후 천안아산 천안아산역에 도착합니다. 아울러 우리 열차는 천안아산역을 경유하여 동탄 수서역으로 가는 srt 306열차입니다. 천안아산역 내리실 문은 열차 진행 방향 왼쪽입니다. 고맙습니다.</t>
  </si>
  <si>
    <t>안내 말씀드립니다. 우리 열차는 잠시 후 천안 아산 천안 아산역에 도착합니다. 아울러 우리 열차는 천안 아산역을 경유하여 동탄 수서역으로 가는 srp 306열차입니다. 천안 아산역 메리셜문는 열차 진행 방향 왼쪽입니다 고맙습니다.</t>
  </si>
  <si>
    <t>194148-219</t>
  </si>
  <si>
    <t>./file/20210803/MG00e04c241970/194148-219.pcm</t>
  </si>
  <si>
    <t>d:\SRT_Improvement\전사데이터\aac\MG00e04c241970\20210803\194148-219.aac</t>
  </si>
  <si>
    <t>안내 말씀드립니다. 우리 열차는 지금 천안아산 천안아산역에 도착합니다. 내리 아울러 우리 열차는 천안 아산을 경유하여 지제 수서로 가는 srt 358열차입니다. 내리실 문은 열차 진행 방향 오른쪽입니다. 고맙습니다.</t>
  </si>
  <si>
    <t>나 말씀드립니다. 우리 차는 지금 천안아산 천안 아산역에 도착합니다. 아울러 우리 열차는 천안 아산을 경유하여 지제 수서로 가는 srt 358 열차입니다. 내리 시문은 열차 진행 방향 오른쪽입니다 고맙습니다.</t>
  </si>
  <si>
    <t>140618-488</t>
  </si>
  <si>
    <t>./file/20210809/MG00e04c241914/140618-488.pcm</t>
  </si>
  <si>
    <t>d:\SRT_Improvement\전사데이터\aac\MG00e04c241914\20210809\140618-488.aac</t>
  </si>
  <si>
    <t>안내 말씀드립니다. 우리 열차는 잠시 후 동대구 동대구역에 도착합니다. 아울러 동해선 포항 방면 경전선 창원 마산 진주 방면으로 여행하실 승객께서는 이번 역에서 하차하시어 다른 열차를 이용해 주시길 바랍니다. 내리실 문은 열차 진행 방향 왼쪽입니다. 고맙습니다.</t>
  </si>
  <si>
    <t>안내 말씀드립니다. 우리의 차는 잠시 후 동대구 동대구역에 도착합니다. 아울러 동해선 포항방면 경전선 창원 마산 진주 방면으로 여행하실 승객께서는 이번 역에서 하차하시어 다른 열차를 이용해 주시기 바랍니다. 내리실 문은 열차 주행 방향 왼쪽입니다 고맙습니다.</t>
  </si>
  <si>
    <t>174643-253</t>
  </si>
  <si>
    <t>./file/20210730/MG00e04c2419b0/174643-253.pcm</t>
  </si>
  <si>
    <t>d:\SRT_Improvement\전사데이터\aac\MG00e04c2419b0\20210730\174643-253.aac</t>
  </si>
  <si>
    <t>안내 말씀드립니다. 우리 열차는 잠시 후 천안아산 천안아산역에 도착합니다. 아울러 우리 열차는 천안아산역을 경유하여 지제 동탄 수서역으로 가는 srt 616열차입니다. 용산 서울역으로 가는 ktx 열차를 이용하실 승객께서는 이번에 역에에서 하차하시어 다른 열차를 이용해 주시기 바랍니다. 내리실 문은 열차 진행 방향 오른쪽입니다. 고맙습니다.</t>
  </si>
  <si>
    <t>안내 말씀드립니다. 우리 열차는 잠시 후 천안 아산 천안 아산역에 도착합니다. 아울러 우리 열차는 천안 아산역을 경유하여 지제 동탄 수서역으로 가는 에스아이티 6백16 열차입니다. 용산 서울역으로 가는 ktx 열차를 이용하신 승객께서는 이번에 여기서 차하시어 다른 열차를 이용해 주시기 바랍니다. 내리실 문은 열차 진행 방향 오른쪽입니다 고맙습니다.</t>
  </si>
  <si>
    <t>143255-334</t>
  </si>
  <si>
    <t>./file/20210824/MG00e04c241928/143255-334.pcm</t>
  </si>
  <si>
    <t>d:\SRT_Improvement\전사데이터\aac\MG00e04c241928\20210824\143255-334.aac</t>
  </si>
  <si>
    <t>안내 말씀드립니다. 우리 열차는 잠시 후 오송 오송역에 도착합니다. 아울러 우리 열차는 오송역을 경유하여 동탄 수서역으로 가는 srt 332열차입니다. 내리실 문은 열차 진행 방향 왼쪽입니다. 고맙습니다.</t>
  </si>
  <si>
    <t>안내 말씀드립니다. 우리 열차는 잠시 후 우송 오송역에 도착합니다. 아울러 우리 열차는 오송역을 경유하여 동탄 수서역으로 가는 srp 332 열차입니다. 내리시면 열차 진행 방향 왼쪽입니다 고맙습니다.</t>
  </si>
  <si>
    <t>190120-405</t>
  </si>
  <si>
    <t>./file/20210701/MG00e04c2419a0/190120-405.pcm</t>
  </si>
  <si>
    <t>d:\SRT_Improvement\전사데이터\aac\MG00e04c2419a0\20210701\190120-405.aac</t>
  </si>
  <si>
    <t>안내 말씀드립니다. 우리 열차는 잠시 후 대전 대전역에 도착합니다. 아울러 우리 열차는 대전역을 경유하여 동탄 수서역으로 가는 srt 356열차입니다. 용산 서울역으로 가는 ktx열차를 이용하실 승객께서는 이번 역에서 하차하시어 다른 열차를 이용해 주시기 바랍니다. 내리실 문은 열차 진행 방향 오른쪽입니다. 고맙습니다.</t>
  </si>
  <si>
    <t>안내 말씀드립니다. 우리 열차는 잠시 후 대전 대전역에 도착합니다. 아울러 우리 열차는 대전역을 경유하여 동탄 수서역으로 가는 srt 3506 열차입니다. 용산 서울역으로 가는 ktx 열차를 이용하실 승객께서는 이번 역에서 하차하시어 다른 열차를 이용해 주시기 바랍니다. 내리세 문항 열차 진행 방향 오른쪽입니다 고맙습니다.</t>
  </si>
  <si>
    <t>195130-300</t>
  </si>
  <si>
    <t>./file/20210802/MG00e04c241930/195130-300.pcm</t>
  </si>
  <si>
    <t>d:\SRT_Improvement\전사데이터\aac\MG00e04c241930\20210802\195130-300.aac</t>
  </si>
  <si>
    <t>안내 말씀드립니다. 우리 열차는 잠시 후 천안아산 천안아산역에 도착합니다. 두고 내리시는 물건이 없는지 다시 한 번 확인하시기 바랍니다. 아울러 우리 열차는 천안아산역을 경유하여 동탄 수서역으로 가는 srt 618 열차입니다. 서울역으로 가는 ktx 열차를 이용하실 승객께서는 이번 역에서 하차하시어 다른 열차를 이용해 주시기 바랍니다. 내리실 문은 열차 진행 방향 오른쪽입니다. 고맙습니다.</t>
  </si>
  <si>
    <t>안내 말씀드립니다. 우리 열차는 잠시 후 천안 아산 천안 아산역에 도착합니다. 두고 내리시는 물건이 없는지 다시 한 번 확인하시기 바랍니다. 아울러 우리 열차는 천안 아산역을 경유하여 동탄 수서역으로 가는 srt 618 열차입니다. 서울역으로 가는 ktx 열차를 이용하실 승객께서는 이번 역에서 하차하시어 다른 열차를 이용해 주시기 바랍니다. 내리실 문은 열차 진행 방향 오른쪽입니다 고맙습니다.</t>
  </si>
  <si>
    <t>140512-328</t>
  </si>
  <si>
    <t>./file/20210730/MG00e04c241998/140512-328.pcm</t>
  </si>
  <si>
    <t>d:\SRT_Improvement\전사데이터\aac\MG00e04c241998\20210730\140512-328.aac</t>
  </si>
  <si>
    <t>안내 말씀 드립니다. 우리 열차는 잠시 후 동대구 동대구역에 도착합니다. 아울러 동해선 포항 방면 경전선 창원 마산 진주 방면으로 여행하실 승객께서는 다른 열차를 이용해 주시기 바랍니다. 내리실 문은 열차 진행 방향 왼쪽입니다. 고맙습니다.</t>
  </si>
  <si>
    <t>안내 말씀 드립니다. 우리 열차는 잠시 후 동대구 동대구역에 도착합니다. 아울러 동해선 포항 방면 경전선 창원 마산 진주 방면으로 여행하실 승객께서는 다른 열차를 이용해 주시기 바랍니다. 내리실 분은 열차 진행 방향 왼쪽입니다 고맙습니다.</t>
  </si>
  <si>
    <t>174747-175</t>
  </si>
  <si>
    <t>./file/20210819/MG00e04c2419ac/174747-175.pcm</t>
  </si>
  <si>
    <t>d:\SRT_Improvement\전사데이터\aac\MG00e04c2419ac\20210819\174747-175.aac</t>
  </si>
  <si>
    <t>안내 말씀드립니다. 우리 열차는 잠시 후 천안아산 천안아산역에 도착합니다. 아울러 우리 열차는 천안아산역을 경유하여 평택지제 동탄 수서역으로 가는 srt 616열차입니다. 내리실 문은 열차 진행 방향 오른쪽입니다. 고맙습니다.</t>
  </si>
  <si>
    <t>안녕 말씀드립니다. 우리 열차는 잠시 후 천안 아산 천안 아산역에 도착합니다. 아울러 우리 열차는 천안 아산역을 경유하여 평택 지제 동탄 수서역으로 가는 srt 616열차입니다. 내리시후는 열차 진행 방향 오른쪽입니다 고맙습니다.</t>
  </si>
  <si>
    <t>173955-023</t>
  </si>
  <si>
    <t>./file/20210820/MG00e04c2419b0/173955-023.pcm</t>
  </si>
  <si>
    <t>d:\SRT_Improvement\전사데이터\aac\MG00e04c2419b0\20210820\173955-023.aac</t>
  </si>
  <si>
    <t>안내 말씀드립니다. 우리 열차는 잠시 후 신경주 신경주역에 도착합니다. 열차가 제시간에 도착하지 못해 죄송합니다. 신경주역 내리실 문은 열차 진행 방향 왼쪽입니다. 다시 한 번 안내 말씀드립니다. 우리 열차는 잠시 후 신경주 신경주역에 앞 열차와 안전거리를 유지하기 위해 제시간보다 약 7분 늦게 도착합니다. 열차가 제시간에 도착하지 못해 죄송합니다. 내리실 문은 열차 진행 방향 왼쪽입니다. 고맙습니다.</t>
  </si>
  <si>
    <t>안내 말씀드립니다. 우리 열차는 잠시 후 신경주 신경주역에 도착합니다. 열차가 3시간에 도착하지 못해 죄송합니다. 신경주역 내리실 문은 열차 진행 방향 왼쪽입니다. 다시 한 번 안내 말씀드립니다. 우리 열차는 잠시 후 신경주 신경주역에 앞 열차와 안전거리를 유지하기 위해 제 시간보다 약 7분 늦게 도착합니다. 열차가 제 시간에 도착하지 못해 죄송합니다. 내리실 분은 열차 진행 방향 왼쪽입니다 고맙습니다.</t>
  </si>
  <si>
    <t>205037-524</t>
  </si>
  <si>
    <t>./file/20210806/MG00e04c241938/205037-524.pcm</t>
  </si>
  <si>
    <t>d:\SRT_Improvement\전사데이터\aac\MG00e04c241938\20210806\205037-524.aac</t>
  </si>
  <si>
    <t>안내 말씀드립니다. 우리 열차는 잠시 후 오송 오송역에 도착합니다. 아울러 우리 열차는 오송역을 경유하여 지제 평택지제 동탄 수서역으로 가는 srt 664열차입니다. 내리실 문은 진행 방향 오른쪽입니다. 고맙습니다.</t>
  </si>
  <si>
    <t>안내 말씀드립니다. 우리 열차는 잠시 후 오송역 오송역에 도착합니다. 아울러 우리 열차는 오송역을 경유하여 지 평택 지제 동탄 수사구로 가는 sit 664월 차입니다. 내리실 문은 진행 방향 오른쪽입니다 고맙습니다.</t>
  </si>
  <si>
    <t>093519-675</t>
  </si>
  <si>
    <t>./file/20210830/MG00e04c241914/093519-675.pcm</t>
  </si>
  <si>
    <t>d:\SRT_Improvement\전사데이터\aac\MG00e04c241914\20210830\093519-675.aac</t>
  </si>
  <si>
    <t>승객 여러분께 안내 말씀드립니다 우리 열차는 9시 40분에 수서역을 출발하여 동탄 평택지제 천안아산 오송 익산 광주송정 나주역을 거쳐 마지막 역인 목포역까지 가는 srt 655 열차입니다. 승객 여러분께서는 가지고 계신 승차권에서 가는 곳과 열차 시간을 다시 한 번 확인해 주시기 바랍니다. 열차가 곧 출발합니다. 배웅을 위해 승차한 분은 이제 열차에서 내려주시기 바랍니다. 아울러 마스크가 필요하신 승객께서는 5호차와 6호차와 사이 통로에 있는 자동 판매기를 이용해 주시기 바랍니다. 고맙습니다.</t>
  </si>
  <si>
    <t>승객 여러분께 안녕 말씀드립니다. 우리 열차는 9시 40분에 수사역을 출발하여 동탄 평택 기재 천안 아산 오송 익산 광주 송정 마지역을 거쳐 마지막 역인 목포역까지 가는 srt 655 열차입니다. 승객 여러분께서는 가지고 계신 승차권에서 가는 곡과 열차 시간을 다시 한 번 확인해 주시기 바랍니다. 열차가 곧 출발합니다. 배우는 위인 승차 드림 이동 열차에서 내려주시기 바랍니다. 아울러 마스크가 트리어하신 승객께서는 5호차와 6호차 사이 통로에 있는 자동 판매기를 이용해 주시기 바랍니다 고맙습니다.</t>
  </si>
  <si>
    <t>223812-584</t>
  </si>
  <si>
    <t>./file/20210708/MG00e04c241968/223812-584.pcm</t>
  </si>
  <si>
    <t>d:\SRT_Improvement\전사데이터\aac\MG00e04c241968\20210708\223812-584.aac</t>
  </si>
  <si>
    <t>안내 말씀드립니다. 우리 열차는 잠시 후 동대구 동대구역에 도착합니다. 아울러 경전선 창원 마산 방면으로 여행하실 승객께서는 해당 승강장으로 이동하여 다른 열차를 이용해 주시기 바랍니다. 동대구역 내리실 문은 열차 진행 방향 왼쪽입니다. 고맙습니다.</t>
  </si>
  <si>
    <t>안나 말씀드립니다. 우리 열차는 잠시 후 동대구 동대구역에 도착합니다. 아울러 경전선 창원 마산 방면으로 여행하실 승객께서는 해당 승강장으로 이동하여 다른 열차를 이용해 주시기 바랍니다. 동대구역 내리실 문은 열차 진행 방향 왼쪽입니다 고맙습니다.</t>
  </si>
  <si>
    <t>182346-116</t>
  </si>
  <si>
    <t>./file/20210817/MG00e04c2419b0/182346-116.pcm</t>
  </si>
  <si>
    <t>d:\SRT_Improvement\전사데이터\aac\MG00e04c2419b0\20210817\182346-116.aac</t>
  </si>
  <si>
    <t>안내 말씀드립니다. 우리 열차는 지금 오송 오송역에 도착합니다. 두고 내리시는 물건이 없는지 다시 한 번 확인하시기 바랍니다. 아울러 우리 열차는 오송역을 경유하여 동탄 수서역으로 가는 srt 662열차입니다. 용산 서울역으로 가는 ktx열차를 이용하실 고객께서는 이번 역에서 하차하시어 다른 열차를 이용해 주시기 바랍니다. 오송역 내리실 문은 열차 진행 방향 오른쪽입니다. 고맙습니다.</t>
  </si>
  <si>
    <t>안내 말씀드립니다. 우리 열차는 지금 오송역에 도착합니다. 두고 내리시는 물건이 없는지 다시 한 번 확인하시기 바랍니다. 아울러 우리 열차는 오송역을 경유하여 동탄 수서역으로 가는 srt 662열차입니다. 용산 서울역으로 가는 ktx 열차를 이용하실 고객께서는 이번 역에서 하차하시어 다른 열차를 이용해 주시기 바랍니다. 오송역 내리실 문은 열차 진행 방향 오른쪽입니다 고맙습니다.</t>
  </si>
  <si>
    <t>212559-089</t>
  </si>
  <si>
    <t>./file/20210809/MG00e04c2419b0/212559-089.pcm</t>
  </si>
  <si>
    <t>d:\SRT_Improvement\전사데이터\aac\MG00e04c2419b0\20210809\212559-089.aac</t>
  </si>
  <si>
    <t>안내 말씀드립니다. 우리 열차는 잠시 후 울산 울산역에 앞 열차와 안전 거리를 유지하기 위해 서행함으로써 약 7분 늦게 도착합니다. 열차가 제시간에 도착하지 못해 죄송합니다. 내리실 문은 열차 진행 방향 왼쪽입니다. 고맙습니다.</t>
  </si>
  <si>
    <t>안내 말씀드립니다. 우리 열차는 잠시 후 울산 울산역에 앞 열차와 안전거리를 유지하기 위해 서행함으로써 약 7분 늦게 도착합니다. 열차가 제 시간에 도착하지 못해 죄송합니다. 내리실 문은 열차 진행 방향 왼쪽입니다 고맙습니다.</t>
  </si>
  <si>
    <t>135440-376</t>
  </si>
  <si>
    <t>./file/20210722/MG00e04c241928/135440-376.pcm</t>
  </si>
  <si>
    <t>d:\SRT_Improvement\전사데이터\aac\MG00e04c241928\20210722\135440-376.aac</t>
  </si>
  <si>
    <t>안내 말씀 드립니다. 우리 열차는 잠시 후 동대구 동대구역에 도착합니다. 아울러 동해선 통항방면 경전선 창원 마산 진주 방면으로 여행하신 승객께서는 다른 열차를 이용해 주시기 바랍니다. 내리시면 열차 진행 방향 왼쪽입니다 고맙습니다.</t>
  </si>
  <si>
    <t>193248-653</t>
  </si>
  <si>
    <t>./file/20210706/MG00e04c2419b0/193248-653.pcm</t>
  </si>
  <si>
    <t>d:\SRT_Improvement\전사데이터\aac\MG00e04c2419b0\20210706\193248-653.aac</t>
  </si>
  <si>
    <t>안내 말씀드립니다. 우리 열차는 잠시 후 동대구 동대구역에 도착합니다. 두고 내리시는 물건이 없는지 다시 한 번 확인하시기 바랍니다. 아울러 동해선 포항 방면 경전선 창원 마산 진주 방면으로 여행 하실 승객께서는 이번 역에서 하차하시어 다른 열차를 이용해 주시기 바랍니다. 동대구역 내리실 문은 열차 진행 방향 왼쪽입니다. 고맙습니다.</t>
  </si>
  <si>
    <t>안내 말씀드립니다. 우리 열차는 잠시 후 동대구 동대구역에 도착합니다. 두고 내리시는 물건이 없는지 다시 한 번 확인하시기 바랍니다. 아울러 동해선 포항방면 경전선 창원 마산 진주 방면으로 여행하실 승객께서는 이번 역에서 하차하셔 다른 열차를 이용해 주시기 바랍니다. 동대구역 내리셜문은 열차 진행 방향 왼쪽입니다 고맙습니다.</t>
  </si>
  <si>
    <t>212850-231</t>
  </si>
  <si>
    <t>./file/20210716/MG00e04c24192c/212850-231.pcm</t>
  </si>
  <si>
    <t>d:\SRT_Improvement\전사데이터\aac\MG00e04c24192c\20210716\212850-231.aac</t>
  </si>
  <si>
    <t>다시 한 번 안내 말씀드립니다. 우리 열차는 앞 열차와의 거리 유지로 인해 약 7분 늦게 울산 울산역에 도착합니다. 열차가 제시간에 도착하지 못해 죄송합니다. 울산역 내리실 문은 열차 진행 방향 왼쪽입니다. 고맙습니다.</t>
  </si>
  <si>
    <t>다시 한 번 안내 말씀드립니다. 우리 열차는 압력차와의 거리 지로 인해 약 7분 늦은 울산 울산역에 도착합니다. 열차가 제시간에 도착하지 못해 죄송합니다. 울산역 내리시는 분은 열차 진행 방향 왼쪽입니다 고맙습니다.</t>
  </si>
  <si>
    <t>174621-721</t>
  </si>
  <si>
    <t>./file/20210820/MG00e04c241968/174621-721.pcm</t>
  </si>
  <si>
    <t>d:\SRT_Improvement\전사데이터\aac\MG00e04c241968\20210820\174621-721.aac</t>
  </si>
  <si>
    <t>안내 말씀드립니다 우리 열차는 잠시 후 천안아산 천안아산역에 도착합니다. 아울러 우리 열차는 평택지제 동탄역을 경유하여 수서역으로 가는 srt 616열차입니다. 내리실 문은 열차 진행 방향 오른쪽입니다. 고맙습니다.</t>
  </si>
  <si>
    <t>안내 말씀드립니다. 우리 열차는 잠시 후 천안 아산 천안 아산역에 도착합니다. 아울러 우리 열차는 평택 지제 동탄역을 경유하여 수서역으로 가는 srt 616 열차입니다. 대리 신문은 열차 진행 방향 오른쪽입니다 고맙습니다.</t>
  </si>
  <si>
    <t>172838-770</t>
  </si>
  <si>
    <t>./file/20210819/MG00e04c241970/172838-770.pcm</t>
  </si>
  <si>
    <t>d:\SRT_Improvement\전사데이터\aac\MG00e04c241970\20210819\172838-770.aac</t>
  </si>
  <si>
    <t>안내 말씀드립니다. 우리 열차는 잠시 후 동대구 동대구역에 도착합니다. 아울러 동해선 포항 방면 경전선 창원 마산 진주 방면으로 여행하실 승객께서는 다른 열차를 이용해 주시기 바랍니다. 내리실 문은 열차 진행 방향 오른쪽입니다. 고맙습니다.</t>
  </si>
  <si>
    <t>제 안내하겠습니다. 사는 잠시 후 동대구역 동대구역에 도착합니다. 아울러 동해선 포항 방면 경전선 창원 마산 동제 방면으로 여행하실 승객께서는 다른 열차를 이용해 주시기 바랍니다. 메리시에는 열차 진행 방향 오른쪽입니다. 맛있습니다.</t>
  </si>
  <si>
    <t>075717-644</t>
  </si>
  <si>
    <t>./file/20210812/MG00e04c2419b0/075717-644.pcm</t>
  </si>
  <si>
    <t>안내 말씀드립니다. 우리 열차는 오전 8시 정각에 부산역을 출발하여 울산 신경주 동대구 대전 오송. 동탄 수서역으로 가는 srt 314열차입니다. 승객 여러분께서는 가지고 계신 승차권에서 가는 곳과 열차 시간을 다시 한 번 확인해 주시기 바랍니다. 열차가 곧 출발하오니 배웅을 위해 승차 한 분은 이제 열차에서 내려 주시기 바랍니다. 아울러 오전 8시 10분에 부산역을 출발하여 서울역으로 가는 ktx 104열차를 이용하실 승객께서는 지금 즉시 하차하시어 타는 곳 6번 타는 곳 6번으로 이동해 주시기 바랍니다. 고맙습니다.</t>
  </si>
  <si>
    <t>141319-310</t>
  </si>
  <si>
    <t>./file/20210806/MG00e04c241968/141319-310.pcm</t>
  </si>
  <si>
    <t>d:\SRT_Improvement\전사데이터\aac\MG00e04c241968\20210806\141319-310.aac</t>
  </si>
  <si>
    <t>안내 말씀드립니다. 우리 열차는 잠시 후 천안아산 천안아산역에 도착합니다. 아울러 우리 열차는 평택지제역을 경유하여 수서역으로 가는 srt 330열차입니다. 내리실 문은 열차 진행 방향 왼쪽입니다. 고맙습니다.</t>
  </si>
  <si>
    <t>안내 말씀 드립니다. 우리 열차는 잠시 후 천안아산 천안아산역에 도착합니다. 아울러 우리 열차는 평택 지제역을 경유하여 수서역으로 가는 srt 330열차입니다. 내리시면 열차 진행 방향 왼쪽입니다 고맙습니다.</t>
  </si>
  <si>
    <t>153701-521</t>
  </si>
  <si>
    <t>./file/20210719/MG00e04c241998/153701-521.pcm</t>
  </si>
  <si>
    <t>d:\SRT_Improvement\전사데이터\aac\MG00e04c241998\20210719\153701-521.aac</t>
  </si>
  <si>
    <t>안내 말씀드립니다. 우리 열차는 15시 40분에 오후 3시 40분에 부산역을 출발하여 동대구 김천구미 대전 천안아산 동탄역을 거쳐 수서역까지 가는 srt 348열차입니다. 승객 여러분께서는 가지고 계신 승차권에서 가는 곳과 열차 시간을 다시 한 번 확인해 주시기 바랍니다. 열차가 곧 출발합니다. 배웅을 위해 승차한 분은 이제 열</t>
  </si>
  <si>
    <t>안내 말씀드립니다. 우리 열차는 15시 40분에 오후 3시 0분에 부산역을 출발하여 동대구 김천구미 대전 천안 아산 동탄역을 거쳐 수서역까지 가는 srt 348 열차입니다. 승객 여러분께서는 가지고 계신 승차권에서 가는 곳과 열차 시간을 다시 한 번 확인해 주시기 바랍니다. 열차가 곧 출발합니다. 배웅을 위해 승차한 분은 이제 열차에서</t>
  </si>
  <si>
    <t>162751-547</t>
  </si>
  <si>
    <t>./file/20210713/MG00e04c241964/162751-547.pcm</t>
  </si>
  <si>
    <t>d:\SRT_Improvement\전사데이터\aac\MG00e04c241964\20210713\162751-547.aac</t>
  </si>
  <si>
    <t>안내 말씀드립니다. 우리 열차는 지금 김천구미 김천구미역에 앞 열차와의 안전거리 유지를 위한 서행 운전으로 제시간보다 약 7분 늦게 도착합니다. 열차가 제시간에 도착하지 못해 죄송합니다. 내리실 문은 열차 진행 방향 왼쪽입니다. 고맙습니다.</t>
  </si>
  <si>
    <t>안내 말씀드립니다. 우리 열차는 지금 김창구미 진창 구미역에 앞열차와의 안전거리 유지를 위한 서행 운전으로 세 시간보다 약 7분 늦게 도착합니다. 열차가 제 시간에 도착하지 못해 죄송합니다. 내리실 문은 열차 진행 방향 왼쪽입니다 고맙습니다.</t>
  </si>
  <si>
    <t>202703-418</t>
  </si>
  <si>
    <t>./file/20210802/MG00e04c241998/202703-418.pcm</t>
  </si>
  <si>
    <t>d:\SRT_Improvement\전사데이터\aac\MG00e04c241998\20210802\202703-418.aac</t>
  </si>
  <si>
    <t>안내 말씀드립니다. 우리 열차는 잠시 후 동대구 동대구역에 도착합니다. 아울러 우리 열차는 동대구역을 경유하여 신경주 부산역으로 가는 srt 361열차입니다. 내리실 문은 열차 진행 방향 왼쪽입니다. 고맙습니다.</t>
  </si>
  <si>
    <t>안내 말씀드립니다. 우리 열차는 잠시 후 동대구 동대구역에 도착합니다. 아울로리 열차는 동대구역을 격려하여 신경주 부산역으로 가는 srp 361 내리시의 문은 열차 진행 방향 왼쪽입니다 고맙습니다.</t>
  </si>
  <si>
    <t>080326-383</t>
  </si>
  <si>
    <t>./file/20210812/MG00e04c241950/080326-383.pcm</t>
  </si>
  <si>
    <t>d:\SRT_Improvement\전사데이터\aac\MG00e04c241950\20210812\080326-383.aac</t>
  </si>
  <si>
    <t>다시 한 번 안내 말씀드립니다. 우리 열차는 지금 천안아산 천안아산역에 도착합니다. 아울러 우리 열차는 천안아산역을 경유하여 동탄 수서역으로 가는 srt 306열차입니다. 천안아산역 내리실 문은 열차 진행 방향 왼쪽입니다. 또한 ktx 열차로 환승하실 수 있는 마지막 역입니다. 열차 이용에 참고 부탁드립니다. 고맙습니다.</t>
  </si>
  <si>
    <t>다시 한 번 안내 말씀드립니다. 우리 열차는 지금 천안아산 천안 아산역에 도착합니다. 아울러 우리 열차는 천안아산역을 경유하여 동탄 수서역으로 가는 srt 306열차입니다. 천안아산역 내리는 열차 진행 방향 왼쪽입니다. 또한 ktx 열차로 환승하실 수 있는 마지막 역입니다. 열차 이용에 참고 부탁드립니다 고맙습니다.</t>
  </si>
  <si>
    <t>135545-376</t>
  </si>
  <si>
    <t>./file/20210723/MG00e04c241998/135545-376.pcm</t>
  </si>
  <si>
    <t>d:\SRT_Improvement\전사데이터\aac\MG00e04c241998\20210723\135545-376.aac</t>
  </si>
  <si>
    <t>다시 한 번 안내 말씀드립니다. 우리 열차는 동대구 동대구역에 도착합니다. 아울러 동해선 포항 방면 경전선 창원 마산 진주 방면으로 여행하실 승객께서는 다른 열차를 이용해 주시기 바랍니다. 내리실 문은 열차 진행 방향 왼쪽입니다. 고맙습니다.</t>
  </si>
  <si>
    <t>다시 한 번 안내 말씀드립니다. 우리 열차는 동대구 동대구역에 도착합니다. 아울러 동해선 포항 방면 경전선 창원 마산 진주 방면으로 여행하실 분들께서는 다른 열차를 이용해 주시기 바랍니다. 대리 설문은 열차 진행 방향 왼쪽입니다 고맙습니다.</t>
  </si>
  <si>
    <t>083846-569</t>
  </si>
  <si>
    <t>./file/20210803/MG00e04c241914/083846-569.pcm</t>
  </si>
  <si>
    <t>d:\SRT_Improvement\전사데이터\aac\MG00e04c241914\20210803\083846-569.aac</t>
  </si>
  <si>
    <t>안내 말씀드립니다. 우리 열차는 잠시 후 동대구 동대구역에 도착합니다. 아울러 동해선 포항 방면 경전선 창원 마산 진주 방면으로 여행하실 고객께서는 이번 역에서 하차하시어 다른 열차를 이용해 주시기 바랍니다. 동대구역에서 내리실 문은 열차 진행 방향 오른쪽입니다. 고맙습니다.</t>
  </si>
  <si>
    <t>안녕 신글입니다. 우리와 산은 잠시 후 동대구 동대구역에 도착합니다. 아울러 동해선 포항방면 경전선 창원 마산 진주 방면으로 여행하실 고객께서는 이번 역에서 하차하시어 다른 열차를 이용해 주시기 바랍니다. 동대구역에서 내리실 문은 열차 진행 방향 오른쪽입니다 고맙습니다.</t>
  </si>
  <si>
    <t>071919-073</t>
  </si>
  <si>
    <t>./file/20210730/MG00e04c241914/071919-073.pcm</t>
  </si>
  <si>
    <t>d:\SRT_Improvement\전사데이터\aac\MG00e04c241914\20210730\071919-073.aac</t>
  </si>
  <si>
    <t>다시 한 번 안내 말씀드립니다. 우리 열차는 잠시 후 오송 오송역에 도착합니다. 아울러 우리 열차는 오송역을 경유하여 지제 동탄 수서역으로 가는 srt 304열차입니다. 내리실 문은 열차 진행 방향 왼쪽입니다. 고맙습니다.</t>
  </si>
  <si>
    <t>다시 한 번 안내 말씀드립니다. 우리 열차는 잠시 후 오송 오송역에 도착합니다. 아울러 우리 열차는 오송역을 경유하여 지제 동탄 수서역으로 가는 srt 3004 열차입니다. 내리시는 분은 열차 진행 방향 왼쪽입니다 고맙습니다.</t>
  </si>
  <si>
    <t>230210-412</t>
  </si>
  <si>
    <t>./file/20210818/MG00e04c2419a0/230210-412.pcm</t>
  </si>
  <si>
    <t>d:\SRT_Improvement\전사데이터\aac\MG00e04c2419a0\20210818\230210-412.aac</t>
  </si>
  <si>
    <t>안내 말씀드립니다. 우리 열차는 잠시 후 오송 오송역에 도착합니다. 아울러 우리 열차는 오송역을 경유하여 평택지제 수서로 가는 srt 622열차입니다. 오송역 내리실 문은 열차 진행 방향 오른쪽입니다. 고맙습니다.</t>
  </si>
  <si>
    <t>안내 말씀드립니다. 우리 열차는 잠시 후 오송역에 도착합니다. 아울러 우리의 차는 우송역을 경유하여 평택 지제 수서로 가는 srt 622열차입니다. 고속역 내리실문은 열차 진행 방향 오른쪽입니다 고맙습니다.</t>
  </si>
  <si>
    <t>110021-338</t>
  </si>
  <si>
    <t>./file/20210806/MG00e04c241964/110021-338.pcm</t>
  </si>
  <si>
    <t>d:\SRT_Improvement\전사데이터\aac\MG00e04c241964\20210806\110021-338.aac</t>
  </si>
  <si>
    <t>안내 말씀드립니다. 우리 열차는 잠시 후 오송 오송역에 도착합니다. 아울러 우리 열차는 오송역을 경유하여 평택지제역을 거쳐 수서역까지 가는 srt 320열차입니다. 용산 서울역으로 가는 ktx 열차를 이용하실 승객께서는 이번 역에서 하차하시어 다른 열차를 이용해 주시기 바랍니다. 내리실 문은 열차 진행 방향 왼쪽입니다. 고맙습니다.</t>
  </si>
  <si>
    <t>안내 말씀드립니다. 우리 열차는 잠시 후 오송 오송역에 도착합니다. 아울러 우리 열차는 오송역을 경유하여 평택지지역을 거쳐 수서역까지 가는 srt 320열차입니다. 용산 서울역으로 가는 ktx 열차를 이용하실 승객께서는 입원역에서 하차하시어 다른 열차를 이용해 주시기 바랍니다. 메르실문 열차 진행 방향 왼쪽입니다 고맙습니다.</t>
  </si>
  <si>
    <t>222541-574</t>
  </si>
  <si>
    <t>./file/20210728/MG00e04c241928/222541-574.pcm</t>
  </si>
  <si>
    <t>d:\SRT_Improvement\전사데이터\aac\MG00e04c241928\20210728\222541-574.aac</t>
  </si>
  <si>
    <t>다시 한 번 안내 말씀드립니다. 우리 열차는 잠시 후 동대구 동대구역에 도착합니다. 아울러 동해선 포항 방면 경전선 창원 마산 진주 방면으로 여행하실 승객께서는 다른 열차를 이용해 주시기 바랍니다. 내리실 문은 열차 진행 방향 오른쪽입니다. 고맙습니다.</t>
  </si>
  <si>
    <t>다시 한 번 안내 말씀드립니다. 우리 회사는 잠시 후 동대구 동대구역에 도착합니다. 아울러 동해선 포항 방면 경정현 사원 마산 진주 방면으로 여행하신 분들께서는 다른 열차를 이용해 주시기 바랍니다. 내리실만한 열차 지방향 오른쪽입니다 고맙습니다.</t>
  </si>
  <si>
    <t>162232-818</t>
  </si>
  <si>
    <t>./file/20210906/MG00e04c2419a0/162232-818.pcm</t>
  </si>
  <si>
    <t>d:\SRT_Improvement\전사데이터\aac\MG00e04c2419a0\20210906\162232-818.aac</t>
  </si>
  <si>
    <t>안내말씀 드립니다. 우리 열차는 잠시 후 대전, 대전역에 도착합니다. 우리 열차는 대전역을 경유하여 대중 정차앞없이 곧바로 수서역으로 가는 srt 344열차입니다. 대전역 내리실 문은 열차 진행 방향 왼쪽입니다. 고맙습니다.</t>
  </si>
  <si>
    <t>안녕 말씀드립니다. 우리 차는 잠시 후 대전 대전역에 도착합니다. 우리 열차는 대전역을 격려하여 도 중 정차역 없이 곧바로 수서역으로 가는 st 3백44열차입니다. 대전역 보리수로는 열차 진행 방향 왼쪽입니다 고맙습니다.</t>
  </si>
  <si>
    <t>161432-732</t>
  </si>
  <si>
    <t>./file/20210729/MG00e04c241964/161432-732.pcm</t>
  </si>
  <si>
    <t>d:\SRT_Improvement\전사데이터\aac\MG00e04c241964\20210729\161432-732.aac</t>
  </si>
  <si>
    <t>안내말씀 드립니다. 우리 열차는 잠시 후 오송, 오송역에 도착합니다. 아울러 우리 열차는 오송역을 경유하여 지제, 동탄, 수서역으로 가는 srt 342열차입니다. 내리실 문은 열차 진행 방향 왼쪽입니다. 고맙습니다.</t>
  </si>
  <si>
    <t>안내 말씀드립니다. 우리 열차는 잠시 후 오송 오송역에 도착합니다. 아울러 우리 열차는 오송역이 경유하여 지제 동탄 수사역으로 가는 srp 342 열차입니다. 메르시는 열차 진행 방향 왼쪽입니다 고맙습니다.</t>
  </si>
  <si>
    <t>155343-894</t>
  </si>
  <si>
    <t>./file/20210819/MG00e04c241970/155343-894.pcm</t>
  </si>
  <si>
    <t>d:\SRT_Improvement\전사데이터\aac\MG00e04c241970\20210819\155343-894.aac</t>
  </si>
  <si>
    <t>안내말씀 드립니다. 우리 열차는 15시 55분에 수서역을 출발하며 동탄, 대전, 동대구, 울산역을 거쳐 부산역까지 가는 srt 347열차입니다. 시민 여러분께서는 가지고 계신 승차권에서 가는 곳과 우표 시간을 다시 한 번 확인해 주시기 바랍니다. 열차가 곧 출발합니다. 도로 위 승차한 분은 이제 열차에서 내리주시기 바랍니다. 아울러 마스크가 필요하신 승객께서는 2호차와 3호차 사이, 5호차와 6호차와 사이 통로에 있는 자동 판매기를 이용해 주시길 바랍니다. 고맙습니다.</t>
  </si>
  <si>
    <t>안하십니다. 우리 열차는 15시 55분에 수사역을 출발하며 동탄 대전 동대문 울산역을 거쳐 부산역까지 가는 srt 347 열차입니다. 스님 여러분께서는 가지고 계신 소상권에서 가는 곳과 열차 시간을 다시 한 번 확인해 주시기 바랍니다. 열차가 곧 출발합니다. 도움을 위해 승무원들 이제 열차에서 내려주시기 바랍니다. 아울러 마스크가 필요하신 승객께서는 2호차와 3호차 사이 5호차와 6호차 사이 통로에 있는 자동 판매기를 이용해 주시기 바랍니다. 맛있습니다.</t>
  </si>
  <si>
    <t>212802-440</t>
  </si>
  <si>
    <t>./file/20210809/MG00e04c241984/212802-440.pcm</t>
  </si>
  <si>
    <t>d:\SRT_Improvement\전사데이터\aac\MG00e04c241984\20210809\212802-440.aac</t>
  </si>
  <si>
    <t>안내말씀 드립니다. 우리 열차 잠시 후 천안아산, 천안아산역에 도착합니다. 아울러 우리 열차는 천안아산역을 경유하여 평택지제, 동탄, 수서역으로 가는 srt 364열차입니다. 내리실 문은 열차 진행 방향 왼쪽입니다. 고맙습니다.</t>
  </si>
  <si>
    <t>안녕 말씀드립니다. 우리 열차 잠시 후 천안아산 천안 아산역에 도착합니다. 아울러 우리 열차는 천안 아산역을 경유하여 평택 계절 동탄 수서역으로 가는 에스아이트에 364일차입니다. 내리시는 열차 진행 방향 왼쪽입니다 고맙습니다.</t>
  </si>
  <si>
    <t>224146-955</t>
  </si>
  <si>
    <t>./file/20210901/MG00e04c24191c/224146-955.pcm</t>
  </si>
  <si>
    <t>d:\SRT_Improvement\전사데이터\aac\MG00e04c24191c\20210901\224146-955.aac</t>
  </si>
  <si>
    <t>안내말씀 드립니다. 우리 열차는 잠시 후 천안아산, 천안아산역에 도착합니다. 아울러 우리 열차는 천안아산역을 경유하여 동탄, 수서역으로 가는 srt 372열차입니다. 천안아산역 내리실 문은 열차 진행 방향 오른쪽입니다. 고맙습니다.</t>
  </si>
  <si>
    <t>안녕하시드립니다. 우리 차는 잠시 후 천안 아산 천안 아산역에 도착합니다. 아울러 우리 열차는 천안아산역을 경유하여 동탄 수서역으로 가는 st 372 열차입니다. 편안한 생각 드리셔부는 절차 진행 방향 오른쪽입니다 고맙습니다.</t>
  </si>
  <si>
    <t>083858-571</t>
  </si>
  <si>
    <t>./file/20210812/MG00e04c241968/083858-571.pcm</t>
  </si>
  <si>
    <t>d:\SRT_Improvement\전사데이터\aac\MG00e04c241968\20210812\083858-571.aac</t>
  </si>
  <si>
    <t>안내말씀 드립니다. 우리 열차는 잠시 후 동대구, 동대구 역에 도착합니다. 아울러 동해선 포항 방면, 경전선 창원, 마산, 진주 방면으로 여행하실 승객께서는 이번 역에서 하차하시어 다른 열차를 이용해 주시기 바랍니다. 내리실 문은 열차 진행 방향 오른쪽입니다. 고맙습니다.</t>
  </si>
  <si>
    <t>안내 말씀드립니다. 우리 열차는 잠시 후 동대구 동대구역에 도착합니다. 아울러 동해선 포항 방면 경자선 창원 마산 진주방면으로 여행하실 승객께서는 이번 역에서 하차하시어 다른 열차를 이용해 주시기 바랍니다. 내리실 분은 열차 진행 방향 오른쪽입니다 고맙습니다.</t>
  </si>
  <si>
    <t>182758-413</t>
  </si>
  <si>
    <t>./file/20210707/MG00e04c241934/182758-413.pcm</t>
  </si>
  <si>
    <t>d:\SRT_Improvement\전사데이터\aac\MG00e04c241934\20210707\182758-413.aac</t>
  </si>
  <si>
    <t>로 인해 대전역에 제 시간보다 약 12분 늦게 도착합니다. 열차가 제 시간에 도착하지 못해 죄송합니다. 승객 여러분께서는 두고 내리시는 물건이 없는지 다시 한 번 확인하시기 바랍니다. 대전역에서 내리실 문은 열차 진행 방향 오른쪽입니다. 고맙습니다.</t>
  </si>
  <si>
    <t>그로 인해 대전역에 제 시간보다 약 12분 늦게 도착합니다. 열차가 제 시간에 도착하지 못해 죄송합니다. 승객 여러분께서는 두고 내리 신는 물건이 없는지 다시 한 번 확인하시기 바랍니다. 대전역에서 내리실 문은 열차 진행 방향 오른쪽입니다 고맙습니다.</t>
  </si>
  <si>
    <t>092524-411</t>
  </si>
  <si>
    <t>./file/20210901/MG00e04c241914/092524-411.pcm</t>
  </si>
  <si>
    <t>d:\SRT_Improvement\전사데이터\aac\MG00e04c241914\20210901\092524-411.aac</t>
  </si>
  <si>
    <t>안내말씀 드립니다. 우리 열차는 잠시 후 천안아산, 천안아산역에 도착합니다. 아울러 우리 열차는 천안아산역을 경유하여 수서역으로 가는 srt 310열차입니다. 내리실문은 열차 진행 방향 왼쪽입니다. 고맙습니다.</t>
  </si>
  <si>
    <t>안녕하세요. 드립니다. 열차는 잠시 후 천안 아산 천안 아산역에 도착합니다. 알로 우리 열차는 천안 아산역을 경유하여 수소 구로 거는 에스티 3백1열차입니다. 내리실 문은 열차 진행 방향 왼쪽입니다 고맙습니다.</t>
  </si>
  <si>
    <t>114452-542</t>
  </si>
  <si>
    <t>./file/20210706/MG00e04c24191c/114452-542.pcm</t>
  </si>
  <si>
    <t>네. 다시 한 번 더 안내말씀 드립니다. 현재 우리 앞에 있는 열차가 지연 운행으로 잠시 정차하고 있습니다. 우리 열차는 익산역에 제 시간보다 조금 늦게 도착할 예정입니다. 열차를 이용에 참고해 주시기 바랍니다.</t>
  </si>
  <si>
    <t>152345-990</t>
  </si>
  <si>
    <t>./file/20210730/MG00e04c24193c/152345-990.pcm</t>
  </si>
  <si>
    <t>d:\SRT_Improvement\전사데이터\aac\MG00e04c24193c\20210730\152345-990.aac</t>
  </si>
  <si>
    <t>안내말씀 드립니다. 우리 열차는 잠시 후 오송, 오송역에 도착합니다. 두고 내리시는 물건이 없는지 다시 한 번 확인하시기 바랍니다 아울러 우리 열차는 오송역을 경유하여 지제, 수서역으로 가는 srt 338열차입니다. 용산, 서울역으로 가는 ktx열차를 이용하실 승객께서는 이번역에서 하차하시어 다른 열차를 이용해 주시기 바랍니다. 오송역 내리실 문은 열차 진행 방향 왼쪽입니다. 다시 한 번 안내말씀 드립니다. 우리 열차는 잠시 후 오송, 오송역에 도착합니다. 오송역 내리실 문은 열차 진행 방향 왼쪽입니다. 고맙습니다.</t>
  </si>
  <si>
    <t>안내 말씀드립니다. 열차는 잠시 후 오선 오송역에 도착합니다. 두고 내리시는 물건이 없는지 다시 한 번 확인하시기 바랍니다. 아울러 우리 열차는 오송역을 경유하여 지재 수서역으로 가는 srt 338 열차입니다. 용산 서울역으로 가는 ktx 열차를 이용하실 승객께서는 이번역에서 할차하시어 다른 열차를 이용해 주시기 바랍니다. 오숙역 내리 실물은 멀처 진행방향 왼쪽입니다. 다시 한 번 안내말씀드립니다. 우리 열차는 잠시 후 오선 오송역에 도착합니다. 우동력 베리실물인 열차 진행 방향 왼쪽입니다 고맙습니다.</t>
  </si>
  <si>
    <t>080113-878</t>
  </si>
  <si>
    <t>./file/20210824/MG00e04c2419cc/080113-878.pcm</t>
  </si>
  <si>
    <t>d:\SRT_Improvement\전사데이터\aac\MG00e04c2419cc\20210824\080113-878.aac</t>
  </si>
  <si>
    <t>안내말씀 드립니다. 우리 열차는 잠시 후 오송, 오송역에 제 시간보다 약 6분 늦게 도착합니다 .열차가 제 시간에 도착하지 못해 죄송합니다. 다시 한 번 안내말씀 드리겠습니다. 우리 열차는 잠시 후 오송역에 제 시간보다 약 6분 늦게 도착합니다. 내리실 문은 열차 진행 방향 왼쪽입니다. 고맙습니다.</t>
  </si>
  <si>
    <t>안내 말씀드립니다. 우리 열차는 잠시 후 오송 오송역에 제 시간보다 약 6분 늦게 도착합니다. 열차가 제 시간에 도착하지 못해 죄송합니다. 다시 한 번 안내 말씀드리겠습니다. 우리 열차는 잠시 후 오송역에 제 시간보다 약 6분 늦게 도착합니다. 내리시는 분은 열차 진행 방향 왼쪽입니다 고맙습니다.</t>
  </si>
  <si>
    <t>114008-040</t>
  </si>
  <si>
    <t>./file/20210903/MG00e04c24192c/114008-040.pcm</t>
  </si>
  <si>
    <t>d:\SRT_Improvement\전사데이터\aac\MG00e04c24192c\20210903\114008-040.aac</t>
  </si>
  <si>
    <t>안내말씀 드립니다. 우리 열차는 잠시 후 동대구, 동대구역에 도착합니다. 아울러 동해선 포항 방면, 경전선 창원, 마산, 진주 방면으로 여행하실 승객께서는 이번 역에서 하차하시어 안내 표지나 안내 방송을 확인하시고 해당 승강장으로 이동하여 다른 열차를 이용해 주시기 바랍니다. 동대구역 내리실 문은 열차 진행 방향 오른쪽입니다. 고맙습니다.</t>
  </si>
  <si>
    <t>아 말씀드립니다. 우리 저는 잠시 후 동대구 동대구 야구 도착 현장 아울러 동해선 포항방면 경전선 창원 마산 진주 방면으로 원하실 승객께서는 이번에 하차하시어 내 표준화 안내 방송을 확인하시고 해당 승객점으로 이동하여 다른 열차를 이용해 주시기 바랍니다. 동대구역 누리시물은 열차 진행 방향 오른쪽입니다 고맙습니다.</t>
  </si>
  <si>
    <t>213308-403</t>
  </si>
  <si>
    <t>./file/20210719/MG00e04c241934/213308-403.pcm</t>
  </si>
  <si>
    <t>d:\SRT_Improvement\전사데이터\aac\MG00e04c241934\20210719\213308-403.aac</t>
  </si>
  <si>
    <t>안내말씀 드립니다. 우리 열차는 잠시 후 동대구, 동대구역에 도착합니다. 아울러 동해선 포항 방면, 경전선 창원, 마산, 진주 방면으로 여행하실 승객께서는 다른 열차를 이용해 주시기 바랍니다. 내리실 문은 열차 진행 방향 왼쪽입니다. 고맙습니다.</t>
  </si>
  <si>
    <t>한번 말씀드립니다. 우리 알트는 잠시 후 동대구 동대구역에 도착합니다. 아울러 동해선 성 방면 경전선 창원 마산 진주 방면으로 여행하실 생목에서는 다른 열차를 이용해 주시기 바랍니다. 배리시내는 열차가 생각나는 면주입니다 고맙습니다.</t>
  </si>
  <si>
    <t>083850-402</t>
  </si>
  <si>
    <t>./file/20210723/MG00e04c24192c/083850-402.pcm</t>
  </si>
  <si>
    <t>d:\SRT_Improvement\전사데이터\aac\MG00e04c24192c\20210723\083850-402.aac</t>
  </si>
  <si>
    <t>안내말씀 드립니다. 우리 열차는 잠시 후 동대구, 동대구역에 도착합니다. 아울러 동해선 포항 방면, 경전선 창원, 마산, 진주 방면으로 여행하실 승객께서는 이번역에서 하차하시어 다른 열차를 이용해 주시기 바랍니다. 내리실 문은 열차 진행 방향 오른쪽입니다. 고맙습니다.</t>
  </si>
  <si>
    <t>안내 말씀드립니다. 우리 열차는 잠시 후 동대구 동대구역에 도착합니다. 아울러 동해선 포항방면 경전선 창원 마산 진주 방면으로 여행하신 스님께서는 이번 역에서 하차하시어 다른 열차를 이용해 주시기 바랍니다. 내리실 문은 열차 진행 방향 오른쪽입니다 고맙습니다.</t>
  </si>
  <si>
    <t>083430-563</t>
  </si>
  <si>
    <t>./file/20210827/MG00e04c241934/083430-563.pcm</t>
  </si>
  <si>
    <t>d:\SRT_Improvement\전사데이터\aac\MG00e04c241934\20210827\083430-563.aac</t>
  </si>
  <si>
    <t>안내말씀 드립니다. 우리 열차는 지금 익산, 익산역에 앞 열차와의 안전거리 유지를 위한 열차 서행 운전으로 인해 제 시간보다 약 6분 늦게 도착합니다. 열차가 제 시간에 도착하지 못 해 죄송합니다. 익산역에서 내리실 승객께서는 두 고 내리시는 물건이 없는지 다시 한 번 확인하시기 바랍니다. 비로 인해 타는 곳과 통로가 미끄러우니 내리실 때 조심하시기 바랍니다. 익산역 내리실 문은 열차 진행 방향 왼쪽입니다. 고맙습니다.</t>
  </si>
  <si>
    <t>안내 말씀드립니다. 우리 열차는 지금 익산 익산역에 앞 열차로의 안전거리 유지를 위한 열차 사행 운전으로 인해 그 시간보다 약 6분 늦게 도착합니다. 열차가 제시간에 도착하지 못해 죄송합니다. 익산역에서 내리실 승객께서는 두 번 내리시는 물건이 없는지 다시 한 번 확인하시기 바랍니다. 비로 인해 타는 곳과 통로가 미끄러우니 내리실 때 조심하시기 바랍니다. 익산역 머리 질문은 열차 진행 방향 왼쪽입니다 고맙습니다.</t>
  </si>
  <si>
    <t>230839-608</t>
  </si>
  <si>
    <t>./file/20210729/MG00e04c24193c/230839-608.pcm</t>
  </si>
  <si>
    <t>d:\SRT_Improvement\전사데이터\aac\MG00e04c24193c\20210729\230839-608.aac</t>
  </si>
  <si>
    <t>안내말씀 드립니다. 우리 열차 잠시 후 동대구, 동대구역에 도착합니다. 아울러 경전선 창원, 마산 방면으로 여행하실 승객께서는 이번 역에서 하차하시어 다른 열차를 이용해 주시기 바랍니다. 내리실 문은 열차 진행 방향 왼쪽입니다. 고맙습니다.</t>
  </si>
  <si>
    <t>안녕 말씀드립니다. 우리 잠시 후 동대구 동대구역에 도착합니다. 아울러 경전선 창원 마산 강변으로 여행하실 승객께서는 이번 역에서 하차하시어 다른 열차를 이용해 주시기 바랍니다. 내리시는 열차 진행 방향 왼쪽입니다 고맙습니다.</t>
  </si>
  <si>
    <t>080849-296</t>
  </si>
  <si>
    <t>./file/20210723/MG00e04c24198c/080849-296.pcm</t>
  </si>
  <si>
    <t>d:\SRT_Improvement\전사데이터\aac\MG00e04c24198c\20210723\080849-296.aac</t>
  </si>
  <si>
    <t>안내말씀 드립니다. 우리 열차는 잠시 후 동대구, 동대구역에 도착합니다. 아울러 동해선 포항 방면, 경전선 창원, 마산, 진주 방면으로 여행하실 승객께서는 이번 역에서 하차하시어 다른 열차를 이용해 주시길 바랍니다. 동대구역 내리실 문은 열차 진행 방향 왼쪽입니다. 고맙습니다.</t>
  </si>
  <si>
    <t>아무 말씀 드립니다. 우리 해찬은 잠시 후 동부구 동대구역에 도착합니다. 아울러 동해선 포항 방면 경단선 창원 마산 진주 방면으로 여행하신 승객 대서는 이번 역에서 하차하시어 다른 열차를 이행해 주시기 바랍니다. 동배구역 고리실 문은 열차 진행 방향 연쪽입니다 고맙습니다.</t>
  </si>
  <si>
    <t>094939-163</t>
  </si>
  <si>
    <t>./file/20210831/MG00e04c24196c/094939-163.pcm</t>
  </si>
  <si>
    <t>d:\SRT_Improvement\전사데이터\aac\MG00e04c24196c\20210831\094939-163.aac</t>
  </si>
  <si>
    <t>안내말씀 드립니다. 우리 열차는 잠시 후 오송, 오송역에 도착합니다. 아울러 우리 열차는 오송역을 경유하며 동탄, 수서역으로 가는 srt 314열차입니다. 용산, 서울역으로 가는 ktx열차를 이용하실 승객께서는 이번 역에서 하차하시어 다른 열차를 이용해 주시기 바랍니다. 내리실 문은 열차 진행 방향 왼쪽입니다. 고맙습니다.</t>
  </si>
  <si>
    <t>드립니다. 네 잠시 후 오송 오산역에 도착합니다. 네 우리 열차는 오성역을 경비하여 동탄 서역으로 가는 에스알티 삼십사 열차입니다. 용산 서울역으로 가는 ktx 열차를 이용하실 승객께서는 이번 요금서 하차 시와 다른 열차를 이용해 주시기 바랍니다. 내리시는 물은 열차 진행 방향 왼쪽입니다 고맙습니다.</t>
  </si>
  <si>
    <t>230258-362</t>
  </si>
  <si>
    <t>./file/20210805/MG00e04c2419cc/230258-362.pcm</t>
  </si>
  <si>
    <t>d:\SRT_Improvement\전사데이터\aac\MG00e04c2419cc\20210805\230258-362.aac</t>
  </si>
  <si>
    <t>승객 여러분께 안내말씀 드립니다. 우리 열차는 잠시 후 오송, 오송역에 도착합니다. 아울러 우리 열차는 오송, 지제역을 경유해 수서역으로 가는 srt 622열차입니다. 오송역에서 내리실 문은 열차 진행 방향 오른쪽입니다. 고맙습니다.</t>
  </si>
  <si>
    <t>승객 여러분께 안내 말씀드립니다. 우리 열차는 잠시 후 오송 오송역에 도착합니다. 아울러 우리 해 차는 오송 지제역의 경우에 수서역으로 가는 sip 622의 차입니다. 오송역에서 내리시면은 열차 진행 방향 오른쪽입니다 고맙습니다.</t>
  </si>
  <si>
    <t>205045-693</t>
  </si>
  <si>
    <t>./file/20210720/MG00e04c241940/205045-693.pcm</t>
  </si>
  <si>
    <t>d:\SRT_Improvement\전사데이터\aac\MG00e04c241940\20210720\205045-693.aac</t>
  </si>
  <si>
    <t>안내말씀 드립니다. 우리 열차는 잠시 후 오송, 오송역에 도착합니다. 아울러 우리 열차는 오송역을 경유하여 지제, 동탄역을 거쳐 수서역으로 가는 srt 664열차입니다. 오송역 내리실 문은 열차 진행 방향 오른쪽입니다. 고맙습니다.</t>
  </si>
  <si>
    <t>안내 말씀드립니다. 우리 열차는 잠시 후 오송 오송역에 도착합니다. 아울러 우리 열차는 오송역을 경유하여 지제 동탄역을 거쳐 수소역으로 가는 srt 664 열차입니다. 50명 내리소는 열차 진행 방향 오른쪽입니다 고맙습니다.</t>
  </si>
  <si>
    <t>111458-602</t>
  </si>
  <si>
    <t>./file/20210809/MG00e04c241970/111458-602.pcm</t>
  </si>
  <si>
    <t>d:\SRT_Improvement\전사데이터\aac\MG00e04c241970\20210809\111458-602.aac</t>
  </si>
  <si>
    <t>안내말씀 드립니다. 우리 열차는 잠시 후 오송, 오송역에 도착합니다. 아울러 우리 열차는 오송역을 경유하여 동탄, 수서역으로 가는 srt 608열차입니다. 내리실 문은 열차 진행 방향 오른쪽입니다. 고맙습니다.</t>
  </si>
  <si>
    <t>안내 말씀드립니다. 우리 열차는 잠시 후 오송 오송역에 도착합니다. 아울러 우리의 차는 오송역을 경유하여 동탄 수사역으로 가는 srt 6008 열차입니다. 내리실문은 열차 진행 방향 오른쪽입니다 고맙습니다.</t>
  </si>
  <si>
    <t>221839-018</t>
  </si>
  <si>
    <t>./file/20210706/MG00e04c241974/221839-018.pcm</t>
  </si>
  <si>
    <t>d:\SRT_Improvement\전사데이터\aac\MG00e04c241974\20210706\221839-018.aac</t>
  </si>
  <si>
    <t>안내말씀 드립니다. 우리 열차는 잠시 후 울산역에 호우로 인한 선로 장애로 제 시간보다 약 19분 늦게 울산역에 도착합니다. 열차가 제 시간에 도착하지 못 해 대단히 죄송합니다. 아울러 두고 내리시는 물건이 없는지 다시 한 번 확인하시기 바랍니다. 울산역 내리실 문은 열차 진행 방향 왼쪽입니다. 고맙습니다.</t>
  </si>
  <si>
    <t>안내 말씀드립니다. 우리 열차는 잠시 후 울산역에 호우로 인한 선로 장애로 제 시간보다 약 19분 늦게 울산역에 도착합니다. 열차가 제 시간에 도착하지 못해 대단히 죄송합니다. 아울러 두고 내리시는 물건이 없는지 다시 한 번 확인하시기 바랍니다. 울산역 내리실 분은 열차 진행 방향 왼쪽입니다 고맙습니다.</t>
  </si>
  <si>
    <t>181718-360</t>
  </si>
  <si>
    <t>./file/20210818/MG00e04c241974/181718-360.pcm</t>
  </si>
  <si>
    <t>d:\SRT_Improvement\전사데이터\aac\MG00e04c241974\20210818\181718-360.aac</t>
  </si>
  <si>
    <t>안내말씀 드립니다. 우리 열차는 잠시 후 동대구, 동대구역에 도착합니다. 두고 내리시는 물건이 없는지 다시 한 번 확인하시기 바랍니다. 아울러 동해선 포항 방면, 경전선 창원, 마산, 진주 방면으로 여행하실 승객께서는 이번 역에서 하차하시어 다른 열차를 이용해 주시기 바랍니다. 동대구역에서 내리실 문은 열차 진행 방향 왼쪽입니다. 고맙습니다.</t>
  </si>
  <si>
    <t>안내 말씀드립니다. 우리 열차는 잠시 후 동대구 동대구 열대에 도착합니다. 두고 내리시는 물건이 없는지 다시 한 번 확인하시기 바랍니다. 아울러 동해선 포항방면 경전선 창원 마산 진주 방면으로 여행하실 승객께서는 이번 역에서 하차하시어 다른 열차를 이용해 주시기 바랍니다. 공대 보험에서 알게 되신 분은 열차 지입 관련 왼쪽입니다.</t>
  </si>
  <si>
    <t>224744-741</t>
  </si>
  <si>
    <t>./file/20210820/MG00e04c241974/224744-741.pcm</t>
  </si>
  <si>
    <t>d:\SRT_Improvement\전사데이터\aac\MG00e04c241974\20210820\224744-741.aac</t>
  </si>
  <si>
    <t>안내말씀 드립니다. 우리 열차는 잠시 후 대전, 대전역에 도착합니다. 아울러 우리 열차는 대전역을 경유하여 수서역으로 가는 srt 374열차입니다. 서울 방면으로 여행하시는 승객께서는 이번 역에서 하차하시어 다른 열차를 이용해 주시기 바랍니다. 다시 한 번 안내말씀 드리겠습니다. 우리 열차는 잠시 후 대전역에 도착합니다. 내리실 문은 열차 진행 방향 오른쪽입니다. 고맙습니다.</t>
  </si>
  <si>
    <t>안내 말씀드립니다. 우리 열차는 잠시 후 대전 대전역에 도착합니다. 아울러 우리 열차는 대전역을 경유하여 수서역으로 가는 srt 374 열차입니다. 서울 방면으로 여행하시는 승객께서는 2번 역에서 하차하시어 다른 열차를 이용해 주시기 바랍니다. 다시 한 번 안내 말씀드리겠습니다. 우리 열차는 잠시 후 대전역에 도착합니다. 내일 신문은 열차 진행 방향 오른쪽입니다 고맙습니다.</t>
  </si>
  <si>
    <t>095507-025</t>
  </si>
  <si>
    <t>./file/20210825/MG00e04c241928/095507-025.pcm</t>
  </si>
  <si>
    <t>d:\SRT_Improvement\전사데이터\aac\MG00e04c241928\20210825\095507-025.aac</t>
  </si>
  <si>
    <t>승객 여러분께 안내말씀 드립니다. 우리 열차는 잠시 후 동대구, 동대구역에 도착합니다. 두고 내리시는 물건이 없는지 다시 한 번 확인해 주시기 바랍니다. 아울러 동해선 포항 방면, 경전선 창원, 마산, 진주 방면으로 여행하실 승객께서는 이번 동대구역에서 하차하시어 다른 열차를 이용해 주시기 바랍니다. 동대구역 내리실 문은 열차 진행 방향 오른쪽입니다. 고맙습니다.</t>
  </si>
  <si>
    <t>수행 여러분께 안내 심모입니다. 우리 아이템은 잠시 후 동돌고 동돌고역에 도착합니다. 조건 오르시는 물건이 없는지 다시 한번 확인해 주시기 바랍니다. 동해선 포항 방면 경전선 창원 마산 진출 방면으로 여행하신 승객께서는 이런 동대구역에서 회차하셔 다른 열차를 이용해 주시기 바랍니다. 동대구역 대부시는 api 진행 방향 오른쪽입니다 고맙습니다.</t>
  </si>
  <si>
    <t>102024-880</t>
  </si>
  <si>
    <t>./file/20210803/MG00e04c2419a0/102024-880.pcm</t>
  </si>
  <si>
    <t>d:\SRT_Improvement\전사데이터\aac\MG00e04c2419a0\20210803\102024-880.aac</t>
  </si>
  <si>
    <t>안내말씀 드립니다. 우리 열차는 잠시 후 천안아산, 천안아산역에 도착합니다. 아울러 우리 열차는 천안아산역을 경유하여 곧바로 수서역으로 가는 srt 316열차입니다. 천안아산역에서 내리실 문은 열차 진행 방향 왼쪽, 왼쪽입니다. 고맙습니다.</t>
  </si>
  <si>
    <t>안내 말씀 드립니다. 우리 열차는 잠시 후 천안 아산 천안 아산역에 도착합니다. 아울러 우리 열차는 천안 아산역을 경유하여 곧바로 수서역으로 가는 에스알 30팀 1열차입니다. 천안 아산역에서 내리 실무는 열차 기행 방향 왼쪽 왼쪽입니다 고맙습니다.</t>
  </si>
  <si>
    <t>104556-137</t>
  </si>
  <si>
    <t>./file/20210811/MG00e04c241974/104556-137.pcm</t>
  </si>
  <si>
    <t>d:\SRT_Improvement\전사데이터\aac\MG00e04c241974\20210811\104556-137.aac</t>
  </si>
  <si>
    <t>안내말씀 드립니다. 우리 열차는 잠시 후 동대구, 동대구역에 도착합니다. 동해선 포항 방면, 경전선 창원, 마산, 진주 방면으로 여행하실 승객께서는 이번 역에서 하차하시어 다른 열차를 이용해 주시기 바랍니다. 내리실 문은 열차 진행 방향 오른쪽입니다. 고맙습니다.</t>
  </si>
  <si>
    <t>네 말씀드립니다. 우리 열차는 잠시 후 동대구 동대구역에 도착합니다. 동해선 포유 방면 경준선 창원 마산 진주 방면으로 시서 이번 역에서 하차하시어 다른 열차를 이용해 주시기 바랍니다. 오르실 문은 열차 진행 방향 오른쪽입니다 고맙습니다.</t>
  </si>
  <si>
    <t>152703-125</t>
  </si>
  <si>
    <t>./file/20210818/MG00e04c241974/152703-125.pcm</t>
  </si>
  <si>
    <t>d:\SRT_Improvement\전사데이터\aac\MG00e04c241974\20210818\152703-125.aac</t>
  </si>
  <si>
    <t>안내말씀 드립니다. 우리 열차는 지금 천안아산, 천안아산역에 도착했습니다. 아울러 우리 열차는 수서역으로 가는 srt 336열차입니다. 내리실 문은 열차 진행 방향 왼쪽입니다. 고맙습니다.</t>
  </si>
  <si>
    <t>안내 말씀드립니다. 우리 열차는 지금 천안 아산 천안 아산역에 도착했습니다. 아울러 우리 열차는 수서역으로 가는 sit 336 열차입니다. 내리실무는 열차 진행 방향 왼쪽입니다 고맙습니다.</t>
  </si>
  <si>
    <t>140730-055</t>
  </si>
  <si>
    <t>./file/20210810/MG00e04c241968/140730-055.pcm</t>
  </si>
  <si>
    <t>d:\SRT_Improvement\전사데이터\aac\MG00e04c241968\20210810\140730-055.aac</t>
  </si>
  <si>
    <t>안내말씀 드립니다. 우리 열차는 잠시 후 동대구, 동대구역에 도착합니다. 아울러 동해선 포항 방면, 경전선 창원, 마산, 진주 방면으로 여행하실 승객께서는 다른 열차를 이용해 주시기 바랍니다. 동대구역 내리실 문은 열차 진행 방향 왼쪽입니다. 고맙습니다.</t>
  </si>
  <si>
    <t>안내 말씀드립니다. 우리 열차는 잠시 후 동대구 동대구역에 도착합니다. 아울러 동해선 포항 방면 경전선 창원 마산 진주 방면으로 여행하실 승객께서는 다른 열차를 이용해 주시기 바랍니다. 동대구역 내리실 문은 열차 진행 방향 왼쪽입니다 고맙습니다.</t>
  </si>
  <si>
    <t>182306-144</t>
  </si>
  <si>
    <t>./file/20210806/MG00e04c2419a0/182306-144.pcm</t>
  </si>
  <si>
    <t>d:\SRT_Improvement\전사데이터\aac\MG00e04c2419a0\20210806\182306-144.aac</t>
  </si>
  <si>
    <t>안내말씀 드립니다. 우리 열차는 잠시 후 대전, 대전역에 제 시간보다 약 5분 늦게 도착합니다. 열차가 제 시간에 도착하지 못 해 죄송합니다. 다시 한 번 안내말씀 드립니다. 우리 열차는 잠시 후 대전, 대전역에 철로 점검으로 인해 제 시간보다 약 5분 늦게 도착합니다. 열차가 제 시간에 도착하지 못 해 죄송합니다. 대전역 내리실 문은 열차 진행 방향 왼쪽입니다. 고맙습니다.</t>
  </si>
  <si>
    <t>안녕하신 글입니다. 우리 아트는 잠시 후 대전 대전역에 시간보다 약 5분 리에 도착합니다. 열차가 그시간에 도착하지 못해 죄송합니다. 다시 한 번 안내 말씀드립니다. 우리 하천은 잠시 후 대점 대전여도 선로 방법으로 인해 제 시간보다 약 5분 리터 도착합니다. 열차가 제 시간에 도착하지 못해 죄송합니다. 대전역 내리실로는 월차 진행되면 왼쪽입니다 고맙습니다.</t>
  </si>
  <si>
    <t>173234-165</t>
  </si>
  <si>
    <t>./file/20210818/MG00e04c241930/173234-165.pcm</t>
  </si>
  <si>
    <t>d:\SRT_Improvement\전사데이터\aac\MG00e04c241930\20210818\173234-165.aac</t>
  </si>
  <si>
    <t>안내말씀 드립니다. 우리 열차는 잠시 후 천안아산, 천안아산역에 도착합니다. 아울러 우리 열차는 천안아산역을 경유하여 동탄, 수서역으로 가는 srt 348열차입니다. 내리실 문은 열차 진행 방향 왼쪽입니다. 다시 한 번 안내말씀 드립니다. 우리 열차는 잠시 후 천안아산, 천안아산역에 도착합니다. 아울러 우리 열차는 천안아산역을 경유하여 동탄, 수서역으로 가는 srt 348열차입니다. 내리실 문은 열차 진행 방향 왼쪽입니다. 고맙습니다.</t>
  </si>
  <si>
    <t>안내 말씀드립니다. 우리 열차는 잠시 후 천안 아산 천안 아산역에 도착합니다. 아울러 우리 열차는 천안 아산역을 경유하여 동탄 수서역으로 가는 srt 348 열차입니다. 내리실문은 열차 진행 방향 왼쪽입니다. 다시 한 번 안내 말씀드립니다. 우리 열차는 잠시 후 천안 아산 천안 아산역에 도착합니다. 아울러 우리 열차는 천안 아산역을 격려하여 동탄 수사역으로 가는 srt 348열차입니다. 내리실 문은 열차 진행 방향 왼쪽입니다 고맙습니다.</t>
  </si>
  <si>
    <t>193144-233</t>
  </si>
  <si>
    <t>./file/20210805/MG00e04c241914/193144-233.pcm</t>
  </si>
  <si>
    <t>d:\SRT_Improvement\전사데이터\aac\MG00e04c241914\20210805\193144-233.aac</t>
  </si>
  <si>
    <t>안내말씀 드립니다. 우리 열차는 잠시 후 동대구, 동대구역에 도착합니다. 아울러 동해선 포항 방면, 경전선 창원, 마산, 진주 방면으로 여행하실 승객께서는 이번 역에서 하차하시어 다른 열차를 이용해 주시기 바랍니다. 동대구역에서 내리실 문은 열차 진행 방향 왼쪽입니다. 고맙습니다.</t>
  </si>
  <si>
    <t>안내 말씀드립니다. 우리 열차는 잠시 후 동대구 동대구역에 도착합니다. 아울러 동해선 포항방면 경전선 창원 마산 진주 방면으로 여행하신 승객께서는 이번 역에서 하차하시어 다른 열차를 이용해 주시기 바랍니다. 동대구역에서 내리실 문은 열차 진행 방향 왼쪽입니다 고맙습니다.</t>
  </si>
  <si>
    <t>161421-447</t>
  </si>
  <si>
    <t>./file/20210903/MG00e04c241930/161421-447.pcm</t>
  </si>
  <si>
    <t>d:\SRT_Improvement\전사데이터\aac\MG00e04c241930\20210903\161421-447.aac</t>
  </si>
  <si>
    <t>안내말씀 드립니다. 우리 열차는 잠시 후 오송, 오송역에 도착합니다. 아울러 우리 열차는 오송역을 경유하여 평택지제, 동탄, 수서역으로 가는 srt 342열차입니다. 용산, 서울역으로 가는 ktx열차를 이용하실 승객께서는 이번 역에서 하차하시어 다른 열차를 이용해 주시기 바랍니다. 오송역에서 내리실 문은 열차 진행 방향 왼쪽입니다. 고맙습니다.</t>
  </si>
  <si>
    <t>안녕 말씀드립니다. 우리 열차는 잠시 후 송 오송역에 도착합니다. 아울러 우리 열차는 오송역을 경유하여 평택 지제 동탄 수사옥으로 가는 srt 3백42열차입니다. 용산 서울역으로 가는 ktxx를 이용하시는 스님께서는 이번 역에서 하차하시어 다른 열차를 이용해 주시기 바랍니다. 노성형에 사드린 신문의 열차 진행 방향 왼쪽입니다 고맙습니다.</t>
  </si>
  <si>
    <t>230420-927</t>
  </si>
  <si>
    <t>./file/20210719/MG00e04c2419c0/230420-927.pcm</t>
  </si>
  <si>
    <t>d:\SRT_Improvement\전사데이터\aac\MG00e04c2419c0\20210719\230420-927.aac</t>
  </si>
  <si>
    <t>안내말씀 드립니다. 우리 열차는 잠시 후 오송, 오송역에 도착합니다. 아울러 우리 열차는 오송역을 경유하여 지제, 수서역으로 가는 srt 622열차입니다. 오송역 내리실 문은 열차 진행 방향 오른쪽입니다. 고맙습니다.</t>
  </si>
  <si>
    <t>안 들입니다. 우리 열차는 잠시 후 오송 오송역에 도착합니다. 아울러 우리에서는 56을 경유하여 키즈 수소역으로 가는 srp 622 열차입니다. 오승명 내리시는 분은 멸세 진행 방향 오른쪽입니다 고맙습니다.</t>
  </si>
  <si>
    <t>141352-005</t>
  </si>
  <si>
    <t>./file/20210706/MG00e04c2419cc/141352-005.pcm</t>
  </si>
  <si>
    <t>d:\SRT_Improvement\전사데이터\aac\MG00e04c2419cc\20210706\141352-005.aac</t>
  </si>
  <si>
    <t>안내말씀 드립니다. 우리 열차는 잠시 후 천안아산, 천안아산역에 도착합니다. 아울러 우리 열차는 천안아산역을 경유하여 지제, 수서역으로 가는 srt 330열차입니다. 내리실 문은 열차 진행 방향 왼쪽입니다. 고맙습니다.</t>
  </si>
  <si>
    <t>안내 말씀드립니다. 우리 열차는 잠시 후 천안아산 천안아산역에 도착합니다. 아울러 우리 열차는 천안함. 선역을 정리하여 기재 시서형으로 가는 에스티 330열차입니다. 내리시는 열사 생당면 왼쪽입니다 고맙습니다.</t>
  </si>
  <si>
    <t>152734-811</t>
  </si>
  <si>
    <t>./file/20210709/MG00e04c24197c/152734-811.pcm</t>
  </si>
  <si>
    <t>d:\SRT_Improvement\전사데이터\aac\MG00e04c24197c\20210709\152734-811.aac</t>
  </si>
  <si>
    <t>안내말씀 드립니다. 우리 열차는 잠시 후 천안아산, 천안아산역에 도착합니다. 내리실 문은 열차 진행 방향 왼쪽입니다. 아울러 우리 열차는 수서역으로 가는 srt 336열차입니다. 열차 이용에 참고하시기 바랍니다. 고맙습니다.</t>
  </si>
  <si>
    <t>아무 말씀드립니다. 우리 열차는 잠시 후 천안 아산 천안 아산역에 도착합니다. 내리실 문은 열차 진행 방향 왼쪽입니다. 아울러 우리 열차는 수서역으로 가는 ip 336열차입니다. 열차 이용에 참고하시기 바랍니다 고맙습니다.</t>
  </si>
  <si>
    <t>152237-636</t>
  </si>
  <si>
    <t>./file/20210830/MG00e04c241930/152237-636.pcm</t>
  </si>
  <si>
    <t>d:\SRT_Improvement\전사데이터\aac\MG00e04c241930\20210830\152237-636.aac</t>
  </si>
  <si>
    <t>안내말씀 드립니다. 우리 열차는 잠시 후 오송역에 도착합니다. 아울러 우리 열차는 평택지제역을 경유하여 수서역으로 가는 srt 338, 338열차입니다. 내리실 문은 열차 진행 방향 왼쪽입니다. 고맙습니다.</t>
  </si>
  <si>
    <t>안내 말씀드립니다. 우리 아이판이 잠시 후 오성 역에 도착합니다. 아울러 우리 와이프는 콘택트리하이 견묘하여 회사으로가는 에스아이티 삼백삼십팔 삼백삼십팔 월차입니다. 내리시고는 열차 진행 방향 왼쪽입니다 고맙습니다.</t>
  </si>
  <si>
    <t>135755-345</t>
  </si>
  <si>
    <t>./file/20210701/MG00e04c24191c/135755-345.pcm</t>
  </si>
  <si>
    <t>d:\SRT_Improvement\전사데이터\aac\MG00e04c24191c\20210701\135755-345.aac</t>
  </si>
  <si>
    <t>안내말씀 드립니다. 우리 열차는 잠시 후 동대구, 동대구역에 도착합니다. 아울러 동해선 포항 방면, 경전선 창원, 마산, 진주 방면으로 여행하실 승객께서는 이번 역에서 하차하시며 안내 표지나 안내 방송을 확인하시고 해당 승강장으로 이동하여 다른 열차를 이용해 주시기 바랍니다. 내리실 문은 열차 진행 방향 왼쪽입니다. 고맙습니다.</t>
  </si>
  <si>
    <t>안내 말씀드립니다. 우리 열차는 잠시 후 동대구 동대구역에 도착합니다. 아울러 동해선 포항 방면 경전선 창원 마산 진주 방면으로 여행하실 승객께서는 이번 역에서 하차하시며 안내 표지나 안내 방송을 확인하시고 해당 승강장으로 이동하여 다른 열차를 이용해 주시기 바랍니다. 예비생문항 열차 진행 방향 왼쪽입니다 고맙습니다.</t>
  </si>
  <si>
    <t>220229-076</t>
  </si>
  <si>
    <t>./file/20210730/MG00e04c2419a0/220229-076.pcm</t>
  </si>
  <si>
    <t>d:\SRT_Improvement\전사데이터\aac\MG00e04c2419a0\20210730\220229-076.aac</t>
  </si>
  <si>
    <t>승객 여러분께 안내말씀 드립니다. 우리 열차는 앞서가는 열차와의 안전거리 유지로 인해 제 시간보다 조금 늦게 울산역에 도착합니다. 열차가 제 시간에 도착하지 못 해 죄송합니다. 울산역 내리실 문은 열차 진행 방향 왼쪽입니다. 고맙습니다.</t>
  </si>
  <si>
    <t>승객 여러분께 안내 말씀드립니다. 우리 열차는 앞서 가는 열차와의 안전거리 유지로 인해 저 시간보다 조금 늦게 울산역에 도착합니다. 열차가 제 시간에 도착하지 못해 죄송합니다. 울산역 내리실 분은 열차 진행 방향 왼쪽입니다 고맙습니다.</t>
  </si>
  <si>
    <t>213705-283</t>
  </si>
  <si>
    <t>./file/20210902/MG00e04c241950/213705-283.pcm</t>
  </si>
  <si>
    <t>d:\SRT_Improvement\전사데이터\aac\MG00e04c241950\20210902\213705-283.aac</t>
  </si>
  <si>
    <t>안내말씀 드립니다. 우리 열차는 잠시 후 동대구, 동대구역에 도착합니다. 아울러 동해선 포항 방면, 경전선 창원, 마산, 진주 방면으로 여행하실 승객께서는 이번 역에서 하차하시어 다른 열차를 이용해 주시기 바랍니다. 동대구역 내리실 문은 열차 진행 방향 왼쪽입니다. 고맙습니다.</t>
  </si>
  <si>
    <t>안내 말씀드립니다. 우리 열차는 잠시 후 동대구 동대구역에 도착합니다. 아울러 동해선 포항 방면 경전선 창원 마산 진주 방면으로 여행하실 승객께서는 이번 역에서 하차하시어 다른 열차를 이용해 주시기 바랍니다. 동대구역 내리실 문은 열차 진행 방향 왼쪽입니다 고맙습니다.</t>
  </si>
  <si>
    <t>094913-167</t>
  </si>
  <si>
    <t>./file/20210728/MG00e04c241950/094913-167.pcm</t>
  </si>
  <si>
    <t>d:\SRT_Improvement\전사데이터\aac\MG00e04c241950\20210728\094913-167.aac</t>
  </si>
  <si>
    <t>안내말씀 드립니다. 우리 열차는 지금 천안아산, 천안아산역에 도착합니다. 우리 열차는 천안아산역을 경유하여 동탄, 수서역으로 가는 srt 654열차입니다. 내리실 문은 열차 진행 방향 왼쪽입니다. 고맙습니다.</t>
  </si>
  <si>
    <t>안녕 말씀드립니다. 우리 열차는 지금 천안 아산 천안 아산역에 도착합니다. 우리 열차는 천안 아산역을 경유하여 동탄 수서역으로 가는 srt 6백5십4 열차입니다. 베리스 열차 진행 방향 윈중입니다 고맙습니다.</t>
  </si>
  <si>
    <t>182632-331</t>
  </si>
  <si>
    <t>./file/20210823/MG00e04c2419b0/182632-331.pcm</t>
  </si>
  <si>
    <t>d:\SRT_Improvement\전사데이터\aac\MG00e04c2419b0\20210823\182632-331.aac</t>
  </si>
  <si>
    <t>승객 여러분, 저희 srt와 함께 즐겁고 편안한 여행 되셨습니까. 우리 열차는 잠시 후 마지막 역인 부산, 부산역에 앞서가는 열차와의 안전거리 유지로 인해 제 시간보다 약 7분 늦게 도착합니다. 열차가 제 시간에 도착하지 못 해 죄송합니다. 두고 내리시는 물건이 없는지 다시 한 번 확인하시기 바랍니다. 행복한 순간과 소중한 기억을 저희 srt와 함께해 주셔서 감사드리며, sr은 승객을 위해 새로운 상상으로 국민의 철도 플랫폼이 되겠습니다. 오늘도 웃음과 함께하는 즐거운 저녁 보내시기 바랍니다. 내리실 문은 열차 진행 방향 오른쪽입니다. 고맙습니다.</t>
  </si>
  <si>
    <t>승객 여러분 저희 sit와 함께 즐겁고 편안한 여행 되셨습니까 우리 열차는 잠시 후 마지막 역인 부산 부산역에 앞서 가는 열차와의 안전거리 유지로 인해 제 시간보다 약 7분 늦게 도착합니다. 열차가 제 시간에 도착하지 못해 죄송합니다. 두고 내리시는 물건이 없는지 다시 한 번 확인하시기 바랍니다. 행복한 순간과 소중한 기억을 저희 srt와 함께해 주셔서 감사드리며 sr은 승객을 위해 새로운 상상으로 국민의 철도 플랫폼이 되겠습니다. 오늘도 웃음과 함께하는 즐거운 저녁 보내시기 바랍니다. 내리실 문은 열차 진행 방향 오른쪽입니다 고맙습니다.</t>
  </si>
  <si>
    <t>230343-343</t>
  </si>
  <si>
    <t>./file/20210702/MG00e04c2419a4/230343-343.pcm</t>
  </si>
  <si>
    <t>d:\SRT_Improvement\전사데이터\aac\MG00e04c2419a4\20210702\230343-343.aac</t>
  </si>
  <si>
    <t>안내말씀 드립니다. 우리 열차는 잠시 후 오송, 오송역에 도착합니다. 아울러 우리 열차는 지제역을 경유하여 수서역으로 가는 srt 622열차입니다. 용산, 서울역으로 가는 ktx열차를 이용하실 고객께서는 이번 역에서 하차하시어 다른 열차를 이용해 주시기 바랍니다. 내리실 문은 열차 진행 방향 오른쪽입니다. 고맙습니다.</t>
  </si>
  <si>
    <t>안나 뉴스 드립니다. 우리 열차는 잠시 후 오송 오송역에 도착합니다. 아울러 우리 열차는 지계역을 경유하여 수소역으로 가는 srt 622 열차입니다. 용산 서울역으로 가는 ktx 열차를 이용하실 고객께서는 이번 역에서 하차 시 후 다른 열차를 이용해 주시기 바랍니다. 내리시면 1차 진행 방향 오른쪽입니다 고맙습니다.</t>
  </si>
  <si>
    <t>185516-123</t>
  </si>
  <si>
    <t>./file/20210721/MG00e04c2419a0/185516-123.pcm</t>
  </si>
  <si>
    <t>d:\SRT_Improvement\전사데이터\aac\MG00e04c2419a0\20210721\185516-123.aac</t>
  </si>
  <si>
    <t>안내말씀 드립니다. 우리 열차는 잠시 후 광주송정, 광주송정역에 앞 열차와의 안전거리 유지를 위한 서행 운전으로 제 시간보다 약 5분 늦게 도착합니다. 열차가 제 시간에 도착하지 못 해 죄송합니다. 광주송정역에서 내리실 문은 열차 진행 방향 왼쪽입니다. 고맙습니다.</t>
  </si>
  <si>
    <t>안내 말씀드립니다. 우리는 잠시 후 광주 선정 광주 삼성역에 앞열차와의 안전거리 유지를 위한 서행 운전으로 제 시간보다 약 5분 늦게 도착합니다. 열차가 제 시간에 도착하지 못해 죄송합니다. 광주 성성역에서 내리실 문은 열차 진행 방향 왼쪽입니다 고맙습니다.</t>
  </si>
  <si>
    <t>152712-870</t>
  </si>
  <si>
    <t>./file/20210712/MG00e04c241968/152712-870.pcm</t>
  </si>
  <si>
    <t>d:\SRT_Improvement\전사데이터\aac\MG00e04c241968\20210712\152712-870.aac</t>
  </si>
  <si>
    <t>안내말씀 드립니다. 우리 열차는 15시 30분에 수서역을 출발하여 동탄, 지제, 오송, 대전, 동대구, 신경주역을 거쳐 부산역까지 가는 srt 345호 열차입니다. 승객 여러분께서는 가지고 계신 승차권에서 가는 곳과 열차 시간을 다시 한 번 확인해 주시기 바랍니다. 열차가 곧 출발합니다. 배웅을 위해 승차한 분은 이제 열차에서 내려주시기 바랍니다. 아울러 마스크가 필요하신 승객께서는 5호차와 6호차 사이 통로에 있는 자동 판매기를 이용해 주시기 바랍니다. 고맙습니다.</t>
  </si>
  <si>
    <t>안내 말씀드립니다. 우리 열차는 15시 30분에 수서역을 출발하여 동탄 지제 오송 대전 동대구 신경주역을 거쳐 부산역까지 가는 srt 345호 열차입니다. 승객 여러분께서는 가지고 계신 승차권에서 가는 곳과 열차 시간을 다시 한 번 확인해 주시기 바랍니다. 열차가 곧 출발합니다. 배웅을 위해 승차한 분은 이제 열차에서 내려주시기 바랍니다. 아울러 마스크가 필요하신 승객께서는 5호차와 6호차 사이 통로에 있는 자동 판매기를 이용해 주시기 바랍니다 고맙습니다.</t>
  </si>
  <si>
    <t>050517-017</t>
  </si>
  <si>
    <t>./file/20210729/MG00e04c2419a4/050517-017.pcm</t>
  </si>
  <si>
    <t>d:\SRT_Improvement\전사데이터\aac\MG00e04c2419a4\20210729\050517-017.aac</t>
  </si>
  <si>
    <t>광주송정, 나주역을 거쳐 목포역까지 가는 srt 651열차입니다. 승객 여러분께서는 가지고 계신 승차권에서 가는 곳과 열차 시간을 다시 한 번 확인해 주시기 바랍니다. 열차가 곧 출발합니다. 배웅을 위해 승차한 분은 이제 열차에서 내려주시기 바랍니다. 아울러 우리 열차는 승객 여러분의 쾌적한 여행을 위해 승무원이 식음료를 판매하지 않고 있습니다. 마스크가 필요하신 승객께서는 2호차와 3호차 또는 5호차와 6호차 사이 통로에 있는 자동 판매기를 이용해 주시</t>
  </si>
  <si>
    <t>광주 상정 나주역을 거쳐 목포역까지 마린 srt 6501 열차입니다. 순금 여러분께서는 가지고 계신 생천권에서 가는 곡과 열차 시간을 다시 한 번 확인해 주시기 바랍니다. 열차가 곧 출발합니다. 봄을 위로 승차인들은 이제 열차에서 내려주시기 바랍니다. 아리아체는 승객 여러분의 쾌적한 여회에 승무원이 수금물을 판매하지 않고 있습니다. 마스크가 최하수신대에서는 유호차와 세무차 또는 오어차와 유호차 사후 등록에 있는 자동판매기를 이용하여 주</t>
  </si>
  <si>
    <t>080454-192</t>
  </si>
  <si>
    <t>./file/20210825/MG00e04c2419c0/080454-192.pcm</t>
  </si>
  <si>
    <t>d:\SRT_Improvement\전사데이터\aac\MG00e04c2419c0\20210825\080454-192.aac</t>
  </si>
  <si>
    <t>안내말씀 드립니다. 우리 열차는 잠시 후 천안아산, 천안아산역에 도착합니다. 아울러 우리 열차는 동탄역을 경유하여 수서역으로 가는 srt 306열차입니다. 내리실 문은 열차 진행 방향 왼쪽입니다. 고맙습니다.</t>
  </si>
  <si>
    <t>안녕하신 드립니다. 우리 열차는 잠시 후 천안 아산 천안 아산역에 도착합니다. 아울러 우리 열차는 동탄역을 격리하여 수서역으로 가는 srt 306열차입니다. 내보시는 열차 주행강형 왼쪽입니다. 감</t>
  </si>
  <si>
    <t>190320-088</t>
  </si>
  <si>
    <t>./file/20210818/MG00e04c241964/190320-088.pcm</t>
  </si>
  <si>
    <t>d:\SRT_Improvement\전사데이터\aac\MG00e04c241964\20210818\190320-088.aac</t>
  </si>
  <si>
    <t>안내말씀 드립니다. 우리 열차는 잠시 후 대전, 대전역에 도착합니다. 아울러 우리 열차는 대전역을 경유하여 동탄, 수서역으로 가는 srt 356열차입니다. 내리실 문은 열차 진행 방향 오른쪽입니다. 고맙습니다.</t>
  </si>
  <si>
    <t>안내 말씀드립니다. 우리 연차는 잠시 후 대전 대전역에 도착합니다. 원래 우리 열차는 대전역을 경유하여 동판 수서역으로 가는 에스알티 삼백오십육 열차입니다. 내리실 문은 열차 진행 방향 오른쪽입니다 고맙습니다.</t>
  </si>
  <si>
    <t>140703-330</t>
  </si>
  <si>
    <t>./file/20210730/MG00e04c241914/140703-330.pcm</t>
  </si>
  <si>
    <t>d:\SRT_Improvement\전사데이터\aac\MG00e04c241914\20210730\140703-330.aac</t>
  </si>
  <si>
    <t>안내말씀 드립니다. 우리 열차는 14시 10분에 수서역을 출발하여 동탄, 오송, 익산, 정읍역을 거쳐 광주송정역까지 가는 srt 611열차입니다. 승객 여러분께서는 가지고 계신 승차권에서 가는 곳과 열차 시간을 다시 한 번 확인해 주시기 바랍니다. 열차가 곧 출발합니다. 배웅을 위해 승차한 분은 이제 열차에서 내려주시기 바랍니다. 아울러 마스크가 필요하신 승객께서는 5호차와 6호차 사이 통로에 있는 자동 판매기를 이용해 주시기 바랍니다. 고맙습니다.</t>
  </si>
  <si>
    <t>안내 말씀드립니다. 우리 열차는 14시 10분에 소사역을 출발하여 동탄 오송 익산 정읍역을 거쳐 광주성산역까지 가는 에스알 육백십분 열차입니다. 승명으로된 교사는 가족을 계신 승차권에서 가면국과 열차 시간을 다시 한 번 확인해 주시기 바랍니다. 열차가 곧 출발합니다. 배움을 위해 승차한 분은 이제 열차에서 내려주시기 바랍니다. 아울러 마스크가 풀려하신 승객께서는 5회차와 6호차 사이 통로에 있는 자동 판매기를 이용해 주시기 바랍니다 고맙습니다.</t>
  </si>
  <si>
    <t>213914-718</t>
  </si>
  <si>
    <t>./file/20210723/MG00e04c2419a0/213914-718.pcm</t>
  </si>
  <si>
    <t>d:\SRT_Improvement\전사데이터\aac\MG00e04c2419a0\20210723\213914-718.aac</t>
  </si>
  <si>
    <t>안내말씀 드립니다. 우리 열차는 잠시 후 천안아산, 천안아산역에 도착합니다. 아울러 우리 열차는 천안아산역을 경유하여 동탄, 수서역으로 가는 srt 620열차입니다. 내리실 문은 열차 진행 방향 오른쪽입니다. 고맙습니다.</t>
  </si>
  <si>
    <t>안녕 말씀드립니다. 우리 열차는 잠시 후 천안 해산 천안산역에 도착합니다. 아울러 우리 열차는 천안산역을 경유하여 동탄 수소역으로 가는 에스아이티 육백이십도 선비다 내리시면은 열차기생방향 오른쪽입니다 고맙습니다.</t>
  </si>
  <si>
    <t>093234-270</t>
  </si>
  <si>
    <t>./file/20210707/MG00e04c2419a4/093234-270.pcm</t>
  </si>
  <si>
    <t>d:\SRT_Improvement\전사데이터\aac\MG00e04c2419a4\20210707\093234-270.aac</t>
  </si>
  <si>
    <t>안내말씀 드립니다. 우리 열차는 잠시 후 동대구, 동대구역에 도착합니다. 아울러 동해선 포항 방면, 경전선 창원, 마산, 진주 방면으로 여행하실 승객께서는 이번 역에서 하차하시어 다른 열차를 이용해 주시기 바랍니다. 내리실 문은 열차 진행 방향 오른쪽입니다. 고맙습니다.</t>
  </si>
  <si>
    <t>만나 말씀드립니다. 우리 열차는 잠시 후 동대구 동대구역에 도착합니다. 아울러 동해선 포항방면 경전선 창원 마산 진주 방면으로 여행하실 승객께서는 이번 역에서 하차하시어 다른 열차를 이용해 주시기 바랍니다. 내리실 문은 열어 진행 방향 오른쪽입니다 고맙습니다.</t>
  </si>
  <si>
    <t>173133-055</t>
  </si>
  <si>
    <t>./file/20210729/MG00e04c241944/173133-055.pcm</t>
  </si>
  <si>
    <t>d:\SRT_Improvement\전사데이터\aac\MG00e04c241944\20210729\173133-055.aac</t>
  </si>
  <si>
    <t>안내말씀 드립니다. 우리 열차는 잠시 후 천안아산, 천안아산역에 도착합니다. 아울러 우리 열차는 천안아산역을 경유하여 동탄, 수서역으로 가는 srt 348열차입니다. 천안아산역에서 내리실 문은 열차 진행 방향 왼쪽입니다. 고맙습니다.</t>
  </si>
  <si>
    <t>안녕하신 글입니다. 우리 열차는 잠시 후 평화 아산 천안 아산역에 도착합니다. 올해 열차는 천안 아산역을 경유하여 동탄 수산역으로 가는 srt 3408월트입니다. 천안 아산역에서 내리실 문은 열차 진행 방향 왼쪽입니다 고맙습니다.</t>
  </si>
  <si>
    <t>161140-980</t>
  </si>
  <si>
    <t>./file/20210907/MG00e04c241968/161140-980.pcm</t>
  </si>
  <si>
    <t>d:\SRT_Improvement\전사데이터\aac\MG00e04c241968\20210907\161140-980.aac</t>
  </si>
  <si>
    <t>안내 말씀드립니다. 우리 열차는 잠시 후 동대구 동대구역에 도착합니다. 아울러 동해선 포항 방면 경전선 창원 마산 진주 방면으로 여행하실 승객께서는 다른 열차를 이용해 주시기 바랍니다. 내리쉐는 열차 진행 방향 왼쪽입니다 고맙습니다.</t>
  </si>
  <si>
    <t>152537-437</t>
  </si>
  <si>
    <t>./file/20210720/MG00e04c2419a0/152537-437.pcm</t>
  </si>
  <si>
    <t>d:\SRT_Improvement\전사데이터\aac\MG00e04c2419a0\20210720\152537-437.aac</t>
  </si>
  <si>
    <t>안내 말씀드립니다. 우리 열차는 잠시 후 천안 아산 천안 아산역에 도착합니다. 내리실 문은 열차 진행 방향 왼쪽입니다. 아울러 우리 열차는 수사학으로 가는 srt 336열차입니다. 열차 이용에 참고하시기 바랍니다 고맙습니다.</t>
  </si>
  <si>
    <t>174014-041</t>
  </si>
  <si>
    <t>./file/20210802/MG00e04c241950/174014-041.pcm</t>
  </si>
  <si>
    <t>d:\SRT_Improvement\전사데이터\aac\MG00e04c241950\20210802\174014-041.aac</t>
  </si>
  <si>
    <t>안내말씀 드립니다. 우리 열차는 잠시 후 천안아산, 천안아산역에 도착합니다. 우리 열차는 천안아산역을 경유하여 동탄, 수서역으로 가는 srt 350열차입니다. 내리실 문은 열차 진행 방향 왼쪽입니다. 고맙습니다.</t>
  </si>
  <si>
    <t>안내 말씀드립니다. 우리 열차는 잠시 후 천안 아산 천안 아산역에 도착합니다. 우리 열차는 천안 아산역을 경유하여 동탄 수석으로 가는 에스알티 3백50열차 노리시는 분은 열차 진행 방향 왼쪽입니다 고맙습니다.</t>
  </si>
  <si>
    <t>162015-580</t>
  </si>
  <si>
    <t>./file/20210702/MG00e04c241940/162015-580.pcm</t>
  </si>
  <si>
    <t>d:\SRT_Improvement\전사데이터\aac\MG00e04c241940\20210702\162015-580.aac</t>
  </si>
  <si>
    <t>안내말씀 드립니다. 우리 열차는 잠시 후 익산, 익산역에 도착합니다. 아울러 우리 열차는 익산, 지제, 동탄역을 경유하여 수서역으로 가는 srt  614열차입니다. 내리실 문은 열차의 진행 방향 왼쪽입니다. 고맙습니다.</t>
  </si>
  <si>
    <t>안녕하세 노립니다리 열차는 잠시 후 익산 익산역에 도착합니다. 알로리차는 익산 지제 분천역을 경유하여 수서역으로 가는 sit 육복 식사 열차입니다. 모르션으로 절차의 진행방향 원초입니다 고맙습니다.</t>
  </si>
  <si>
    <t>115633-387</t>
  </si>
  <si>
    <t>./file/20210712/MG00e04c2418cc/115633-387.pcm</t>
  </si>
  <si>
    <t>d:\SRT_Improvement\전사데이터\aac\MG00e04c2418cc\20210712\115633-387.aac</t>
  </si>
  <si>
    <t>안내말씀 드립니다. 우리 열차는 잠시 후 천안아산, 천안아산역에 도착합니다. 아울러 우리 열차는 천안아산역을 경유하여 지제, 수서역으로 가는 srt 656열차입니다. 천안아산역 내리실 문은 열차 진행 방향 오른쪽입니다. 고맙습니다.</t>
  </si>
  <si>
    <t>안녕 산드립니다. 우리 열차는 잠시 후 천안 아산 천안 아산역에 도착합니다. 아울러 우리 열차는 천안 아산역을 경유하여 지재 수서역으로 가는 srt 656 열차입니다. 천안 아산 연내의 실무는 열차 진행 방향 오른쪽입니다 고맙습니다.</t>
  </si>
  <si>
    <t>210849-965</t>
  </si>
  <si>
    <t>./file/20210818/MG00e04c2419ac/210849-965.pcm</t>
  </si>
  <si>
    <t>d:\SRT_Improvement\전사데이터\aac\MG00e04c2419ac\20210818\210849-965.aac</t>
  </si>
  <si>
    <t>안내말씀 드립니다. 우리 열차는 잠시 후 동대구, 동대구역에 도착합니다. 아울러 동해선 포항 방면, 경전선 창원, 마산, 진주 방면으로 여행하실 승객께서는 이번 역에서 하차하시어 다른 열차를 이용해 주시기 바랍니다. 내리실 문은 열차 진행 방향 왼쪽입니다. 다시 한 번 안내말씀 드립니다. 우리 열차는 잠시 후 동대구, 동대구역에 도착합니다. 고맙습니다.</t>
  </si>
  <si>
    <t>안녕 드립니다. 오월천는 잠시 후 동대구 동대구역에 도착합니다. 아울러 동해선 포항 당면 성견 선창원 마산 진주 방면으로 여왕에서 신도 사위 이번 역에서 하차하시어 다른 열차로 이용해 주시기 바랍니다. 노리스보는 열차 진행 방향 왼쪽입니다. 다시 한 번 안내 말씀 드립니다. 우리 처는 잠시 후 동대구 동대구역에 도착합니다 고맙습니다.</t>
  </si>
  <si>
    <t>102253-866</t>
  </si>
  <si>
    <t>./file/20210906/MG00e04c241998/102253-866.pcm</t>
  </si>
  <si>
    <t>d:\SRT_Improvement\전사데이터\aac\MG00e04c241998\20210906\102253-866.aac</t>
  </si>
  <si>
    <t>다시 한 번 안내말씀 드립니다. 우리 열차는 잠시 후 천안아산, 천안아산역에 도착합니다. 아울러 우리 열차는 천안아산역을 경유하여 수서역으로 가는 srt 316열차입니다. 천안아산역 내리실 문은 열차 진행 방향 왼쪽입니다. 고맙습니다.</t>
  </si>
  <si>
    <t>다시 한 번 안내 말씀 드립니다. 우리 열차는 잠시 후 천안 아산 천안 아산역에 도착합니다. 아울러 우리 열차는 천안 아산역을 경유하며 수서역으로 가는 srt 3백16 열차입니다. 천안 아산역 내리시니 열차 진행 방향 왼쪽입니다 고맙습니다.</t>
  </si>
  <si>
    <t>085645-788</t>
  </si>
  <si>
    <t>./file/20210907/MG00e04c241970/085645-788.pcm</t>
  </si>
  <si>
    <t>d:\SRT_Improvement\전사데이터\aac\MG00e04c241970\20210907\085645-788.aac</t>
  </si>
  <si>
    <t>안내말씀 드립니다. 우리 열차는 9시 정각에 수서역을 출발하여 대전, 동대구역을 거쳐 부산역까지 가는 srt 317열차입니다. 승객 여러분께서는 가지고 계신 승차권에서 가는 곳과 열차 시간을 다시 한 번 확인해 주시기 바랍니다. 열차가 곧 출발합니다. 배웅을 위해 승차한 분은 이제 열차 위에서 내려주시기 바랍니다. 아울러 마스크가 필요하신 승객께서는 2호차와 3호차 사이, 5호차와 6호차 사이 통로에 있는 자동 판매기를 이용해 주시기 바랍니다. 고맙습니다.</t>
  </si>
  <si>
    <t>안내 말씀드린다 우리 열차는 9시 정각에 수서역을 출발하여 대전 동대구역을 거쳐 부산역까지 가는 srt 317 열차입니다. 승객 여러분께서는 가지고 계신 승차권에서 가는 곳과 열차 시간을 다시 한 번 확인해 주시기 바랍니다. 열차가 곧 출발합니다. 배움을 위해 승차한 분은 이제 열차에서 내려주시기 바랍니다. 아울러 마스크가 필요하신 승객께서는 2호차와 3호차 사이 5호차와 6호차 사이 통로에 있는 자동 판매기를 이용해 주시기 바랍니다 고맙습니다.</t>
  </si>
  <si>
    <t>205047-418</t>
  </si>
  <si>
    <t>./file/20210819/MG00e04c2419b0/205047-418.pcm</t>
  </si>
  <si>
    <t>d:\SRT_Improvement\전사데이터\aac\MG00e04c2419b0\20210819\205047-418.aac</t>
  </si>
  <si>
    <t>안내말씀 드립니다. 우리 열차는 잠시 후 오송, 오송역에 도착합니다. 아울러 우리 열차는 오송역을 경유하여 평택지제, 동탄, 수서역으로 가는 srt 664열차입니다. 내리실 문은 열차 진행 방향 오른쪽입니다. 고맙습니다.</t>
  </si>
  <si>
    <t>안녕 식들입니다. 우리 열차는 잠시 후 오송 오송역에 도착합니다. 아울러 우리 열차는 오송역을 경유하여 평택 지제 동탄 수사역으로 가는 sit 664 열차입니다. 내리시면은 열차 진행 방향 오른쪽입니다 고맙습니다.</t>
  </si>
  <si>
    <t>184349-185</t>
  </si>
  <si>
    <t>./file/20210802/MG00e04c24194c/184349-185.pcm</t>
  </si>
  <si>
    <t>d:\SRT_Improvement\전사데이터\aac\MG00e04c24194c\20210802\184349-185.aac</t>
  </si>
  <si>
    <t>안내말씀 드립니다. 우리 열차는 잠시 후 천안아산, 천안아산역에 도착합니다. 아울러 우리 열차는 천안아산역을 경유하여 지제, 동탄, 수서역으로 가는 srt 354열차입니다. 내리실 문은 진행 방향 오른쪽입니다. 고맙습니다.</t>
  </si>
  <si>
    <t>안내 말씀드립니다. 우리 열차는 잠시 후 천안 아산 천안 아산역에 도착합니다. 아울러 우리 열차는 천안 아산역을 경유하여 기재 동탄 수서역으로 가는 srt 354 열차입니다. 내리실 문은 진행 방향 오른쪽입니다 고맙습니다.</t>
  </si>
  <si>
    <t>094726-590</t>
  </si>
  <si>
    <t>./file/20210813/MG00e04c241988/094726-590.pcm</t>
  </si>
  <si>
    <t>d:\SRT_Improvement\전사데이터\aac\MG00e04c241988\20210813\094726-590.aac</t>
  </si>
  <si>
    <t>안내말씀 드립니다. 우리 열차는 잠시 후 천안아산, 천안아산역에 도착합니다. 아울러 우리 열차는 천안아산역을 경유하여 동탄, 수서역으로 가는 srt 654열차입니다. 내리실 문은 열차 진행 방향 왼쪽입니다. 고맙습니다.</t>
  </si>
  <si>
    <t>다 말씀드립니다. 우리의 차는 잠시 후 천안 아산 천안 아산역에 도착합니다. 아울러 우리 열차는 천안아산역을 경유하여 동탄 수상으로 가는 에스알이피 654 열차입니다. 내리시의 문은 열혀진 행방향 왼쪽입니다 고맙습니</t>
  </si>
  <si>
    <t>205659-215</t>
  </si>
  <si>
    <t>./file/20210823/MG00e04c241968/205659-215.pcm</t>
  </si>
  <si>
    <t>d:\SRT_Improvement\전사데이터\aac\MG00e04c241968\20210823\205659-215.aac</t>
  </si>
  <si>
    <t>안내말씀 드립니다. 우리 열차는 잠시 후 동대구, 동대구역에 도착합니다. 아울러 동해선 포항 방면, 경전선 창원, 마산, 진주 방면으로 여행하실 승객께서는 이번 역에서 하차하시어 다른 열차를 이용해 주시기 바랍니다. 내리실 문은 열차 진행 방향 왼쪽입니다. 고맙습니다.</t>
  </si>
  <si>
    <t>안내 말씀드립니다. 우리 열차는 잠시 후 동대구 동대구역에 도착합니다. 아울러 동해선 포항 방면 경전선 창원 마산 진주 방면으로 여행하신 승객께서는 이번 역에서 하차하시어 다른 열차를 이용해 주시기 바랍니다. 내리 셀머는 열차 진행 방향 왼쪽입니다 고맙습니다.</t>
  </si>
  <si>
    <t>141515-520</t>
  </si>
  <si>
    <t>./file/20210810/MG00e04c2419a0/141515-520.pcm</t>
  </si>
  <si>
    <t>d:\SRT_Improvement\전사데이터\aac\MG00e04c2419a0\20210810\141515-520.aac</t>
  </si>
  <si>
    <t>안내말씀 드립니다. 우리 열차 잠시 후 천안아산, 천안아산역에 도착합니다. 아울러 우리 열차는 천안아산역을 경유하여 평택지제, 수서역으로 가는 srt 330열차입니다. 내리실 문은 열차 진행 방향 왼쪽입니다. 고맙습니다.</t>
  </si>
  <si>
    <t>니 사는 잠시 후 천해라상 천안아산역에 도착합니다. 아울러 우리 열차는 천안아산역을 경유하여 평택지대 수사역으로 가는 레스티 330열차입니다. 다리실 분은 열차 진행 방향 왼쪽입니다 고맙습니다.</t>
  </si>
  <si>
    <t>050510-094</t>
  </si>
  <si>
    <t>./file/20210818/MG00e04c241970/050510-094.pcm</t>
  </si>
  <si>
    <t>d:\SRT_Improvement\전사데이터\aac\MG00e04c241970\20210818\050510-094.aac</t>
  </si>
  <si>
    <t>안내말씀 드립니다. 우리 열차는 5시 8분에 수서역을 출발하여 오송, 익산, 정읍, 광주송정, 나주역을 거쳐 목포역까지 가는 srt 651열차입니다. 승객 여러분께서는 가지고 계신 승차권에서 가는 곳과 열차 시간을 다시 한 번 확인해 주시기 바랍니다. 열차가 곧 출발합니다. 배웅을 위해 승차한 분은 이제 열차에서 내려주시기 바랍니다. 아울러 마스크가 필요하신 승객께서는 2호차와 3호차 사이, 5호차와 6호차 사이 통로에 있는 자동 판매기를 이용해 주시기 바랍니다. 고맙습니다.</t>
  </si>
  <si>
    <t>안내 말씀드립니다. 우리 회사는 5시 8분에 수서역을 출발하여 우송 익산 정읍 광주 송정 나주역을 거쳐 목포역까지 가는 sit 651열차입니다. 승객 여러분께서는 가지고 계신 승차권에서 가는 곳과 열차 시간을 다시 한 번 확인해 주시기 바랍니다. 열차가 곧 출발합니다. 대응을 위해 승차한 분은 이제 월차에서 내려주시기 바랍니다. 아울러 마스크가 필요하신 승객께서는 2호차와 3호차 사이 5호차와 6호차 사이 통로에 있는 자동 판매기를 이용해 주시기 바랍니다. 고맙습니다.</t>
  </si>
  <si>
    <t>090149-924</t>
  </si>
  <si>
    <t>./file/20210902/MG00e04c2419c0/090149-924.pcm</t>
  </si>
  <si>
    <t>d:\SRT_Improvement\전사데이터\aac\MG00e04c2419c0\20210902\090149-924.aac</t>
  </si>
  <si>
    <t>안내말씀 드립니다. 우리 열차는 잠시 후 오송, 오송역에 도착합니다. 아울러 우리 열차는 오송역을 경유하여 동탄, 수서역으로 가는 srt 606열차입니다. 내리실 문은 열차 진행 방향 오른쪽입니다. 고맙습니다.</t>
  </si>
  <si>
    <t>안내 말씀 드립니다. 우리 아침 잠시 후 오승 오송역에 도착합니다. 아울러 우리 트는 오송역을 경유하여 동탄 서서역으로 가는 에스알티 육백육 열차입니다. 내리실 문은 열차 진행 방향 오른쪽입니다 고맙습니다.</t>
  </si>
  <si>
    <t>182247-459</t>
  </si>
  <si>
    <t>./file/20210721/MG00e04c2419ac/182247-459.pcm</t>
  </si>
  <si>
    <t>d:\SRT_Improvement\전사데이터\aac\MG00e04c2419ac\20210721\182247-459.aac</t>
  </si>
  <si>
    <t>안내말씀 드립니다. 우리 열차는 잠시 후 오송, 오송역에 도착합니다. 아울러 우리 열차는 오송역을 경유하여 동탄, 수서역으로 가는 srt 662열차입니다. 끝으로 현재 우리 열차 4호차 양쪽 승강문이 폐쇄됨에 따라 4호차에 탑승하신 승객분들께서는 3호차 또는 5호차 승강문을 이용해 주시기 바랍니다. 내리실 문은 열차 진행 방향 오른쪽입니다. 고맙습니다.</t>
  </si>
  <si>
    <t>안내 말씀 드립니다. 우리 열차는 잠시 후 오송 오송역에 도착합니다. 아울러 우리 열차는 오송역을 경유하여 동탄 수서역으로 가는 srt 662 열차입니다. 끝으로 현재 우리 열차 4호차 양쪽 승강문이 폐쇄됨에 따라 4호차에 탑승하신 승객분들께서는 3호차 또는 5호차 승강문을 이용해 주시기 바랍니다. 내리시면은 열차 진행 방향 오른쪽입니다 고맙습니다.</t>
  </si>
  <si>
    <t>213308-411</t>
  </si>
  <si>
    <t>./file/20210819/MG00e04c241998/213308-411.pcm</t>
  </si>
  <si>
    <t>d:\SRT_Improvement\전사데이터\aac\MG00e04c241998\20210819\213308-411.aac</t>
  </si>
  <si>
    <t>안내 말씀드립니다. 우리 열차는 잠시 후 동대구 동대구역에 도착합니다. 아울러 동해선 포항 방면 경전선 창원 마산 진주 방면으로 여행하실 승객께서는 이번 역에서 하차하셔 다른 열차를 이용해 주시기 바랍니다. 동대구역 내리실무는 열차 진행 방향 왼쪽입니다 고맙습니다.</t>
  </si>
  <si>
    <t>095702-039</t>
  </si>
  <si>
    <t>./file/20210706/MG00e04c241998/095702-039.pcm</t>
  </si>
  <si>
    <t>d:\SRT_Improvement\전사데이터\aac\MG00e04c241998\20210706\095702-039.aac</t>
  </si>
  <si>
    <t>안내말씀 드립니다. 우리 열차는 10시 정각에 수서역을 출발하여 천안아산, 오송, 대전, 동대구, 울산역을 거쳐 부산역까지 가는 srt 323열차입니다. 승객 여러분께서는 가지고 계신 승차권에서 가는 곳과 열차 시간을 다시 한 번 확인해 주시기 바랍니다. 열차가 곧 출발합니다. 배웅을 위해 승차한 분은 이제 열차에서 내려주시기 바랍니다. 아울러 마스크가 필요하신 승객께서는 5호차와 6호차 사이 통로에 있는 자동 판매기를 이용해 주시기 바랍니다. 고맙습니다.</t>
  </si>
  <si>
    <t>안내 말씀 드립니다. 우리 열차는 10시 정각에 수서역을 출발하여 천안 아산 오송 대전 동대구 울산역을 거쳐 부산역까지 가는 srt 323 열차입니다. 승객 여러분께서는 가지고 계신 승차권에서 가는 곳과 열차 시간을 다시 한 번 확인해 주시기 바랍니다. 열창하고 출발합니다. 대응을 위해 승차한 분은 이제 열차에서 내려주시기 바랍니다. 아울러 마스크가 필요하신 승객께서는 5호차와 유호차 사이 통로에 있는 자동 판매기를 이용해 주시기 바랍니다 고맙습니다.</t>
  </si>
  <si>
    <t>151333-301</t>
  </si>
  <si>
    <t>./file/20210819/MG00e04c241998/151333-301.pcm</t>
  </si>
  <si>
    <t>d:\SRT_Improvement\전사데이터\aac\MG00e04c241998\20210819\151333-301.aac</t>
  </si>
  <si>
    <t>안내말씀 드립니다. 우리 열차는 잠시 후 동대구, 동대구역에 도착합니다. 아울러 동해선 포항 방면, 경전선 창원, 마산, 진주 방면으로 여행하실 고객께서는 이번 역에서 하차하시어 안내 표지나 안내 방송을 확인하시고 해당 승강장으로 이동하여 다른 열차를 이용해 주시기 바랍니다. 내리실 문은 열차 진행 방향 왼쪽입니다.</t>
  </si>
  <si>
    <t>안내 말씀 드립니다. 우열차는 잠시 후 동대구 동대구역에 도착합니다. 아울러 동해선 포항방면 경전선 창원 마산 진주 방면으로 여행하실 고객의 선이 이반 역에서 하차하시어 안내편이나 안내 방송을 확인하시고 해당 승강장으로 이동하여 다른 열차를 이용해 주시기 바랍니다. 대리 설문은 열차 진행 방향 동쪽입니다.</t>
  </si>
  <si>
    <t>183843-442</t>
  </si>
  <si>
    <t>./file/20210707/MG00e04c241968/183843-442.pcm</t>
  </si>
  <si>
    <t>d:\SRT_Improvement\전사데이터\aac\MG00e04c241968\20210707\183843-442.aac</t>
  </si>
  <si>
    <t>안내 말씀드립니다. 우리 열차는 잠시 후 동대구 동대구역에 도착합니다. 아울러 동해선 포항방면 경전선 창원 마산 진주 방면으로 여행하실 승객께서는 이번 역에서 하차하시어 다른 열차를 이용해 주시기 바랍니다. 동대구역 내리실 문은 열차 진행 방향 왼쪽입니다 고맙습니다.</t>
  </si>
  <si>
    <t>160526-246</t>
  </si>
  <si>
    <t>./file/20210716/MG00e04c2419ac/160526-246.pcm</t>
  </si>
  <si>
    <t>d:\SRT_Improvement\전사데이터\aac\MG00e04c2419ac\20210716\160526-246.aac</t>
  </si>
  <si>
    <t>안내말씀 드립니다. 우리 열차는 선행 열차와의 안전거리 유지를 위한 서행 운전으로 잠시 후 대전, 대전역에 제 시간보다 약 10분 늦게 도착합니다. 열차가 제 시간에 도착하지 못 해 죄송합니다. 내리실 문은 열차 진행 방향 왼쪽입니다. 고맙습니다.</t>
  </si>
  <si>
    <t>안내 말씀드립니다. 우리 열차는 선행 열차 나의 안전거리 유지를 위한 서행운전으로 잠시 후 대전 대전역에 제 시간보다 약 10분 늦게 도착합니다. 열차가 제 시간에 도착하지 못해 죄송합니다. 내리시면은 열차 진행 방향 왼쪽입니다 고맙습니다.</t>
  </si>
  <si>
    <t>224833-882</t>
  </si>
  <si>
    <t>./file/20210810/MG00e04c2419b0/224833-882.pcm</t>
  </si>
  <si>
    <t>d:\SRT_Improvement\전사데이터\aac\MG00e04c2419b0\20210810\224833-882.aac</t>
  </si>
  <si>
    <t>안내말씀 드립니다. 우리 열차는 잠시 후 대전, 대전역에 도착합니다. 두고 내리시는 물건이 없는지 다시 한 번 확인하시기 바랍니다. 아울러 우리 열차는 대전역을 경유하여 곧바로 수서역으로 가는 srt 374열차입니다. 용산, 서울역으로 가는 ktx열차를 이용하실 승객께서는 이번 역에서 하차하시어 다른 열차를 이용해 주시기 바랍니다. 대전역에서 내리실 문은 열차 진행 방향 오른쪽입니다. 고맙습니다.</t>
  </si>
  <si>
    <t>안내 말씀드립니다. 우리 열차는 잠시 후 대전 대전역에 도착합니다. 두고 리비시는 물건이 없는지 다시 한 번 확인하시기 바랍니다. 아울러 우리 열차는 대전역을 경유하여 곧바로 수서역으로 가는 srt 374 열차입니다. 용산 서울역을 오가는 ktx 열차를 이용하실 승객께서는 이번 역에서 하차하셔 다른 열차를 이용해 주시기 바랍니다. 대전역에서 내리실 문은 열차 진행 방향 오른쪽입니다. 습니다.</t>
  </si>
  <si>
    <t>100549-808</t>
  </si>
  <si>
    <t>./file/20210830/MG00e04c241950/100549-808.pcm</t>
  </si>
  <si>
    <t>d:\SRT_Improvement\전사데이터\aac\MG00e04c241950\20210830\100549-808.aac</t>
  </si>
  <si>
    <t>안내말씀 드립니다. 우리 열차는 잠시 후 울산, 울산역에 앞 열차와의 안전거리 유지를 위한 서행 운전으로 제 시간보다 약 6분 늦게 도착합니다. 열차가 제 시간에 도착하지 못 해 죄송합니다. 내리실 문은 열차 진행 방향 왼쪽입니다. 고맙습니다.</t>
  </si>
  <si>
    <t>안내 말씀 드립니다. 우리 열차는 잠시 후 울산 울산역의 앞 열차와의 안전거리 유지를 위한 서행 운전으로 제 시간보다 약 6분 늦게 도착합니다. 열차가 제 시간에 도착하지 못해 죄송합니다. 메리스 운행 열차 진행 방향 왼쪽입니다 고맙습니다.</t>
  </si>
  <si>
    <t>182345-934</t>
  </si>
  <si>
    <t>./file/20210817/MG00e04c241914/182345-934.pcm</t>
  </si>
  <si>
    <t>d:\SRT_Improvement\전사데이터\aac\MG00e04c241914\20210817\182345-934.aac</t>
  </si>
  <si>
    <t>안내말씀 드립니다. 우리 열차는 지금 오송, 오송역에 도착합니다. 두고 내리시는 물건이 없는지 다시 한 번 확인하시기 바랍니다. 아울러 우리 열차는 오송역을 경유하여 동탄, 수서역으로 가는 srt 662열차입니다. 용산, 서울역으로 가는 ktx열차를 이용하실 고객께서는 이번 역에서 하차하시어 다른 열차를 이용해 주시기 바랍니다. 오송역 내리실 문은 열차 진행 방향 오른쪽입니다. 고맙습니다.</t>
  </si>
  <si>
    <t>안내 말씀드립니다. 올해의 차는 지금 오송 오송역에 도착합니다. 두고 내리시는 물건이 없는지 다시 한 번 확인하시기 바랍니다. 아울러 우리 열차는 오송역을 경유하여 동탄 수서역으로 가는 srt 662열차입니다. 용산 서울역으로 가는 ktx 열차를 이용하실 고객께서는 이번 역에서 하차하시어 다른 열차를 이용해 주시기 바랍니다. 오송역 내리실 문은 열차 진행 방향 오른쪽입니다 고맙습니다.</t>
  </si>
  <si>
    <t>104601-071</t>
  </si>
  <si>
    <t>./file/20210729/MG00e04c2419cc/104601-071.pcm</t>
  </si>
  <si>
    <t>d:\SRT_Improvement\전사데이터\aac\MG00e04c2419cc\20210729\104601-071.aac</t>
  </si>
  <si>
    <t>안내말씀 드립니다. 우리 열차는 잠시 후 동대구, 동대구역에 도착합니다. 아울러 동해선 포항 방면, 경전선 창원, 마산, 진주 방면으로 여행하실 승객께서는 다른 열차를 이용해 주시기 바랍니다. 내리실 문은 열차 진행 방향 오른쪽입니다. 고맙습니다.</t>
  </si>
  <si>
    <t>안내 말씀드립니다. 우리 열차는 잠시 후 동구 동대구역에 도착합니다. 아울러 동해선 포항 방면 경전선 창원 마산 진주 방면으로 여행하실 승객께서는 다른 열차를 이용해 주시기 바랍니다. 내리실 문은 열차 진행 방향 오른쪽입니다 고맙습니다.</t>
  </si>
  <si>
    <t>210501-813</t>
  </si>
  <si>
    <t>./file/20210819/MG00e04c2418cc/210501-813.pcm</t>
  </si>
  <si>
    <t>d:\SRT_Improvement\전사데이터\aac\MG00e04c2418cc\20210819\210501-813.aac</t>
  </si>
  <si>
    <t>안내말씀 드립니다. 우리 열차는 잠시 후 동대구, 동대구역에 앞 열차와의 안전거리 유지로 인한 서행 운전으로 제 시간보다 약 10분 늦게 도착합니다. 열차가 제 시간에 도착하지 못 해 대단히 죄송합니다. 승객 여러분께서는 두고 내리시는 물건이 없는지 다시 한 번 확인하시기 바랍니다. 동대구역 내리실 문은 열차 진행 방향 왼쪽, 왼쪽입니다. 고맙습니다.</t>
  </si>
  <si>
    <t>안내 말씀 드립니다. 우리 열차는 잠시 후 동대구 동대구역의 앞 열차와의 안전거리 유지로 인한 서행 운전으로 제 시간보다 약 10분 늦게 도착합니다. 열차가 제 시간에 도착하지 못해 대단히 죄송합니다. 승객 여러분께서는 두고 내리시는 물건이 없는지 다시 한 번 확인하시기 바랍니다. 동대구역 메리스의 문인 열차 진행 방향 왼쪽 왼쪽입니다 고맙습니다.</t>
  </si>
  <si>
    <t>153627-491</t>
  </si>
  <si>
    <t>./file/20210810/MG00e04c24193c/153627-491.pcm</t>
  </si>
  <si>
    <t>d:\SRT_Improvement\전사데이터\aac\MG00e04c24193c\20210810\153627-491.aac</t>
  </si>
  <si>
    <t>승객 여러분께 안내말씀 드립니다. 우리 열차는 잠시 후 동대구, 동대구역에 선로 장애로 인한 약 20분 늦게 도착합니다. 열차가 제 시간에 도착하지 못 해 죄송합니다. 내리실 문은 열차 진행 방향 왼쪽입니다. 고맙습니다.</t>
  </si>
  <si>
    <t>승객 여러분께 안내 말씀 드립니다. 월요일 차는 잠시 후 동대구 동대구역에 선로 장애로 인한 약 20분 늦게 도착합니다. 열차가 2시간에 도착하지 못해 주소합니다. 메리시오는 열차 진행 방향 중입니다 고맙습니다.</t>
  </si>
  <si>
    <t>185929-846</t>
  </si>
  <si>
    <t>./file/20210707/MG00e04c24192c/185929-846.pcm</t>
  </si>
  <si>
    <t>d:\SRT_Improvement\전사데이터\aac\MG00e04c24192c\20210707\185929-846.aac</t>
  </si>
  <si>
    <t>안내말씀 드립니다. 우리 열차는 잠시 후 대전, 대전역에 앞 열차와의 안전거리 유지로 인해 제 시간보다 약 8분 늦게 도착합니다. 열차가 제 시간에 도착하지 못 해 죄송합니다. 대전역에서 내리실 문은 열차 진행 방향 왼쪽입니다. 고맙습니다.</t>
  </si>
  <si>
    <t>안내 말씀드립니다. 네 저는 잠시 후 대전 대전역에 안열차와의 안전거리 유주로 인해 제 시간보다 약 8분 늦게 도착합니다. 열차가 제 시간에 도착하지 못해 죄송합니다. 대전역에서 내리신 분은 열차 중인 가장 왼쪽입니다 고맙습니다.</t>
  </si>
  <si>
    <t>174416-001</t>
  </si>
  <si>
    <t>./file/20210820/MG00e04c241950/174416-001.pcm</t>
  </si>
  <si>
    <t>d:\SRT_Improvement\전사데이터\aac\MG00e04c241950\20210820\174416-001.aac</t>
  </si>
  <si>
    <t>안내말씀 드립니다. 우리 열차는 17시 41분에 오송역을 경유하여 대전, 동대구, 신경주, 부산역으로 가는 srt 353열차입니다. 승객 여러분의 열차 이용에 참고해 주시기 바랍니다. 더불어 부탁말씀 드립니다. 휴대전화 벨소리는 진동으로 바꿔주시고, 통화를 하실 때에는 객실 밖 통로를 이용해 주시기 바랍니다. 객실 안에서는 조용히 해 주시고, 다른 승객에게 불편을 주는 행동은 삼가시기 바랍니다. 고맙습니다.</t>
  </si>
  <si>
    <t>안내 말씀 드립니다. 우리 열차는 17시 41분에 오송역을 경유하여 대전 동대구 신경주 부산역으로 가는 에스알티 3백5십삼열차입니다. 승객 여러분의 열차 이용에 참고해 주시기 바랍니다. 더불어 부탁 말씀 드립니다. 휴대전화 벨소리는 진동으로 바꿔주시고 통화를 하실 때는 객실과 통로를 이용해 주시기 바랍니다. 객실 안에서는 조용해 주시고 다른 승객에게 불편을 주는 행동을 삼가하시기 바랍니다 고맙습니다.</t>
  </si>
  <si>
    <t>205804-364</t>
  </si>
  <si>
    <t>./file/20210820/MG00e04c2419ac/205804-364.pcm</t>
  </si>
  <si>
    <t>d:\SRT_Improvement\전사데이터\aac\MG00e04c2419ac\20210820\205804-364.aac</t>
  </si>
  <si>
    <t>안내 말씀 드립니다. 우리 화천은 잠시 후 동대구 동대구역에 도착합니다. 아울러 동해선 포항 방면 경전선 창원 마산 진주 방면으로 여행하실 승객께서는 이번 역에서 취하시어 다른 열차를 이용해 주시기 바랍니다. 동대구역 내리실 문의 열차 진행 방향 왼쪽입니다 고맙습니다.</t>
  </si>
  <si>
    <t>222229-966</t>
  </si>
  <si>
    <t>./file/20210715/MG00e04c24194c/222229-966.pcm</t>
  </si>
  <si>
    <t>d:\SRT_Improvement\전사데이터\aac\MG00e04c24194c\20210715\222229-966.aac</t>
  </si>
  <si>
    <t>안내말씀 드립니다. 우리 열차는 잠시 후 오송, 오송역에 도착합니다. 아울러 우리 열차는 오송역을 경유하여 지제, 동탄, 수서역으로 가는 srt 370열차입니다. 내리실 문은 열차 진행 방향 왼쪽입니다. 고맙습니다.</t>
  </si>
  <si>
    <t>알습니다. 우리 열차는 잠시 후 오송 오송역에 도착합니다. 아로 우리 열차는 오송역을 경유하여 지제 동탄 수서역으로 가는 에스알티 삼백칠십열차입니다. 레이는 열시 진행 방향 왼쪽입니다 고맙습니다.</t>
  </si>
  <si>
    <t>204835-959</t>
  </si>
  <si>
    <t>./file/20210709/MG00e04c24198c/204835-959.pcm</t>
  </si>
  <si>
    <t>d:\SRT_Improvement\전사데이터\aac\MG00e04c24198c\20210709\204835-959.aac</t>
  </si>
  <si>
    <t>안내 말씀드립니다. 오르와이타는 잠시 후 동대구 동대구역에 도착합니다. 아울러 동해산 포항 방면 경전산 창원 마산 진주 방면으로 여행하실 승객께서 이번 역에서 하차하시요 다른 열차로 이용해 주시기 바랍니다. 내리시분은 열차 진행 방향 왼쪽입니다 고맙습니다.</t>
  </si>
  <si>
    <t>185947-337</t>
  </si>
  <si>
    <t>./file/20210805/MG00e04c241968/185947-337.pcm</t>
  </si>
  <si>
    <t>d:\SRT_Improvement\전사데이터\aac\MG00e04c241968\20210805\185947-337.aac</t>
  </si>
  <si>
    <t>안내 말씀드립니다. 우리 열차는 잠시 후 동대구 동대구역에 도착합니다. 아울러 동해선 포항 방면 경산선 장원 마산 진주 방면으로 여행하실 승객께서는 이번 역에서 하차하시어 다른 열차를 이용해 주시길 바랍니다. 내리실 문은 열차 진행 방향 오른쪽입니다 고맙습니다.</t>
  </si>
  <si>
    <t>173416-317</t>
  </si>
  <si>
    <t>./file/20210806/MG00e04c24198c/173416-317.pcm</t>
  </si>
  <si>
    <t>d:\SRT_Improvement\전사데이터\aac\MG00e04c24198c\20210806\173416-317.aac</t>
  </si>
  <si>
    <t>안내말씀 드립니다. 우리 열차는 잠시 후 천안아산, 천안아산역에 도착합니다. 아울러 우리 열차는 천안아산역을 경유하여 동탄, 수서역으로 가는 srt</t>
  </si>
  <si>
    <t>안내 말씀드립니다. 우리의 산은 잠시 후 천안 아산 천안 아산역에 도착합니다. 아울러 우리 회사는 천안아산역을 병행하여 동탄 수서역으로 가는 srt 348</t>
  </si>
  <si>
    <t>121615-509</t>
  </si>
  <si>
    <t>./file/20210715/MG00e04c24192c/121615-509.pcm</t>
  </si>
  <si>
    <t>d:\SRT_Improvement\전사데이터\aac\MG00e04c24192c\20210715\121615-509.aac</t>
  </si>
  <si>
    <t>안내말씀 드립니다. 우리 열차는 잠시 후 동대구, 동대구역에 도착합니다. 아울러 동해선 포항 방면, 경전선 창원, 마산, 진주 방면으로 여행하실 승객께서는 이번 역에서 하차하시어 안내 표지나 안내 방송을 확인하시고, 해당 승강장으로 이동하여 다른 열차를 이용해 주시기 바랍니다. 동대구역 내리실 문은 열차 진행 방향 오른쪽입니다. 고맙습니다.</t>
  </si>
  <si>
    <t>안내 말씀 드립니다. 우리 예서는 잠시 후 동대구 동대구역에 도착합니다. 아울러 동해선 포항 감명 경제선 창원 마산 진지 방면으로 원하실 승객께서는 입원역에서 하차시 안내 표지나 안내 방송을 확인하시고 해당 승강장으로 이동하여 다른 열차를 이용해 주시기 바랍니다. 동대구역 대리 실무는 열차 진행 방향 오른쪽입니다 고맙습니다.</t>
  </si>
  <si>
    <t>172813-763</t>
  </si>
  <si>
    <t>./file/20210818/MG00e04c24198c/172813-763.pcm</t>
  </si>
  <si>
    <t>d:\SRT_Improvement\전사데이터\aac\MG00e04c24198c\20210818\172813-763.aac</t>
  </si>
  <si>
    <t>안내말씀 드립니다. 우리 열차는 잠시 후 동대구, 동대구역에 도착합니다. 아울러 동해선 포항 방면, 경전선 창원, 마산, 진주 방면으로 여행하실 승객께서는 이번 역에서 하차하시어 다른 열차를 이용해 주시기 바랍니다. 동대구역 내리실 문은 열차 진행 방향 오른쪽입니다. 고맙습니다.</t>
  </si>
  <si>
    <t>하늘 수험 드립니다. 우리 저는 잠시 후 동대구 동대구역에 도착합니다. 아울러 부모산 포항 관계 경전선 창원 마산 진주 방면으로 여행하고 승객에서는 이번 역에서 하차하시어 다른 열차를 이용해 주시기 바랍니다. 금대구역 노리소문은 열차 진행 경향 오른쪽입니다. 보겠습니다.</t>
  </si>
  <si>
    <t>180355-981</t>
  </si>
  <si>
    <t>./file/20210811/MG00e04c241944/180355-981.pcm</t>
  </si>
  <si>
    <t>d:\SRT_Improvement\전사데이터\aac\MG00e04c241944\20210811\180355-981.aac</t>
  </si>
  <si>
    <t>승객 여러분께 안내말씀 드립니다. 우리 열차는 잠시 후 천안아산, 천안아산역에 도착합니다. 두고 내리시는 물건이 없는지 다시 한 번 확인해 주시기 바랍니다. 아울러 우리 열차는 천안아산, 평택지제역을 거쳐 마지막 역인 수서역으로 가는 srt 352열차입니다. 용산, 서울역으로 가는 ktx열차를 이용하실 고객께서는 이번 역에서 하차하시어 다른 열차를 이용해 주시기 바랍니다. 내리실 문은 열차 진행 방향 왼쪽입니다. 고맙습니다.</t>
  </si>
  <si>
    <t>승객 여러분께 안내 말씀드립니다. 우리 열차는 잠시 후 천안아산 천안아산역에 도착합니다. 두고 내리시는 물건이 없는지 다시 한 번 확인해 주시기 바랍니다. 아울러 우리 열차는 천안 아산 평택 지제역을 거쳐 마지막 역은 수사역으로 가는 srt 352월차입니다. 용산 서울역으로 가는 ktx 열차를 이용하실 고객께서는 이번 역에서 하차하시어 다른 열차를 이용해 주시기 바랍니다. 메리시의 문은 열차 진행 방향 램프입니다 고맙습니다.</t>
  </si>
  <si>
    <t>153931-561</t>
  </si>
  <si>
    <t>./file/20210720/MG00e04c241968/153931-561.pcm</t>
  </si>
  <si>
    <t>d:\SRT_Improvement\전사데이터\aac\MG00e04c241968\20210720\153931-561.aac</t>
  </si>
  <si>
    <t>안내말씀 드립니다. 우리 열차는 잠시 후 정읍, 정읍역에 앞 열차와의 안전거리 유지를 위한 서행 운행으로 제 시간보다 약 7분 늦게 도착합니다. 열차가 제 시간에 도착하지 못 해 죄송합니다. 두고 내리시는 물건이 없는지 다시 한 번 확인해 주시기 바랍니다. 정읍역 내리실 문은 열차 진행 방향 왼쪽입니다. 고맙습니다.</t>
  </si>
  <si>
    <t>안내 말씀드립니다. 우리 열차는 잠시 후 정읍역에 앞 열차와의 안전거리 유지를 위한 서행 운행으로 제 시간보다 약 7분 늦게 도착합니다. 열차가 제 시간에 도착하지 못해 죄송합니다. 두고 내리시는 물건이 없는지 다시 한번 확인해 주시기 바랍니다. 전우영 내리실 분은 열차 진행 방향 왼쪽입니다 고맙습니다.</t>
  </si>
  <si>
    <t>094150-009</t>
  </si>
  <si>
    <t>./file/20210823/MG00e04c24196c/094150-009.pcm</t>
  </si>
  <si>
    <t>d:\SRT_Improvement\전사데이터\aac\MG00e04c24196c\20210823\094150-009.aac</t>
  </si>
  <si>
    <t>안내말씀 드립니다. 우리 열차는 잠시 후 천안아산, 천안아산역에 도착합니다. 우리 열차는 천안아산역을 경유하여 평택지제, 수서역으로 가는 srt 312열차입니다. 내리실 문은 열차 진행 방향 오른쪽입니다. 고맙습니다.</t>
  </si>
  <si>
    <t>네 말씀드립니다. 우리 열차는 잠시 후 천안 아산 천안 아산역에 도착합니다. 우리 열차는 천안아산역을 경유하여 평택 지제 수사그룹원의 sk 312 열차입니다. 내리시나 열차 진행 방향 오른쪽입니다 고맙습니다.</t>
  </si>
  <si>
    <t>171541-776</t>
  </si>
  <si>
    <t>./file/20210723/MG00e04c241998/171541-776.pcm</t>
  </si>
  <si>
    <t>d:\SRT_Improvement\전사데이터\aac\MG00e04c241998\20210723\171541-776.aac</t>
  </si>
  <si>
    <t>안내말씀 드립니다. 우리 열차는 잠시 후 오송, 오송역에 도착합니다. 아울러 우리 열차는 오송역을 경유하여 수서역으로 가는 srt 346열차입니다. 오송역 내리실 문은 열차 진행 방향 왼쪽입니다. 고맙습니다. 다시 한 번 안내말씀 드립니다. 우리 열차는 지금 오송, 오송역에 도착합니다. 아울러 우리 열차는 오송역을 경유하여 수서역으로 가는 srt 346열차입니다. 오송역 내리실 문은 열차 진행 방향 왼쪽입니다. 고맙습니다.</t>
  </si>
  <si>
    <t>안내 말씀드립니다. 우리 열차는 잠시 후 오송 오송역에 도착합니다. 아울러 우리 열차는 오송역을 경유하여 수서역으로 가는 srt 346 열차입니다. 오송역 대리실무등 열차 진행 방향 왼쪽입니다 고맙습니다. 다시 한 번 안내 말씀 드립니다. 우리 열차는 지금 오송 오송역에 도착합니다. 아울러 우리 열차는 오송역을 경유하여 수서역으로 가는 srt 346 열차입니다 고속역 내리실무는 열차 진행 방향 왼쪽입니다 고맙습니다.</t>
  </si>
  <si>
    <t>184043-319</t>
  </si>
  <si>
    <t>./file/20210819/MG00e04c241998/184043-319.pcm</t>
  </si>
  <si>
    <t>d:\SRT_Improvement\전사데이터\aac\MG00e04c241998\20210819\184043-319.aac</t>
  </si>
  <si>
    <t>안내말씀 드립니다. 우리 열차는 잠시 후 천안아산, 천안아산역에 도착합니다. 아울러 우리 열차는 천안아산역을 경유하여 평택지제, 동탄, 수서역으로 가는 354열차입니다. 내리실 문은 열차 진행 방향 오른쪽입니다. 고맙습니다.</t>
  </si>
  <si>
    <t>안내 말씀 드립니다. 우리 열차는 잠시 후 천안 아산 천안아산역에 도착합니다. 아울러 우리 열차는 천안아산역을 격려하여 평택지제 동탄 수서역으로 가는 sit 354 열차입니다. 내리실 문은 열차 진행 방향 오른쪽입니다 고맙습니다.</t>
  </si>
  <si>
    <t>121857-598</t>
  </si>
  <si>
    <t>./file/20210907/MG00e04c24197c/121857-598.pcm</t>
  </si>
  <si>
    <t>안내말씀 드립니다. 우리 열차는 12시 28분에 수서역을 출발하여 부산역까지 가는 srt 331열차입니다. 12시 20분에 광주송정으로 가는 srt 609열차를 이용하실 승객께서는 지금 즉시 하차하시어 서는 곳 1번으로 이동해 주시기 바랍니다. 다시 한 번 안내말씀 드립니다. 우리 열차는 12시 28분에 수서역을 출발하여 부산역까지 가는 srt 331열차입니다. 12시 20분에 광주송정으로 가는 srt 609열차를 이용하실 승객께서는 지금 즉시 하차하시어 서는 곳 1번으로 이동해 주시기 바랍니다. 고맙습니다.</t>
  </si>
  <si>
    <t>221548-304</t>
  </si>
  <si>
    <t>./file/20210729/MG00e04c2419c0/221548-304.pcm</t>
  </si>
  <si>
    <t>d:\SRT_Improvement\전사데이터\aac\MG00e04c2419c0\20210729\221548-304.aac</t>
  </si>
  <si>
    <t>안내말씀 드립니다. 우리 열차는 잠시 후 천안아산, 천안아산역에 도착합니다. 아울러 우리 열차는 천안아산역을 경유하여 마지막 역인 수서역으로 가는 srt 368열차입니다. 용산, 서울역으로 가는 ktx열차를 이용하실 고객께서는 이번 역에서 하차하시어 다른 열차를 이용해 주시기 바랍니다. 다시 한 번 안내말씀 드립니다. 우리 열차는 천안아산, 천안아산역에 도착합니다. 내리실 문은 열차 진행 방향 왼쪽입니다. 고맙습니다.</t>
  </si>
  <si>
    <t>안내 말씀드립니다. 우리 어선 잠시 후 천안 아산 천안 아산여께 부탁합니다. 아울러 우리와 섬은 섬의 마사옥을 격리하여 마지막 역인 수색으로 간 에스아이티 3608러합니다. 용산 설록으로 가는 ktx 열차를 이용하실 고객께서는 이번 역에서 하차하시어 다른 열차를 이용해 주시기 바랍니다. 다시 한 번 안내 마스트립니다. 우려 광 삼아 마삼 화아마삼 여고 부탁합니다. 내리채무는 열선 수행 방향 왼쪽입니다 고맙습니다.</t>
  </si>
  <si>
    <t>113948-982</t>
  </si>
  <si>
    <t>./file/20210819/MG00e04c2419ac/113948-982.pcm</t>
  </si>
  <si>
    <t>d:\SRT_Improvement\전사데이터\aac\MG00e04c2419ac\20210819\113948-982.aac</t>
  </si>
  <si>
    <t>안내말씀 드립니다. 우리 열차는 지금 익산, 익산역에 도착합니다. 아울러 우리 열차는 익산역을 경유하여 공주, 수서로 가는 srt 610열차입니다. 내리실 문은 열차 진행 방향 왼쪽입니다. 고맙습니다.</t>
  </si>
  <si>
    <t>나 말씀드립니다. 우리 열차는 지금 익산 익산역에 도착합니다. 아울러 우리 열차는 익산역을 경유하여 공주 수소로 가는 에스알티 육백십 열차입니다. 내리시문은 열차 진행 방향 왼쪽입니다 고맙습니다.</t>
  </si>
  <si>
    <t>093743-947</t>
  </si>
  <si>
    <t>./file/20210716/MG00e04c2419cc/093743-947.pcm</t>
  </si>
  <si>
    <t>d:\SRT_Improvement\전사데이터\aac\MG00e04c2419cc\20210716\093743-947.aac</t>
  </si>
  <si>
    <t>안녕 말씀드립니다. 우리 열차는 잠시 후 동대구 동대구역에 도착합니다. 아울러 동해선 포항 방면 경전선 창원 마산 진주 방면으로 여행하실 승객께서는 다른 열차를 이용해 주시기 바랍니다. 내리실 문은 열차 진행 방향 오른쪽입니다 고맙습니다.</t>
  </si>
  <si>
    <t>201154-024</t>
  </si>
  <si>
    <t>./file/20210902/MG00e04c241968/201154-024.pcm</t>
  </si>
  <si>
    <t>d:\SRT_Improvement\전사데이터\aac\MG00e04c241968\20210902\201154-024.aac</t>
  </si>
  <si>
    <t>안내 말씀드립니다. 우리 열차는 잠시 후 동대구 동대구역에 도착합니다. 아울러 동해선 포항방면 정전선 창원 마산 진주 방면으로 여행하실 승객께서는 이번 역에서 하차하시어 다른 열차를 이용해 주시기 바랍니다. 내리셀머는 열차 진행 방향 왼쪽입니다 고맙습니다.</t>
  </si>
  <si>
    <t>175925-509</t>
  </si>
  <si>
    <t>./file/20210823/MG00e04c241950/175925-509.pcm</t>
  </si>
  <si>
    <t>d:\SRT_Improvement\전사데이터\aac\MG00e04c241950\20210823\175925-509.aac</t>
  </si>
  <si>
    <t>안내말씀 드립니다. 우리 열차는 잠시 후 동탄, 동탄역에 앞 열차와 안전거리를 유지하기 위한 서행으로 제 시간보다 10분 늦게 도착합니다. 열차가 제 시간에 도착하지 못 해 죄송합니다. 동탄역 내리실 문은 열차 진행 방향 왼쪽입니다. 고맙습니다.</t>
  </si>
  <si>
    <t>안녕 말씀드립니다. 우리 액션은 잠시 후 동탄역의 앞열차와 안전거리를 유지하기 위한 서행으로 제 시간보다 10분 늦게 도착합니다. 열차가 제 시간에 도착하지 못해 죄송합니다. 동탄역 내리신 분은 열차 진행 방향 왼쪽입니다 고맙습니다.</t>
  </si>
  <si>
    <t>162420-536</t>
  </si>
  <si>
    <t>./file/20210702/MG00e04c2419c0/162420-536.pcm</t>
  </si>
  <si>
    <t>d:\SRT_Improvement\전사데이터\aac\MG00e04c2419c0\20210702\162420-536.aac</t>
  </si>
  <si>
    <t>안내말씀 드립니다. 우리 열차는 잠시 후 대전, 대전역에 도착합니다. 승객 여러분께서는 두고 내리시는 물건이 없는지 다시 한 번 확인하시기 바랍니다. 아울러 우리 열차는 대전역을 경유하여 곧바로 수서역으로 가는 srt 334열차입니다. 대전역 내리실 문은 열차 진행 방향 왼쪽입니다. 고맙습니다.</t>
  </si>
  <si>
    <t>안내 말씀드립니다. 우리 열차는 잠시 후 대전 전역에 도착합니다 시청객 여러분께서는 두고 내리시는 물건 있는 후 다시 한 번 확인하시기 바랍니다. 아울러 우리 열차는 대전역을 공유하며 곧바로 수석으로 가는 열수 선발 특성 열차입니다. 대전역 노리7보는 열차 진행 방향 응접입니다.</t>
  </si>
  <si>
    <t>212730-624</t>
  </si>
  <si>
    <t>./file/20210902/MG00e04c241998/212730-624.pcm</t>
  </si>
  <si>
    <t>d:\SRT_Improvement\전사데이터\aac\MG00e04c241998\20210902\212730-624.aac</t>
  </si>
  <si>
    <t>안내말씀 드립니다. 우리 열차는 선로 점검구간 서행 운전으로 인해 대전, 대전역에 제 시간보다 약 7분 늦게 도착합니다. 열차가 제 시간에 도착하지 못 해 죄송합니다. 아울러 승객 여러분께서는 두고 내리시는 물건이 없는지 다시 한번 확인하시기 바라며, 대전역 내리실 문은 열차 진행 방향 왼쪽입니다. 고맙습니다.</t>
  </si>
  <si>
    <t>안내 말씀드립니다. 우리 열차는 선로 점검 구간 소행 운전으로 인해 대 대전역에 3시간보다 약 7분 늦게 도착합니다. 열차가 제 시간에 도착하지 못해 죄송합니다. 아울러 승객 여러분께서는 두고 내리시는 물건이 없는지 다시 한 번 확인하시기 바라며 대전역 내리실 문은 열차 진행 방향 왼쪽입니다 고맙습니다.</t>
  </si>
  <si>
    <t>213312-195</t>
  </si>
  <si>
    <t>./file/20210810/MG00e04c24192c/213312-195.pcm</t>
  </si>
  <si>
    <t>d:\SRT_Improvement\전사데이터\aac\MG00e04c24192c\20210810\213312-195.aac</t>
  </si>
  <si>
    <t>맞는 말씀드립니다. 우리 열차는 잠시 후 동대구 동대구역에 도착합니다. 아울러 동해선 포항 강면 경전선 창원 마산 진주 방면으로 여행하실 승객께서는 이번 역에서 하차하시어 다른 열차를 이용해 주시기 바랍니다. 동대구역 내리시는 분은 열차 진행 방향 왼쪽입니다 고맙습니다.</t>
  </si>
  <si>
    <t>182016-350</t>
  </si>
  <si>
    <t>./file/20210825/MG00e04c241964/182016-350.pcm</t>
  </si>
  <si>
    <t>d:\SRT_Improvement\전사데이터\aac\MG00e04c241964\20210825\182016-350.aac</t>
  </si>
  <si>
    <t>안내말씀 드립니다. 우리 열차는 잠시 후 동대구, 동대구역에 도착합니다. 두고 내리시는 물건이 없는지 다시 한 번 확인하시기 바랍니다. 아울러 동해선 포항 방면, 경전선 창원, 마산, 진주 방면으로 여행하실 승객께서는 이번 역에서 하차하시어 다른 열차를 이용해 주시기 바랍니다. 동대구역 내리실 문은 열차 진행 방향 왼쪽입니다. 고맙습니다.</t>
  </si>
  <si>
    <t>안내 말씀드립니다. 우리 열차는 잠시 후 동대구 동대구역에 도착합니다. 두고 내리시는 물건이 없는지 다시 한 번 확인하시기 바랍니다. 아래 동해선 포항 방면 경전선 창원 마산 진주 방면으로 여행하실 승객께서는 이번역에서 하차하시어 다른 열차를 이용해 주시기 바랍니다. 동대구역 내리실 문은 열차 진행 방향 왼쪽입니다 고맙습니다.</t>
  </si>
  <si>
    <t>230805-925</t>
  </si>
  <si>
    <t>./file/20210719/MG00e04c241940/230805-925.pcm</t>
  </si>
  <si>
    <t>d:\SRT_Improvement\전사데이터\aac\MG00e04c241940\20210719\230805-925.aac</t>
  </si>
  <si>
    <t>안내말씀 드립니다. 우리 열차는 잠시 후 동대구역에 도착합니다. 승객 여러분께서는 두고 내리는 물건이 없는지 다시 한 번 소지품을 확인하시기 바랍니다. 아울러 경전선 창원, 마산 방면으로 여행하실 승객께서는 다른 열차를 이용하여 주시기 바랍니다. 동대구역에서 내리실 문은 열차 진행 방향 왼쪽입니다. 고맙습니다.</t>
  </si>
  <si>
    <t>안내 말씀드립니다. 우리 열차는 잠시 후 동대구역에 도착합니다. 승객 여러분께서는 보고 내리는 물건이 없는지 다시 한 번 소지품을 확인하시기 바랍니다. 아울러 경제선 창원 마산 방면으로 여행하실 승객께서는 다른 열차를 이용하여 주시기 바랍니다. 동대구역에서 내리시오는 열차 진행 방향 왼쪽입니다 고맙습니다.</t>
  </si>
  <si>
    <t>084359-469</t>
  </si>
  <si>
    <t>./file/20210825/MG00e04c2418cc/084359-469.pcm</t>
  </si>
  <si>
    <t>d:\SRT_Improvement\전사데이터\aac\MG00e04c2418cc\20210825\084359-469.aac</t>
  </si>
  <si>
    <t>안내말씀 드립니다. 우리 열차는 잠시 후 오송, 오송역에 도착합니다. 아울러 우리 열차는 오송역을 경유하여 평택지제, 수서역으로 가는 srt 308열차입니다. 내리실 문은 열차 진행 방향 왼쪽입니다. 고맙습니다.</t>
  </si>
  <si>
    <t>안내 말씀드립니다. 우리 열차는 잠시 후 오송 오송역에 도착합니다. 아울러 우리 열차는 오송역을 경유하여 평택 지제 수서역으로 가는 에스알티 3008 열차입니다. 내리실 문은 열차 진행 방향 왼쪽입니다 고맙습니다.</t>
  </si>
  <si>
    <t>093105-490</t>
  </si>
  <si>
    <t>./file/20210728/MG00e04c241970/093105-490.pcm</t>
  </si>
  <si>
    <t>안내말씀 드립니다. 우리 열차는 9시 40분에 부산역을 출발하여 동대구, 대전, 동탄역을 거쳐 수서역까지 가는 srt 322열차입니다. 승객 여러분께선 가지신 승차권에서 가는 곳과 열차 시간을 다시 한 번 확인해 주시기 바랍니다. 고맙습니다.</t>
  </si>
  <si>
    <t>140932-614</t>
  </si>
  <si>
    <t>./file/20210805/MG00e04c241928/140932-614.pcm</t>
  </si>
  <si>
    <t>d:\SRT_Improvement\전사데이터\aac\MG00e04c241928\20210805\140932-614.aac</t>
  </si>
  <si>
    <t>안내말씀 드립니다. 우리 열차는 잠시 후 천안아산, 천안아산역에 제 시간보다 약 6분 늦게 도착합니다. 열차가 제 시간에 도착하지 못 해 죄송합니다. 내리실 문은 열차 진행 방향 오른쪽입니다. 고맙습니다.</t>
  </si>
  <si>
    <t>안녕하실입니다. 오늘 아침은 잠시 후 천안 아산 천안 아산역에 장시간보다 약 6분 늦게 도착합니다. 열차가 제 시간에 도착하지 못해 죄송합니다. 내리시오일 열차 진행 방향 오른쪽입니다 고맙습니다.</t>
  </si>
  <si>
    <t>101208-593</t>
  </si>
  <si>
    <t>./file/20210901/MG00e04c241998/101208-593.pcm</t>
  </si>
  <si>
    <t>d:\SRT_Improvement\전사데이터\aac\MG00e04c241998\20210901\101208-593.aac</t>
  </si>
  <si>
    <t>안내말씀 드립니다. 우리 열차는 오전 10시 15분에 부산역을 출발하여 신경주, 동대구, 대전, 오송, 평택지제역을 거쳐 수서역까지 가는 srt 324열차입니다. 승객 여러분께서는 가지고 계신 승차권에서 가는 곳과 열차 시간을 다시 한 번 확인해 주시기 바랍니다. 열차가 곧 출발합니다. 배웅을 위해 승차한 분은 이제 열차에서 내려주시기 바랍니다. 아울러 마스크가 필요하신 승객께서는 5호차와 6호차 사이 통로에 있는 자동 판매기를 이용해 주시기 바랍니다. 고맙습니다.</t>
  </si>
  <si>
    <t>안내 말씀드립니다. 우리 열차는 오전 10시 15분에 부산역을 출발하여 신경주 동대구 대전 성 평택 지제역을 거쳐 수서역까지 가는 srt 324 열차입니다. 승객 여러분께서는 가지고 계신 승차권에서 가는 곳과 열차 시간을 다시 한번 확인해 주시기 바랍니다. 열차가 곧 출발합니다. 배웅을 위해 승차한 분은 이제 열차에서 내려주시기 바랍니다. 아울러 마스크가 필요하신 승객께서는 5호차와 6호차 사이 통로에 있는 자동 판매기를 이용해 주시기 바랍니다 고맙습니다.</t>
  </si>
  <si>
    <t>195112-126</t>
  </si>
  <si>
    <t>./file/20210715/MG00e04c241934/195112-126.pcm</t>
  </si>
  <si>
    <t>d:\SRT_Improvement\전사데이터\aac\MG00e04c241934\20210715\195112-126.aac</t>
  </si>
  <si>
    <t>안내말씀 드립니다. 우리 열차는 잠시 후 천안아산, 천안아산역에 도착합니다. 아울러 우리 열차는 동탄역을 경유하여 수서역까지 가는 srt 618열차입니다. 용산, 서울역으로 가는 ktx열차를 이용하실 고객께서는 이번 역에서 하차하시어 다른 열차를 이용해 주시기 바랍니다. 내리실 문은 열차 진행 방향 오른쪽입니다. 고맙습니다.</t>
  </si>
  <si>
    <t>안내 말씀드립니다. 우리 열차는 잠시 후 천안 아산 천안 아산역에 도착합니다. 아울러 우리 열차는 동탄역을 경유하여 수서역까지 가는 srt 618 열차입니다. 용산 서울역으로 가는 ktx 열차를 이용하실 고객께서는 이번 역에서 하차하시어 다른 열차를 이용해 주시기 바랍니다. 내리셜문은 열차 진행 방향 오른쪽입니다 고맙습니다.</t>
  </si>
  <si>
    <t>174058-574</t>
  </si>
  <si>
    <t>./file/20210730/MG00e04c241998/174058-574.pcm</t>
  </si>
  <si>
    <t>d:\SRT_Improvement\전사데이터\aac\MG00e04c241998\20210730\174058-574.aac</t>
  </si>
  <si>
    <t>안내말씀 드립니다. 우리 열차는 잠시 후 천안아산, 천안아산역에 도착합니다. 아울러 우리 열차는 천안아산역을 경유하여 동탄, 수서역으로 가는 srt 350열차입니다. 다시 한 번 안내말씀 드립니다. 우리 열차는 잠시 후 천안아산, 천안아산역에 도착합니다. 두고 내리시는 물건이 없는지 다시 한 번 확인하시기 바랍니다. 천안아산역 내리실 문은 열차 진행 방향 왼쪽입니다. 고맙습니다.</t>
  </si>
  <si>
    <t>안내 말씀드립니다. 우리 열차는 잠시 후 천안 아산 천안 아산역에 도착합니다. 우리 열차는 천안아산역을 경유하여 동탄 후사역으로 가는 srt 350열차입니다. 다시 한 번 안내 말씀드립니다. 우리 열차는 잠시 후 천안 아산 천안 아산역에 도착합니다. 두고 내리시는 물건이 없는지 다시 한 번 확인하시기 바랍니다. 천안 아산역 내리실 문은 열차 진행 방향 왼쪽입니다 고맙습니다.</t>
  </si>
  <si>
    <t>164338-842</t>
  </si>
  <si>
    <t>./file/20210818/MG00e04c241914/164338-842.pcm</t>
  </si>
  <si>
    <t>d:\SRT_Improvement\전사데이터\aac\MG00e04c241914\20210818\164338-842.aac</t>
  </si>
  <si>
    <t>안내 말씀드립니다. 우리의 차는 잠시 후 동대구 동대구역에 도착합니다. 아울러 동해선 포항 방면 경전선 항원 마산 진주 방면으로 여행하실 승객께서는 이번 역에서 하차하시어 다른 열차를 이용해 주시기 바랍니다. 동대구역 드리세보는 열차 선행 방향 오른쪽입니다 고맙습니다.</t>
  </si>
  <si>
    <t>123642-762</t>
  </si>
  <si>
    <t>./file/20210810/MG00e04c24196c/123642-762.pcm</t>
  </si>
  <si>
    <t>d:\SRT_Improvement\전사데이터\aac\MG00e04c24196c\20210810\123642-762.aac</t>
  </si>
  <si>
    <t>안내말씀 드립니다. 우리 열차는 잠시 후 천안아산, 천안아산역에 도착합니다. 아울러 우리 열차는 천안아산역을 경유하여 천안아산, 수서역으로 가는 srt 326열차입니다. 용산, 서울역으로 가는 ktx열차를 이용하실 고객께서는 이번 역에서 하차하시어 다른 열차를 이용해 주시기 바랍니다. 내리실 문은 열차 진행 방향 왼쪽입니다. 고맙습니다.</t>
  </si>
  <si>
    <t>네 말씀드립니다. 리차는 잠시 후 천안 아산 천안 여산역에 도착합니다. 아울러 우리 열차는 천안 아산역을 격리하여 천안 아산 수서역으로 가는 srt 326 열차입니다. 농산 서울역으로 가는 ktx 열차를 이용하실 고객께서는 이번 역에서 하차하시어 다른 열차를 이용해 주시기 바랍니다. 메이시는 열차 진행 방향 왼쪽입니다 고맙습니다.</t>
  </si>
  <si>
    <t>184042-767</t>
  </si>
  <si>
    <t>./file/20210907/MG00e04c2419a0/184042-767.pcm</t>
  </si>
  <si>
    <t>d:\SRT_Improvement\전사데이터\aac\MG00e04c2419a0\20210907\184042-767.aac</t>
  </si>
  <si>
    <t>안내말씀 드립니다. 우리 열차는 잠시 후 천안아산, 천안아산역에 도착합니다. 아울러 우리 열차는 천안아산역을 경유하여 평택지제, 동탄, 수서역으로 가는 sr</t>
  </si>
  <si>
    <t>안내 말씀드립니다. 우리 하차는 잠시 후 천안 아산 천안아산역에 도착합니다. 아울러 우리 해체는 천안화산역을 경유하여 평택 지제 동탄 수서역으로 가는 sit 350</t>
  </si>
  <si>
    <t>160732-150</t>
  </si>
  <si>
    <t>./file/20210823/MG00e04c2419c0/160732-150.pcm</t>
  </si>
  <si>
    <t>d:\SRT_Improvement\전사데이터\aac\MG00e04c2419c0\20210823\160732-150.aac</t>
  </si>
  <si>
    <t>안내말씀 드립니다. 우리 열차는 잠시 후 천안아산, 천안아산역에 도착합니다. 아울러 우리 열차는 천안아산역을 경유하여 동탄, 수서역으로 가는 srt 340열차입니다. 내리실 문은 열차 진행 방향 오른쪽입니다. 고맙습니다.</t>
  </si>
  <si>
    <t>동남아 학생들입니다. 우리 하천은 잠시 후 천안 아산 천안 아산역에 도착합니다. 안동 열차는 천안 아산역을 경유하여 동탄 수상으로 가는 srt 340 열차입니다. 우리 사는 열창 수능 방향 오른쪽입니다 고맙습니다.</t>
  </si>
  <si>
    <t>110044-209</t>
  </si>
  <si>
    <t>./file/20210723/MG00e04c24198c/110044-209.pcm</t>
  </si>
  <si>
    <t>d:\SRT_Improvement\전사데이터\aac\MG00e04c24198c\20210723\110044-209.aac</t>
  </si>
  <si>
    <t>안내말씀 드립니다. 우리 열차는 잠시 후 대전, 대전역에 도착합니다. 아울러 우리 열차는 대전역을 경유하여 동탄, 수서역으로 가는 srt 322열차입니다. 내리실 문은 열차 진행 방향 왼쪽입니다. 고맙습니다.</t>
  </si>
  <si>
    <t>안내 말씀 드립니다. 우리 열차는 잠시 후 대전 대전역에 도착합니다. 아울러 우리 열차는 대전역을 경유하여 종 사업으로 가는 srt 322 열차입니다. ecm는 열차 진행 방향 왼쪽입니다.</t>
  </si>
  <si>
    <t>071938-595</t>
  </si>
  <si>
    <t>./file/20210818/MG00e04c241948/071938-595.pcm</t>
  </si>
  <si>
    <t>d:\SRT_Improvement\전사데이터\aac\MG00e04c241948\20210818\071938-595.aac</t>
  </si>
  <si>
    <t>안내말씀 드립니다. 우리 열차는 잠시 후 오송, 오송역에 도착합니다. 아울러 우리 열차는 오송역을 경유하여 평택지제, 동탄, 수서역으로 가는 srt 304열차입니다. 용산, 서울역으로 가는 ktx열차를 이용하실 승객께서는 이번역에서 하차하시어 다른 열차를 이용해 주시기 바랍니다. 오송역에서 내리실 문은 열차 진행 방향 왼쪽입니다. 고맙습니다.</t>
  </si>
  <si>
    <t>네 말씀드립니다. 우리 열차는 잠시 후 오송 오송역에 도착합니다. 아울러 우리 차는 오성역을 경유하여 평택 지제 동탄 수서역으로 가는 sot 300 4열차입니다. 용산 서울역으로 가는 ktx를 용화시 승님께서는 이번 역에서 하차하시어 다른 열차를 이용해 주시기 바랍니다. 우선 4 메리 친구는 열차 진행 방향 왼쪽입니다 고맙습니다.</t>
  </si>
  <si>
    <t>220347-701</t>
  </si>
  <si>
    <t>./file/20210820/MG00e04c241940/220347-701.pcm</t>
  </si>
  <si>
    <t>d:\SRT_Improvement\전사데이터\aac\MG00e04c241940\20210820\220347-701.aac</t>
  </si>
  <si>
    <t>안내 말씀드립니다. 우리 열차는 잠시 후 울산, 울산역에 도착합니다. 두고 내리시는 물건이 없는지 다시 한 번 확인하시기 바랍니다. 아울러 우리 열차의 12호차 승강문 고장으로 하차하실 수 없습니다 12호차로 하차하실 승객께서는 11호차, 11호차 승강문을 이용해 주시기 바랍니다. 울산역 내리실 문은 열차 진행 방향 왼쪽입니다. 고맙습니다.</t>
  </si>
  <si>
    <t>안내 말씀 드립니다. 우리 예산은 잠시 후 울산 울산 랩에 도착합니다. 두고 내리시는 물건이 없는지 다시 한 번 확인하시기 바랍니다. 원래 산재 의료 회차의 12호차 승강문고장으로 12호차에서 하차하실 수 없습니다. 12회차로 하차하실 승객께서는 11호차 11호차 승각물을 이용해 주시기 바랍니다. 오산역 노리세는 열차 진행 방향 왼쪽입니다 고맙습니다.</t>
  </si>
  <si>
    <t>101439-075</t>
  </si>
  <si>
    <t>./file/20210706/MG00e04c24193c/101439-075.pcm</t>
  </si>
  <si>
    <t>d:\SRT_Improvement\전사데이터\aac\MG00e04c24193c\20210706\101439-075.aac</t>
  </si>
  <si>
    <t>안내 말씀드립니다. 우리 열차 8호차에 응급 환자가 발생하고 있어 어려움을 겪고 있습니다. 의료진이 계신 승객 분께서는 8호차로 와주시기 바랍니다. 우리 열차  8호차에 응급 환자가 생겨 어려움을 겪고 있습니다. 의료진이 계신 승객 분께서는 8호차로 와주시면 감사하겠습니다.</t>
  </si>
  <si>
    <t>네 말씀드립니다. 우리 제 8회차 응급환자가 발생하고 있어 어려움을 겪고 있습니다. 의료진에 계신 승객분께서는 8회차로 와주시기 바랍니다. 의료에서 8회차에 응급 환자가 생겨 어려움을 겪고 있습니다. 의료진이 계신 승객분께서는 8회차로 와주시면 감사하겠습니다.</t>
  </si>
  <si>
    <t>093809-972</t>
  </si>
  <si>
    <t>./file/20210906/MG00e04c2419a0/093809-972.pcm</t>
  </si>
  <si>
    <t>d:\SRT_Improvement\전사데이터\aac\MG00e04c2419a0\20210906\093809-972.aac</t>
  </si>
  <si>
    <t>안내 말씀드립니다. 우리 열차는 잠시 후 천안아산, 천안아산역에 도착합니다. 아울러 우리 열차는 천안아산역을 경유하여 평택지제, 수서역으로 가는 SRT 312열차입니다. 천안아산역 내리실 문은 열차 진행 방향 오른쪽입니다. 고맙습니다.</t>
  </si>
  <si>
    <t>나 말씀드립니다. 우리 열차는 잠시 후 천안 아산 천안 아산역에 도착합니다. 아울러 우리 열차는 천안 아산역을 경유하여 평택 지제 수소역으로 가는 srt 312 열차입니다. 천안 아산역 내리실 문은 열차 진행 방향 오른쪽입니다 고맙습니다.</t>
  </si>
  <si>
    <t>135647-800</t>
  </si>
  <si>
    <t>./file/20210721/MG00e04c2419cc/135647-800.pcm</t>
  </si>
  <si>
    <t>d:\SRT_Improvement\전사데이터\aac\MG00e04c2419cc\20210721\135647-800.aac</t>
  </si>
  <si>
    <t>안내 말씀드립니다. 우리 열차는 잠시 후 동대구, 동대구역에 도착합니다. 아울러 동해선 포항 방면, 경전선 창원, 마산, 진주 방면으로 여행하실 승객께서는 이번 역에서 하차하셔 다른 열차를 이용해 주시기 바랍니다.</t>
  </si>
  <si>
    <t>안내 말씀드립니다. 우리 열차는 잠시 후 동대구 동대구역에 도착합니다. 아울러 동해선 포항 방면 경전선 창원 마산 진주 방면으로 여행하실 승객께서는 이번 역에서 하차하셔 다른 열차를 이용해 주시기 바랍니다.</t>
  </si>
  <si>
    <t>145635-717</t>
  </si>
  <si>
    <t>./file/20210721/MG00e04c2419ac/145635-717.pcm</t>
  </si>
  <si>
    <t>d:\SRT_Improvement\전사데이터\aac\MG00e04c2419ac\20210721\145635-717.aac</t>
  </si>
  <si>
    <t>다시 한 번 안내 말씀드립니다. 우리 열차는 잠시 후 광주송정, 광주송정역에 승강문 다침 장애로 인한 출발 지연으로 제시간보다 약 6분 늦게 도착합니다. 열차가 제시간 안에 도착하지 못해 죄송합니다. 광주송정역에서 내리실 문은 열차 진행 방향 왼쪽입니다. 현재 우리 열차의 4호차 승강문 고장으로 4호차에서 하차하실 수 없습니다. 3호차 혹은 5호차 승강문을 이용해 주시기 바랍니다. 불편을 드려 죄송합니다.</t>
  </si>
  <si>
    <t>다시 한 번 안내 말씀드립니다. 우리가 차는 잠시 후 광주 성장 광주성정역에 승강문 다침 장애로 인한 출발 지연으로 제 시간보다 약 6분 늦게 도착합니다. 열차가 제 시간 안에 도착하지 못해 죄송합니다. 광주성정역에서 내리실 문은 열차 진행 방향 왼쪽입니다. 현재 우리의 차의 4호차 승강문 구장으로 4호차에서 하차하실 수 없습니다. 3호차 혹은 5호차 승강문을 이용해 주시기 바랍니다. 불편을 드려 죄송합니다.</t>
  </si>
  <si>
    <t>090207-977</t>
  </si>
  <si>
    <t>./file/20210819/MG00e04c24194c/090207-977.pcm</t>
  </si>
  <si>
    <t>d:\SRT_Improvement\전사데이터\aac\MG00e04c24194c\20210819\090207-977.aac</t>
  </si>
  <si>
    <t>안내 말씀드립니다. 우리 열산 잠시 후 오송, 오송역에 도착합니다. 아울러 우리 열차는 오송역을 경유하여 동탄역을 거쳐 수서역으로 가는 srt 606열차입니다. 용산, 서울역으로 가는 ktx 열차를 이용하실 고객께서는 이번 역에서 하차하시어 다른 열차를 이용해 주시기 바랍니다. 내리실 문은 열차 진행 방향 오른쪽입니다. 고맙습니다.</t>
  </si>
  <si>
    <t>안내 말씀드립니다. 우리 열차는 잠시 후 오송 오송역에 도착합니다. 아울러 우리 하차는 오송역을 경유하여 동탄역을 거쳐 수서역으로 가는 sit 606년차입니다. 용산 서울역을 오가는 ktx 열차를 이용하실 고객께서는 이번 역에서 하차하시어 다른 열차를 이용해 주시기 바랍니다. 내리실 문은 열지 tm 방향 오른쪽입니다 고맙습니다.</t>
  </si>
  <si>
    <t>193107-206</t>
  </si>
  <si>
    <t>./file/20210707/MG00e04c241934/193107-206.pcm</t>
  </si>
  <si>
    <t>d:\SRT_Improvement\전사데이터\aac\MG00e04c241934\20210707\193107-206.aac</t>
  </si>
  <si>
    <t>안내 말씀드립니다. 우리 열차는 신호 장치 점검으로 인하여 울산역에 제시간보다 약 8분 늦게 도착합니다. 열차가 제시간에 도착하지 못해 죄송합니다. 승객 여러분께서는 두고 내리시는 물건이 없는지 다시 한 번 확인하시기 바랍니다. 울산역에서 내리실 문은 열차 진행 방향 왼쪽입니다. 고맙습니다.</t>
  </si>
  <si>
    <t>안내 말씀드립니다. 브리아차는 신호 장치 점검으로 인하여 울산역에 제 시간보다 약 8분 늦게 도착합니다. 열차가 제 시간에 도착하지 못해 죄송합니다. 승객 여러분께서는 두고 내리시는 물건이 없는지 다시 한 번 확인하시기 바랍니다. 울산역에서 내리실 분은 열차 진행 방향 왼쪽입니다 고맙습니다.</t>
  </si>
  <si>
    <t>195222-954</t>
  </si>
  <si>
    <t>./file/20210705/MG00e04c241930/195222-954.pcm</t>
  </si>
  <si>
    <t>d:\SRT_Improvement\전사데이터\aac\MG00e04c241930\20210705\195222-954.aac</t>
  </si>
  <si>
    <t>승객 여러분께 안내 말씀드립니다. 우리 열차는 잠시 후 천안아산, 천안아산역에 도착합니다. 두고 내리시는 물건이 없는지 다시 한 번 확인해 주시기 바랍니다. 아울러 우리 열차는 천안아산, 동탄역을 경유하여 마지막 역인 수서역까지 가는 srt 618열차입니다. 용산, 서울역으로 가는 ktx 열차를 이용하실 고객께서는 이번 역에서 하차하시어 다른 열차를 이용해 주시기 바랍니다. 천안아산역 내리실 문은 열차 진행 방향 오른쪽입니다. 고맙습니다.</t>
  </si>
  <si>
    <t>여러분께 안내 말씀드립니다. 우리 열차는 잠시 후 천안아산 천안 아산역에 도착합니다. 두고 내리시는 물건이 없는지 다시 한 번 확인해 주시기 바랍니다. 아울러 우리 열차는 천안아산 동당역을 경유하여 마지막 역은 수서역까지 가는 srt 618 열차입니다. 용산 서울역으로 가는 ktx 열차를 이용하실 고객께서는 이원역에서 하차하시어 다른 열차를 이용해 주시기 바랍니다. 천안아산역 대리실무는 열차 진행 방향 오른쪽입니다 고맙습니다.</t>
  </si>
  <si>
    <t>210815-689</t>
  </si>
  <si>
    <t>./file/20210707/MG00e04c241944/210815-689.pcm</t>
  </si>
  <si>
    <t>d:\SRT_Improvement\전사데이터\aac\MG00e04c241944\20210707\210815-689.aac</t>
  </si>
  <si>
    <t>안내 말씀드립니다. 우리 열차는 잠시 후 동대구, 동대구역에 도착합니다. 두고 내리시는 소지품이 없는지 다시 한 번 확인하시기 바랍니다. 아울러 동해선 포항 방면, 경전선 창원, 마산, 진주 방면으로 여행하실 승객께서는 이번 역에서 하차하시어 다른 열차를 이용해 주시기 바랍니다. 동대구역에서 내리실 문은 열차 진행 방향 왼쪽, 왼쪽입니다. 고맙습니다.</t>
  </si>
  <si>
    <t>말씀드립니다. 우리 열차는 잠시 후 동대구 동대구역에 도착합니다. 저거 내리시는 소재 품이 없는지 다시 한 번 확인하시기 바랍니다. 아래 동해선 포항 당면 경장선 창원 마산 진주 방면으로 여행하실 승객께서는 이번 역에서 하차하시어 다른 열차를 이용해 주시기 바랍니다. 상대역에서 내리실 문은 열차 주행 방향 몽축 쪽입니다 고맙습니다.</t>
  </si>
  <si>
    <t>115916-805</t>
  </si>
  <si>
    <t>./file/20210707/MG00e04c2419b0/115916-805.pcm</t>
  </si>
  <si>
    <t>d:\SRT_Improvement\전사데이터\aac\MG00e04c2419b0\20210707\115916-805.aac</t>
  </si>
  <si>
    <t>안내 말씀드립니다. 우리 열차는 잠시 후 오송, 오송역에 도착합니다. 아울러 우리 열차는 오송역을 경유하여 지제, 수서역으로 가는 srt 324열차입니다. 오송역 내리실 문은 열차 진행 방향 왼쪽입니다. 고맙습니다.</t>
  </si>
  <si>
    <t>안내 말씀드립니다. 우리 열차는 잠시 후 오송 오송역에 도착합니다. 아울러 우리 열차는 오송역을 경유하여 지재 수서역으로 가는 srt 324 열차입니다. 오송역 내리실 문은 열차 진행 방향 왼쪽입니다 고맙습니다.</t>
  </si>
  <si>
    <t>200153-980</t>
  </si>
  <si>
    <t>./file/20210810/MG00e04c241970/200153-980.pcm</t>
  </si>
  <si>
    <t>d:\SRT_Improvement\전사데이터\aac\MG00e04c241970\20210810\200153-980.aac</t>
  </si>
  <si>
    <t>안내 말씀드립니다. 우리 열차는 잠시 후 오송, 오송역에 도착합니다. 아울러 우리 열차는 동탄, 오송역을 경유하여 동탄, 00역으로 가는 SRT 360열차입니다. 내리실 문은 열차 진행 방향 왼쪽입니다. 고맙습니다.</t>
  </si>
  <si>
    <t>드립니다. 안내 말씀 드립니다. 우리 열차는 잠시 후 오승 오산역에 다 아울러 우리 열차는 동탄 우성역을 격려하여 동탄 자역으로 가는 srf 361차입니다. 리실문은 열차 진행 방향 왼쪽입니다 고맙습니다.</t>
  </si>
  <si>
    <t>213258-356</t>
  </si>
  <si>
    <t>./file/20210722/MG00e04c2419cc/213258-356.pcm</t>
  </si>
  <si>
    <t>d:\SRT_Improvement\전사데이터\aac\MG00e04c2419cc\20210722\213258-356.aac</t>
  </si>
  <si>
    <t>고객 여러분께 안내 말씀드리겠습니다. 우리 열차는 잠시 후 울산, 울산역에 앞 열차와의 안전거리 유지를 위한 서행 운전으로 제시간보다 약 13분 늦게 도착할 예정</t>
  </si>
  <si>
    <t>고객 여러분께 안내 말씀 드리겠습니다. 우리 열차는 잠시 후 울산 울산역에 앞 열차의 안전거리 유지를 위한 서행 운전으로 제 시간보다 약 13분 늦게 도착할 예정입니다.</t>
  </si>
  <si>
    <t>195352-902</t>
  </si>
  <si>
    <t>./file/20210706/MG00e04c24191c/195352-902.pcm</t>
  </si>
  <si>
    <t>d:\SRT_Improvement\전사데이터\aac\MG00e04c24191c\20210706\195352-902.aac</t>
  </si>
  <si>
    <t>안내 말씀드립니다. 우리 열차는 잠시 후 천안아산역에 도착합니다. 아울러 우리 열차는 천안아산역을 경유하여 동탄, 수서역으로 가는 srt 618열차입니다. 용산, 서울역으로 가는 ktx 열차</t>
  </si>
  <si>
    <t>안내 말씀드립니다. 우리 열차는 잠시 후 천안 아산역에 도착합니다. 아울러 우리 열차는 천안 아산역을 경유하여 동탄 수서역으로 가는 srt 618 열차입니다. 용산 서울역으로 가는 ktx 열차</t>
  </si>
  <si>
    <t>205057-947</t>
  </si>
  <si>
    <t>./file/20210906/MG00e04c241948/205057-947.pcm</t>
  </si>
  <si>
    <t>d:\SRT_Improvement\전사데이터\aac\MG00e04c241948\20210906\205057-947.aac</t>
  </si>
  <si>
    <t>안내 말씀드립니다. 우리 열차는 잠시 후 동대구, 동대구역에 선로 보수 구간을 안전하게 통과하기 위한 서행 운전으로 제시간보다 약 5분 늦게 도착합니다. 열차가 제시간에 도착하지 못해 죄송합니다. 아울러 동해선 포항 방면, 경전선 창원, 마산, 진주 방면으로 여행하실 승객께서는 이번 역에서 하차하시어 다른 열차를 이용해 주시기 바랍니다. 동대구역 내리실 문은 열차 진행 방향 왼쪽입니다. 고맙습니다.</t>
  </si>
  <si>
    <t>안녕하신입니다. 우리 아기는 잠시 후 대구 동대구역에 선로 공사 구간을 안전하게 통과하기 위한 서울 운전으로 두 시간보다 약 5분 늦게 도착합니다. 차가 제시간에 도착하지 못해 죄송합니다. 아울러 동해선 포항동면 강정선 창원 마산 진주 정면으로 여행하신 신부께서는 유원역에 사찰시어 다른 열차를 이용해 주시기 바랍니다. 동대구역 내로 시행하는 열차 진행 방향 왼쪽입니다 고맙습니다.</t>
  </si>
  <si>
    <t>093752-480</t>
  </si>
  <si>
    <t>./file/20210830/MG00e04c241964/093752-480.pcm</t>
  </si>
  <si>
    <t>d:\SRT_Improvement\전사데이터\aac\MG00e04c241964\20210830\093752-480.aac</t>
  </si>
  <si>
    <t>안내 말씀드립니다. 우리 열차는 잠시 후 천안아산, 천안아산역에 도착합니다. 아울러 우리 열차는 천안아산역을 경유하여 평택지제, 수서역으로 가는 SRT 312열차입니다. 용산, 서울역으로 가는 ktx 열차를 이용하실 승객께서는 이번 역에서 하차하시어 다른 열차를 이용해 주시기 바랍니다. 천안아산역에서 내리실 문은 열차 진행 방향 오른쪽입니다. 고맙습니다.</t>
  </si>
  <si>
    <t>다 말씀드립니다. 우리 열차는 잠시 후 천안 아산 천안 아산역에 도착합니다. 올 해 천천안한 선역을 경유하여 평택 주제 수사역으로 가는 sit 312월 차입니다. 용산 서울역으로 가는 ktx 열차를 이용하실 승객께서는 이번 역에서 하차하시어 다른 열차를 이용해 주시기 바랍니다. 천안 연산역에서 내리실 문은 열차 진행 방향 오른쪽입니다 고맙습니다.</t>
  </si>
  <si>
    <t>205101-864</t>
  </si>
  <si>
    <t>./file/20210715/MG00e04c241988/205101-864.pcm</t>
  </si>
  <si>
    <t>d:\SRT_Improvement\전사데이터\aac\MG00e04c241988\20210715\205101-864.aac</t>
  </si>
  <si>
    <t>안내 말씀드립니다. 우리 열차는 잠시 후 오송, 오송역에 도착합니다. 우리 열차는 오송역을 경유하여 지제, 동탄, 수서역으로 가는 SRT 664열차입니다. 내리실 문은 열차 진행 방향 오른쪽입니다. 고맙습니다.</t>
  </si>
  <si>
    <t>네 들립니다. 우리 열차는 잠시 후 오송 오송역에 도착합니다. 우리 열차는 오송역을 경유하여 최소 수사크로 가는 스알피 육백육십사초입니다. 메르시 문원 1차 진행 방향 오른쪽입니다 고맙습니다.</t>
  </si>
  <si>
    <t>092451-436</t>
  </si>
  <si>
    <t>./file/20210722/MG00e04c241968/092451-436.pcm</t>
  </si>
  <si>
    <t>d:\SRT_Improvement\전사데이터\aac\MG00e04c241968\20210722\092451-436.aac</t>
  </si>
  <si>
    <t>안내 말씀드립니다. 우리 열차는 지금 천안아산, 천안아산역에 도착합니다. 아울러 우리 열차는 천안아산역을 경유하여 수서역으로 가는 srt 310열차입니다. 천안아산역에 내리실 문은 열차 진행 방향 왼쪽입니다. 고맙습니다.</t>
  </si>
  <si>
    <t>안내 말씀드립니다. 우리 열차는 지금 천안 아산 천안 아산역에 도착합니다. 아울러 우리 열차는 천안아산역을 경유하여 수서역으로 가는 srt 31열차입니다. 천안아산역에 내리신 분은 열차 진행 방향 왼쪽입니다 고맙습니다.</t>
  </si>
  <si>
    <t>143651-843</t>
  </si>
  <si>
    <t>./file/20210713/MG00e04c241984/143651-843.pcm</t>
  </si>
  <si>
    <t>d:\SRT_Improvement\전사데이터\aac\MG00e04c241984\20210713\143651-843.aac</t>
  </si>
  <si>
    <t>안내 말씀드립니다. 우리 열차는 잠시 후 동대구, 동대구역에 도착합니다. 두고 내리시는 물건이 없는지 다시 한 번 확인하시기 바랍니다. 아울러 동해선 포항 방면, 경전선 창원, 마산, 진주 방면으로 여행하실 승객께서는 이번 역에서 하차하시어 다른 열차를 이용해 주시기 바랍니다. 내리실 문은 열차 진행 방향 왼쪽입니다. 고맙습니다.</t>
  </si>
  <si>
    <t>안내 말씀 드립니다. 우리 열차는 잠시 후 동대구 동대구역에 도착합니다. 두고 내리시는 물건이 없는지 다시 한 번 확인하시기 바랍니다. 아울러 동해선 포항방면 경전선 창원 마산 진주 방면으로 여행하실 승객께서는 이번 역에서 하차하시어 다른 열차를 이용해 주시기 바랍니다. 내리실 문은 열차 진행 방향 왼쪽입니다 고맙습니다.</t>
  </si>
  <si>
    <t>220508-106</t>
  </si>
  <si>
    <t>./file/20210812/MG00e04c241968/220508-106.pcm</t>
  </si>
  <si>
    <t>d:\SRT_Improvement\전사데이터\aac\MG00e04c241968\20210812\220508-106.aac</t>
  </si>
  <si>
    <t>안내 말씀드립니다. 우리 열차는 잠시 후 울산, 울산역에 앞 열차의 안전거리 유지를 위한 서행운전으로 제 시간보다 약 5분 늦게 도착합니다. 열차가 제 시간에 도착하지 못해 죄송합니다. 내리실 문은 열차 진행 방향 왼쪽입니다. 고맙습니다.</t>
  </si>
  <si>
    <t>안내 말씀드립니다. 우리 열차는 잠시 후 울산 울산역에 앞 열차의 안전거리 유지를 위한 서행운전으로 제 시간보다 약 5분 늦게 도착합니다. 열차가 제 시간에 도착하지 못해 죄송합니다. 대리 시문은 열차 진행 방향 왼쪽입니다 고맙습니다.</t>
  </si>
  <si>
    <t>173158-407</t>
  </si>
  <si>
    <t>./file/20210907/MG00e04c241970/173158-407.pcm</t>
  </si>
  <si>
    <t>d:\SRT_Improvement\전사데이터\aac\MG00e04c241970\20210907\173158-407.aac</t>
  </si>
  <si>
    <t>안내 말씀드립니다. 우리 열차는 잠시 후 동대구, 동대구역에 도착합니다. 아울러 동해선 포항 방면, 경전선 창원, 마산, 진주 방면으로 여행하실 승객께서는 이번 역에서 하차하시어 다른 열차를 이용해 주시기 바랍니다. 동대구역에서 내리실 문은 열차 진행 방향 오른쪽입니다. 고맙습니다.</t>
  </si>
  <si>
    <t>안내 노입니다. 우리 아이트는 잠시 후 동대구 동대구역에 도착합니다. 아울러 동해선 포항 방면 경전선 창원 마산 진주 방면으로 여행하실 승객께서는 이번 역에서 하차하시어 다른 열차를 이용해 주시기 바랍니다. 동대구역에서 내리실모는 열차 진행 방향 오른쪽입니다 고맙습니다.</t>
  </si>
  <si>
    <t>080308-657</t>
  </si>
  <si>
    <t>./file/20210827/MG00e04c241970/080308-657.pcm</t>
  </si>
  <si>
    <t>d:\SRT_Improvement\전사데이터\aac\MG00e04c241970\20210827\080308-657.aac</t>
  </si>
  <si>
    <t>안내 말씀드립니다. 우리 열차는 잠시 후 천안아산, 천안아산역에 도착합니다. 두고 내리시는 물건이 없는지 다시 한 번 확인하시기 바랍니다. 아울러 우리 열차는 천안아산역을 경유하여 동탄, 수서로 가는 SRT 306열차입니다. 용산, 서울역으로 가는 ktx 열차를 이용하실 승객께서는 이번 역에서 하차하시어 다른 열차를 이용해 주시기 바랍니다. 내리실 문은 열차 진행 방향 왼쪽입니다. 고맙습니다.</t>
  </si>
  <si>
    <t>안내 말씀 드립니다. 우리 애초는 잠시 후 천안 아산 천안 아산역에 도착합니다. 두 분 올리시는 물건이 없는지 다시 한 번 확인하시기 바랍니다. 아울러 우리 열차는 천안 아산역을 경유하여 동탄 수사로 가는 srt 306열차입니다. 용산 서울역으로 가는 ktx 열차를 이용하실 승객께서는 이번 역에서 하차하시어 다른 열차를 이용해 주시기 바랍니다. 내리실 문은 열차 진행 방향 왼쪽입니다 고맙습니다.</t>
  </si>
  <si>
    <t>164008-162</t>
  </si>
  <si>
    <t>./file/20210817/MG00e04c241950/164008-162.pcm</t>
  </si>
  <si>
    <t>d:\SRT_Improvement\전사데이터\aac\MG00e04c241950\20210817\164008-162.aac</t>
  </si>
  <si>
    <t>안내 말씀드립니다. 우리 열차는 잠시 후 동대구역에 도착합니다. 아울러 동해선 포항 방면, 경전선 창원, 마산, 진주 방면으로 여행하실 승객께서는 이번 역에서 하차하시어 다른 열차를 이용해 주시기 바랍니다. 내리실 문은 열차 진행 방향 오른쪽입니다. 다시 한 번 안내 말씀드립니다. 우리 열차는 잠시 후 동대구, 동대구역에 도착합니다. 내리실 문은 열차 진행 방향 오른쪽입니다. 고맙습니다.</t>
  </si>
  <si>
    <t>안녕하신 드립니다. 우리 저는 잠시 후에 동동해역에 도착합니다. 아래 동산 포항방면 경전 선창원 마산 중기 방면으로 이용하실 수도 구선후 후관역에서 하차하시에 바로 일차로 오해 주시기 바랍니다. 내리시면은 높아지는 방향 오른쪽입니다. 다시 한 번 안내 말씀드립니다. 우리처는 잠시 후 동대구 동대구역에 도착합니다. 내리실 분은 1차 진행 방향 오른쪽입니다 고맙습니다.</t>
  </si>
  <si>
    <t>163049-951</t>
  </si>
  <si>
    <t>./file/20210716/MG00e04c241914/163049-951.pcm</t>
  </si>
  <si>
    <t>d:\SRT_Improvement\전사데이터\aac\MG00e04c241914\20210716\163049-951.aac</t>
  </si>
  <si>
    <t>안내 말씀드립니다. 우리 열차는 잠시 후 대전, 대전역에 앞 열차와의 안전거리 유지를 위한 서행 운전으로 제시간보다 약 5분 늦게 도착합니다. 열차가 제 시간에 도착하지 못해 죄송합니다. 승객 여러분께서는 두고 내리시는 물건이 없는지 다시 한 번 확인하시기 바랍니다. 아울러 우리 열차는 대전역을 경유하여 곧바로 수서역으로 가는 srt 344열차입니다. 대전역 내리실 문은 열차 진행 방향 왼쪽, 왼쪽입니다. 고맙습니다.</t>
  </si>
  <si>
    <t>안내 말씀드립니다. 우리의 차는 잠시 후 대전 대산역의 앞날 차와의 안전거리 유지로 인한 서행 운전으로 제 시간보다 약 5분 늦게 도착합니다. 열차가 제 시간에 도착하지 못해 죄송합니다. 신경 여러분께서는 두 분 이리시니 뭐가 없는지 다시 한 번 확인하시기 바랍니다. 아울러 우리 열차는 대전역을 격리하여 곧바로 수사역으로 가는 srt 344열차입니다. 대전역 몽실문인 열차 지행 방향 쪽 왼쪽입니다 고맙습니다.</t>
  </si>
  <si>
    <t>182220-335</t>
  </si>
  <si>
    <t>./file/20210823/MG00e04c241974/182220-335.pcm</t>
  </si>
  <si>
    <t>d:\SRT_Improvement\전사데이터\aac\MG00e04c241974\20210823\182220-335.aac</t>
  </si>
  <si>
    <t>안내 말씀드립니다. 우리 열차는 잠시 후 오송, 오송역에 도착합니다. 아울러 우리 열차는 오송역을 경유하여 동탄, 수서역으로 가는 srt 662열차입니다. 내리실 문은 열차 진행 방향 오른쪽입니다. 고맙습니다.</t>
  </si>
  <si>
    <t>안내 말씀드립니다. 우리 열차는 잠시 후 오송 오송역에 도착합니다. 아울러 우리 열차는 오송역을 점유하여 동탄 수서역으로 가는 srt 6602 열차입니다. 내리실분의 열차 진행 방향 오른쪽입니다 고맙습니다.</t>
  </si>
  <si>
    <t>205953-912</t>
  </si>
  <si>
    <t>./file/20210723/MG00e04c241968/205953-912.pcm</t>
  </si>
  <si>
    <t>d:\SRT_Improvement\전사데이터\aac\MG00e04c241968\20210723\205953-912.aac</t>
  </si>
  <si>
    <t>안내 말씀드립니다. 우리 열차는 잠시 후 동대구, 동대구역에 도착합니다. 두고 내리시는 물건이 없는지 다시 한 번 확인하시기 바랍니다. 아울러 동해선 포항 방면, 경전선 창원, 마산, 진주 방면으로 여행하실 승객께서는 이번 역에서 하차하시어 다른 열차를 이용해 주시기 바랍니다. 동대구역 내리실 문은 열차 진행 방향 왼쪽입니다. 고맙습니다.</t>
  </si>
  <si>
    <t>안내 말씀드립니다. 우리 열차는 잠시 후 동대구 동대구역에 도착합니다. 두고 내리시는 물건이 없는지 다시 한 번 확인하시기 바랍니다. 아울러 동해선 포항 방면 경전선 창원 마산 진주 방면으로 여행하실 승객께서는 이번 역에서 하차하시어 다른 열차를 이용해 주시기 바랍니다. 동대구역 내리실 문은 열차 진행 방향 왼쪽입니다 고맙습니다.</t>
  </si>
  <si>
    <t>143918-215</t>
  </si>
  <si>
    <t>./file/20210820/MG00e04c2419cc/143918-215.pcm</t>
  </si>
  <si>
    <t>d:\SRT_Improvement\전사데이터\aac\MG00e04c2419cc\20210820\143918-215.aac</t>
  </si>
  <si>
    <t>안내 말씀드립니다. 우리 열차는 잠시 후 동대구, 동대구역에 도착합니다. 아울러 동해선 포항 방면, 경전선 창원, 마산, 진주 방면으로 여행하실 승객께서는 이번 역에서 하차하시어 다른 열차를 이용해 주시기 바랍니다. 내리실 문은 열차 진행 방향 왼쪽입니다. 고맙습니다.</t>
  </si>
  <si>
    <t>안내 말씀드립니다. 우리 열차는 잠시 후 동대구 동대구역에 도착합니다. 아울러 동해선 포항 방면 경전선 창원 마산 진주 방면으로 여행하실 승객께서는 이번역에서 하차하시어 다른 열차를 이용해 주시기 바랍니다. 내리실 문은 열차 진행 방향 왼쪽입니다 고맙습니다.</t>
  </si>
  <si>
    <t>152208-770</t>
  </si>
  <si>
    <t>./file/20210720/MG00e04c241944/152208-770.pcm</t>
  </si>
  <si>
    <t>d:\SRT_Improvement\전사데이터\aac\MG00e04c241944\20210720\152208-770.aac</t>
  </si>
  <si>
    <t>안내 말씀드립니다. 우리 열차는 잠시 후 오송, 오송역에 도착합니다. 아울러 우리 열차는 오송, 지제역을 경유하여 수서역으로 오가는 srt 338열차입니다. 서울역이나 용산으로 가실 승객께서는 이번 역에서 하차하시어 다른 열차를 이용해 주시길 바랍니다. 오송역 내리실 문은 왼쪽입니다.</t>
  </si>
  <si>
    <t>하늘 말씀드립니다. 우리 열차는 잠시 후 오송 오송역에 도착합니다. 아울러 우리 열차는 오송 지제역을 경유하여 서서역으로 가는 srt 338 열차입니다. 서울역이나 용산으로 가실 승객께서는 이번 역에서 하차하시어 다른 열차를 이용해 주시기 바랍니다. 우풍역 메리셀 문은 왼쪽입니다.</t>
  </si>
  <si>
    <t>212656-652</t>
  </si>
  <si>
    <t>./file/20210802/MG00e04c2419a0/212656-652.pcm</t>
  </si>
  <si>
    <t>d:\SRT_Improvement\전사데이터\aac\MG00e04c2419a0\20210802\212656-652.aac</t>
  </si>
  <si>
    <t>안내 말씀드립니다. 우리 열차는 잠시 후 천안아산, 천안아산역에 도착합니다. 두고 내리시는 물건이 없는지 다시 한 번 확인하시기 바랍니다. 아울러 우리 열차는 지제역을 경유하여, 천안아산역을 경유하여 지제, 동탄, 수서역으로 가는 srt 364열차입니다. 용산과 서울역으로 가는 ktx 열차를 이용하실 고객께서는 이번 역에서 하차하시어 다른 열차를 이용해 주시기 바랍니다. 내리실 문은 열차 진행 방향 왼쪽입니다. 고맙습니다.</t>
  </si>
  <si>
    <t>안내 말씀드립니다. 우리 열차는 잠시 후 천안 아산 천안 아산역에 도착합니다. 두고 내리시는 물건이 없는지 다시 한 번 확인하시기 바랍니다. 아울러 우리 열차는 기대역을 경유하여 천안 아산역을 경유하여 기재 동탄 수서역으로 가는 srt 364 열차입니다. 용산과 서울역으로 가는 ktx 열차를 이용하실 승객께서는 2번 역에서 하차하시어 다른 열차를 이용해 주시기 바랍니다. 내리실 문은 열차 진행 방향 왼쪽입니다 고맙습니다.</t>
  </si>
  <si>
    <t>182145-247</t>
  </si>
  <si>
    <t>./file/20210813/MG00e04c241968/182145-247.pcm</t>
  </si>
  <si>
    <t>d:\SRT_Improvement\전사데이터\aac\MG00e04c241968\20210813\182145-247.aac</t>
  </si>
  <si>
    <t>안내 말씀 드립니다. 우리 열차는 잠시 후 동대구 동대구역에 도착합니다. 아울러 동해선 포항 방면 경전선 창원 마산 진주 방면으로 여행하실 승객께서는 이번 역에서 하차하시어 다른 열차를 이용해 주시기 바랍니다. 리셀머는 열차 진행 방향 왼쪽입니다 고맙습니다.</t>
  </si>
  <si>
    <t>102018-624</t>
  </si>
  <si>
    <t>./file/20210721/MG00e04c241914/102018-624.pcm</t>
  </si>
  <si>
    <t>d:\SRT_Improvement\전사데이터\aac\MG00e04c241914\20210721\102018-624.aac</t>
  </si>
  <si>
    <t>승객 여러분께 안내 말씀드리겠습니다. 우리 열차는 잠시 후 천안아산, 천안아산역에 도착합니다. 아울러 우리 열차는 천안아산역을 경유하여 수서역으로 가는 srt 316열차입니다. 열차 이용에 참고하시기 바랍니다. 내리실 문은 열차 진행 방향 왼쪽 승강문입니다. 고맙습니다.</t>
  </si>
  <si>
    <t>국민 여러분께 안내 말씀 드리겠습니다. 우리 열차는 잠시 후 천안 아산 천안 아산역에 도착합니다. 아울러 우리 열차는 천안 아산역을 경유하여 수서역으로 가는 srt 316 열차입니다. 열차 이용에 참고하시기 바랍니다. 내리실 분 열차 진행 방향 왼쪽 승강문입니다 고맙습니다.</t>
  </si>
  <si>
    <t>080923-302</t>
  </si>
  <si>
    <t>./file/20210830/MG00e04c2419b0/080923-302.pcm</t>
  </si>
  <si>
    <t>d:\SRT_Improvement\전사데이터\aac\MG00e04c2419b0\20210830\080923-302.aac</t>
  </si>
  <si>
    <t>안내 말씀드립니다. 우리 열차는 잠시 후 천안아산, 천안아산역에 도착합니다. 아울러 우리 열차는 천안아산역을 경유하여 평택지제, 동탄, 수서역으로 가는 srt 652열차입니다. 내리실 문은 열차 진행 방향 오른쪽입니다. 고맙습니다.</t>
  </si>
  <si>
    <t>안내 말씀드립니다. 우리 열차는 잠시 후 천안 아산 천안 아산역에 도착합니다. 아울러 우리 열차는 천안아산역을 경유하여 평택 지제 동탄 수서역으로 가는 srt 652 열차입니다. 내리실 문은 열차 진행 방향 오른쪽입니다 고맙습니다.</t>
  </si>
  <si>
    <t>140833-942</t>
  </si>
  <si>
    <t>./file/20210729/MG00e04c2419ac/140833-942.pcm</t>
  </si>
  <si>
    <t>d:\SRT_Improvement\전사데이터\aac\MG00e04c2419ac\20210729\140833-942.aac</t>
  </si>
  <si>
    <t>안내 말씀드립니다. 우리 열차는 잠시 후 동대구, 동대구역에 도착합니다. 아울러 동해선 포항 방면, 경전선 창원, 마산, 진주 방면으로 여행하실 승객께서는 다른 열차를 이용해 주시기 바랍니다. 내리실 문은 열차 진행 방향 왼쪽입니다. 고맙습니다.</t>
  </si>
  <si>
    <t>안내 말씀드립니다. 올해 차는 잠시 후 동대구 동대구역에 도착합니다. 아울러 경산 포항 방면 경전선 창원 마산 진주 방면으로 여행하실 승객께서는 다른 열차를 이용해 주시기 바랍니다. 내리시면은 넓혀 진행 방향 오른쪽입니다. 고맙습니다.</t>
  </si>
  <si>
    <t>162355-753</t>
  </si>
  <si>
    <t>./file/20210831/MG00e04c24198c/162355-753.pcm</t>
  </si>
  <si>
    <t>d:\SRT_Improvement\전사데이터\aac\MG00e04c24198c\20210831\162355-753.aac</t>
  </si>
  <si>
    <t>대전, 대전역에 도착합니다. 아울러 우리 열차는 대전역을 경유하여 곧바로 수서역까지 가는 srt 344열차입니다. 대전역 내리실 문은 열차 진행 방향 왼쪽입니다. 고맙습니다.</t>
  </si>
  <si>
    <t>대전역에 도착합니다. 아울러 우리 열차는 대전역을 경유하여 곧바로 소사역까지 가는 srt 344 열차입니다. 대전역 대리실분은 열차 진행 방향 왼쪽입니다 고맙습니다.</t>
  </si>
  <si>
    <t>175509-063</t>
  </si>
  <si>
    <t>./file/20210901/MG00e04c24193c/175509-063.pcm</t>
  </si>
  <si>
    <t>d:\SRT_Improvement\전사데이터\aac\MG00e04c24193c\20210901\175509-063.aac</t>
  </si>
  <si>
    <t>안내 말씀드립니다. 우리 열차는 잠시 후 동대구, 동대구역에 도착합니다. 아울러 동해선 포항 방면, 경전선 창원, 마산, 진주 방면으로 여행하실 승객께서는 이번 역에서 하차하시어 다른 열차를 이용해 주시기 바랍니다. 동대구역 내리실 문은 열차 진행 방향 오른쪽입니다. 고맙습니다.</t>
  </si>
  <si>
    <t>안내 말씀드립니다. 우리 할 차는 잠시 후 동대구 동대구역에 도착합니다. 아울러 동해선 포항 방면 경전선 창원 마산 진주 방면으로 여행하실 승객께서는 다른 열차를 이용해 주시기 바랍니다. 동대구역 내리실 분은 열차 진행 방향 오른쪽입니다 고맙습니다.</t>
  </si>
  <si>
    <t>231224-138</t>
  </si>
  <si>
    <t>./file/20210706/MG00e04c241988/231224-138.pcm</t>
  </si>
  <si>
    <t>d:\SRT_Improvement\전사데이터\aac\MG00e04c241988\20210706\231224-138.aac</t>
  </si>
  <si>
    <t>안내 말씀드립니다. 이번에 우리 열차가 정차하는 역은 동대구, 동대구역입니다. 동대구역에 내릴 고객님 안녕히 가십시오. 아울러 안내 말씀드립니다. 우리 열차는 선로 점검 구간을 안전하게 통과하기 위해 열차 서행으로 동대구역에 예정된 시간보다 약 6-7분 정도 늦게 도착합니다. 열차가 예정된 시간에 운행되지 못해 대단히 죄송합니다. 동대구역 내리실 문은 열차 진행 방향 왼쪽입니다. 고맙습니다.</t>
  </si>
  <si>
    <t>네 말씀드립니다. 이번에 우리 열차가 정차하는 역은 동대구 동대구역입니다. 동대구역을 여기시는 고객님 안녕하십시오 안내 말씀드립니다. 우리 열차는 선로 점검 구간을 안전하게 통과하기 위한 열차 서행으로 동대구역은 예정된 시간보다 약 67분 정도 늦게 도착합니다. 열차가 예정된 시간에 운행되지 못해 대단히 죄송합니다. 공대공 내리시는 분은 열차 진행 방향 왼쪽입니다 고맙습니다.</t>
  </si>
  <si>
    <t>222241-703</t>
  </si>
  <si>
    <t>./file/20210806/MG00e04c2419a4/222241-703.pcm</t>
  </si>
  <si>
    <t>d:\SRT_Improvement\전사데이터\aac\MG00e04c2419a4\20210806\222241-703.aac</t>
  </si>
  <si>
    <t>안내 말씀드립니다. 우리 열차는 잠시 후 동대구, 동대구역에 도착합니다. 동해선 포항 방면, 경전선 창원, 마산, 진주 방면으로 여행하실 승객께서는  다른 열차를 이용해 주시기 바랍니다. 내리실 문은 열차 진행 방향 오른쪽입니다. 고맙습니다.</t>
  </si>
  <si>
    <t>안내 말씀 드립니다. 우리는 잠시 후 동대구 동대구역에 도착합니다. 내리시모는 열차 진행 방향 오른쪽입니다 고맙습니다.</t>
  </si>
  <si>
    <t>193143-894</t>
  </si>
  <si>
    <t>./file/20210720/MG00e04c241914/193143-894.pcm</t>
  </si>
  <si>
    <t>d:\SRT_Improvement\전사데이터\aac\MG00e04c241914\20210720\193143-894.aac</t>
  </si>
  <si>
    <t>안내 말씀드립니다. 우리 열차는 19시 35분에 부산역을 출발하여 울산, 동대구, 대전, 천안아산, 지제, 동탄역을 거쳐 수서역으로 가는 srt 364열차입니다. 승객 여러분께서는 가지고 계신 승차권에서 가는 곳과 열차 시간을 다시 한 번 확인해 주십시오. 열차가 곧 출발합니다. 배웅을 위해 승차한 분은 이제 열차에서 내려주시기 바랍니다. 아울러 열차 내에서는 음료, 커피를 포함한 모든 음식물 섭취가 금지되어 있습니다. 열차 이용에 참고하시기 바랍니다. 고맙습니다.</t>
  </si>
  <si>
    <t>네 선드립니다. 우리 연차는 19시 35분에 부산역을 출발하고요 울산 동대구 대전 천안 아산 지조 동탄역을 거쳐 수사역으로 가는 sot 364회째입니다. 승객 여러분께서는 가지고 계신 승차권에서 관련 공과 열차 시간을 다시 한 번 확인해 주십시오 열차가 곧 출발합니다. 비행을 위해 승차한 분은 이제 열차에서 노래시기랍니다. 열차에서는 음료 커피를 포함한 모든 음식물 섭취가 금지되어 있습니다. 열차 이용에 참고하시기 바랍니다 고맙습니다.</t>
  </si>
  <si>
    <t>145152-137</t>
  </si>
  <si>
    <t>./file/20210706/MG00e04c241970/145152-137.pcm</t>
  </si>
  <si>
    <t>d:\SRT_Improvement\전사데이터\aac\MG00e04c241970\20210706\145152-137.aac</t>
  </si>
  <si>
    <t>안내 말씀드립니다. 우리 열차는 잠시 후 천안아산, 천안아산역에 도착합니다. 아울러 우리 열차는 곧바로 수서역으로 가는 srt 334차입니다. 용산, 서울역으로 가는 KTX열차로 갈아타실 승객께서는 이번 역에서 하차하여 주시기 바랍니다. 내리실 문은 열차 진행 방향 오른쪽입니다. 고맙습니다.</t>
  </si>
  <si>
    <t>말씀드립니다. 우리 열차는 잠시 후 천안 아산 천안 아산역에 도착합니다. 아울러 우리 열차는 곧바로 수사역으로 가는 srt 334열차입니다. 용산 서울역으로 가는 ktx로 갈아타실 승객께서는 이번 역에서 하차하여 주시기 바랍니다. 내리시는 분은 열차 진행 방향 오른쪽입니다 고맙습니다.</t>
  </si>
  <si>
    <t>145114-062</t>
  </si>
  <si>
    <t>./file/20210806/MG00e04c241938/145114-062.pcm</t>
  </si>
  <si>
    <t>안내 말씀드립니다. 우리 열차는 잠시 후 천안아산, 천안아산역에 도착합니다. 두고 내리시는 소지품이 없는지 다시 한 번 확인하시기 바랍니다. 아울러 우리 열차는 천안아산역을 경유하여 정차역 없이 곧바로 수서역으로 가는 srt 334열차입니다. 용산, 서울역으로 가는 ktx 열차를 이용하실 승객께서는 이번 역에서 하차하시어 다른 열차를 이용해 주시기 바랍니다. 천안아산역에서 내리실 문은 열차 진행 방향 오른쪽, 오른쪽입니다. 고맙습니다.</t>
  </si>
  <si>
    <t>151337-794</t>
  </si>
  <si>
    <t>./file/20210713/MG00e04c2419c0/151337-794.pcm</t>
  </si>
  <si>
    <t>d:\SRT_Improvement\전사데이터\aac\MG00e04c2419c0\20210713\151337-794.aac</t>
  </si>
  <si>
    <t>부탁 말씀드립니다. 객실 내에서는 승객 여러분의 편안한 여행을 위해 상호 배려하는 마음으로 작은 목소리로 대화해 주시기 바랍니다. 또한 음악 및 영상을 시청하실 때에는 이어폰 사용을 해주시기 바랍니다. 이어폰이 필요하신 승객께서는 2호차와 3호차 사이, 5호차와 6호차 사이 통로에 있는 자동 판매기를 이용해 주시기 바랍니다. 아울러 어린이들이 객실 내에서 다른 승객에게 불편을 끼치지 않도록 보호자께서 보살펴주시기 바랍니다. 고맙습니다.</t>
  </si>
  <si>
    <t>부탁 말씀드립니다. 객실 내에서는 승객 여러분의 편안한 여행을 위해 상을 분도하는 마음으로 작은 목소리로 대화해 주시기 바랍니다. 또한 음악 목 원성이 시청하실 경우 이어폰 착용을 해 주시기 바랍니다. 이어 등이 필요하신 승객께서는 2호차 3호차 사이 5호차와 6호차 사이 통로에 있는 자동 판매기를 용해 주시기 바랍니다. 아울러 어린이들이 객실 내에서 다른 승객에게 불편을 끼치지 않도록 보호자께서 보살펴 주시기 바랍니다 고맙습니다.</t>
  </si>
  <si>
    <t>210501-271</t>
  </si>
  <si>
    <t>./file/20210819/MG00e04c241964/210501-271.pcm</t>
  </si>
  <si>
    <t>d:\SRT_Improvement\전사데이터\aac\MG00e04c241964\20210819\210501-271.aac</t>
  </si>
  <si>
    <t>오늘 말씀드립니다. 우리 열차는 잠시 후 동대구, 동대구역에 앞 열차와의 안전거리 유지로 인한 서행 운전으로 제 시간보다 약 10분 늦게 도착합니다. 열차가 제 시간에 도착하지 못해 대단히 죄송합니다. 승객 여러분께서는 두고 내리시는 물건이 없는지 다시 한 번 확인하시기 바랍니다. 동대구역 내리실 문은 열차 진행 방향 왼쪽, 왼쪽입니다. 고맙습니다.</t>
  </si>
  <si>
    <t>안내 말씀드립니다. 우리 열차는 잠시 후 동대구 동대구역의 앞열차와의 안전거리 유지로 인한 서음 운전으로 제시간 도발 약 10분 늦게 도착합니다. 열차가 제시간에 도착하지 못해 대단히 죄송합니다. 승객 여러분께서는 두고 내리시는 모건이 없는지 다시 한 번 확인하시기 바랍니다. 동대구역 메르스 문인 열차 신는다면 왼쪽 왼쪽입니다 고맙습니다.</t>
  </si>
  <si>
    <t>102628-357</t>
  </si>
  <si>
    <t>./file/20210713/MG00e04c2418cc/102628-357.pcm</t>
  </si>
  <si>
    <t>d:\SRT_Improvement\전사데이터\aac\MG00e04c2418cc\20210713\102628-357.aac</t>
  </si>
  <si>
    <t>안내 말씀드립니다. 우리 열차는 잠시 후 대전, 대전역에 도착합니다. 아울러 우리 열차는 동탄역을 경유하여 수서역으로 가는 srt 318열차입니다. 용산, 서울역으로 가는 ktx로 갈아타실 승객께서는 이번 역에서 하차하여 주시기 바랍니다. 내리실 문은 열차 진행 방향 왼쪽입니다. 고맙습니다.</t>
  </si>
  <si>
    <t>안내 말씀드립니다. 우리 열차는 잠시 후 대전 대전역에 도착합니다. 아울러 우리 열차는 동탄역을 경유하여 수서역으로 가는 sit 318 열차입니다. 용산 서울역으로 가는 ktx로 갈아타실 승객께서는 이번 역에서 하차하여 주시기 바랍니다. 내리실 분은 열차 진행 방향 왼쪽입니다 고맙습니다.</t>
  </si>
  <si>
    <t>062524-921</t>
  </si>
  <si>
    <t>./file/20210824/MG00e04c241950/062524-921.pcm</t>
  </si>
  <si>
    <t>d:\SRT_Improvement\전사데이터\aac\MG00e04c241950\20210824\062524-921.aac</t>
  </si>
  <si>
    <t>안내 말씀드립니다. 우리 열차는 6시 30분에 수서역을 출발하여 동탄, 오송, 대전, 동대구, 신경주, 울산역을 거쳐 부산역까지 가는 srt 305열차입니다. 승객 여러분께서는 가지고 계신 승차권에서 가는 곳과 열차 시간을 다시 한 번 확인해 주시기 바랍니다. 열차가 곧 출발합니다. 배웅을 위해 승차한 분은 이제 열차에서 내려주시기 바랍니다. 고맙습니다.</t>
  </si>
  <si>
    <t>방금 아이템 물입니다. 우리 애찰은 여섯시 30분에 신광주 울산역을 거쳐 부산역까지 가는 에스아이트 3대5월 삼다 탑승객 여러분께서는 가지고 계신 승차권에서 가는 곳과 열차 시간을 다시 한 번 확인해 주시기 바랍니다. 열차가 곧 출발합니다. 저음을 위해 승천한 분은 이제 열차에서 내 주시기 바랍니다 고맙습니다.</t>
  </si>
  <si>
    <t>122918-647</t>
  </si>
  <si>
    <t>./file/20210715/MG00e04c24193c/122918-647.pcm</t>
  </si>
  <si>
    <t>d:\SRT_Improvement\전사데이터\aac\MG00e04c24193c\20210715\122918-647.aac</t>
  </si>
  <si>
    <t>네 드립니다. 의뢰서는 잠시 후 동대구 동대구역에 도착합니다. 아울러 동부산 포항 방면 경전선 창원 마산 진주 방면으로 여행하실 승객께서는 일원역에서 하차하셔 다른 열차를 이용해 주시기 바랍니다. 우리 회원들의 시원의 열차 진행 방향 오른쪽입니다 고맙습니다.</t>
  </si>
  <si>
    <t>145454-211</t>
  </si>
  <si>
    <t>./file/20210702/MG00e04c241914/145454-211.pcm</t>
  </si>
  <si>
    <t>d:\SRT_Improvement\전사데이터\aac\MG00e04c241914\20210702\145454-211.aac</t>
  </si>
  <si>
    <t>안내 말씀드립니다. 우리 열차는 잠시 후 천안아산, 천안아산역에 도착합니다. 아울러 우리 열차는 천안아산역을 경유하여 수서역으로 가는 srt 333열차입니다. 천안아산역에서 내리실 문은 열차 진행 방향 오른쪽입니다. 고맙습니다.</t>
  </si>
  <si>
    <t>안내 말씀드립니다. 우리 열차는 잠시 후 천안아산 천안아산역에 도착합니다. 아울러 우리 열차는 천안 아산역을 경유하여 수서역으로 가는 srt 334 열차입니다. 천안아산역에서 내리실무는 열차 주행 방향 오른쪽입니다 고맙습니다.</t>
  </si>
  <si>
    <t>121817-901</t>
  </si>
  <si>
    <t>./file/20210903/MG00e04c24198c/121817-901.pcm</t>
  </si>
  <si>
    <t>d:\SRT_Improvement\전사데이터\aac\MG00e04c24198c\20210903\121817-901.aac</t>
  </si>
  <si>
    <t>승객 여러분께 양해 말씀드립니다. 우리 열차는 앞 열차와의 안전거리 유지를 위한 서행 운전으로 대전역에 약 5분 늦게 도착합니다. 열차가 제시간에 도착하기 못해 대단히 죄송합니다. 대전역 내리실 문은 열차 진행 방향 오른쪽입니다. 고맙습니다.</t>
  </si>
  <si>
    <t>승객 으름기 명을 말씀드립니다. 우리 표는 아우 안전거리 유지를 위한 서해 문전으로 대전역에 약 5분 리트 입석합니다. 네 차가 2시간에 도착하지 못해 대전이 시청합니다. 대전역 놀이 시설은 매표 진행 방향 오른쪽입니다. 그렇습니다.</t>
  </si>
  <si>
    <t>200836-681</t>
  </si>
  <si>
    <t>./file/20210715/MG00e04c24192c/200836-681.pcm</t>
  </si>
  <si>
    <t>d:\SRT_Improvement\전사데이터\aac\MG00e04c24192c\20210715\200836-681.aac</t>
  </si>
  <si>
    <t>안내 말씀드립니다. 우리 열차는 잠시 후 동대구, 동대구역에 도착합니다. 두고 내리시는 물건이 없는지 다시 한 번 확인하시기 바랍니다. 아울러 동해선 포항 방면, 경전선 창원, 마산, 진주 방면으로 여행하실 승객께서는 이번 역에서 하차하시어 다른 열차를 이용해 주시기 바랍니다. 동대구역에서 내리실 문은 열차 진행 방향 왼쪽입니다. 고맙습니다.</t>
  </si>
  <si>
    <t>네 말씀드립니다. 우리 하차는 잠시 후 동대구 동대구역에 도착합니다. 두고 보이시는 뭐가 없는지 다시 한 번 확인하시기 바랍니다. 아울러 동해선 토양 방면 경전선 천원 마산 진주 방면으로 여행하신 승객께서는 이번 역에서 사퇴하시어 다른 열차를 이용해 주시기 바랍니다. 동부 구역에서 내리실 문은 열차 진행 방향 왼쪽입니다 고맙습니다.</t>
  </si>
  <si>
    <t>090306-323</t>
  </si>
  <si>
    <t>./file/20210803/MG00e04c241944/090306-323.pcm</t>
  </si>
  <si>
    <t>d:\SRT_Improvement\전사데이터\aac\MG00e04c241944\20210803\090306-323.aac</t>
  </si>
  <si>
    <t>안내 말씀드립니다. 우리 열차는 잠시 후 오송, 오송역에 도착합니다. 두고 내리시는 물건이 없는지 다시 한 번 확인해 주시기 바랍니다. 아울러 우리 열차는 오송역을 경유하여 동탄, 수서역으로 가는 srt 606열차입니다. 용산, 서울역으로 가는 ktx 열차를 이용하실 승객께서는 이번 역에서 하차하시어 다른 열차를 이용해 주시기 바랍니다. 내리실 문은 열차 진행 방향 오른쪽입니다. 고맙습니다.</t>
  </si>
  <si>
    <t>안내 말씀드립니다. 우리 아이 차는 잠시 후 오송 오송역에 도착합니다. 아울러 우리 열차는 오송역을 경유하여 동탄 수사역으로 가는 srt 6006 열차입니다. 용산 서울역으로 가는 ktx 열차를 이용하실 승객께서는 이번 역에서 하차하시어 다른 열차를 이용해 주시기 바랍니다. 리스 운행 열차 진행 방향 오른쪽입니다 고맙습니다.</t>
  </si>
  <si>
    <t>164301-196</t>
  </si>
  <si>
    <t>./file/20210729/MG00e04c24193c/164301-196.pcm</t>
  </si>
  <si>
    <t>d:\SRT_Improvement\전사데이터\aac\MG00e04c24193c\20210729\164301-196.aac</t>
  </si>
  <si>
    <t>안내 말씀드립니다. 우리 열차는 잠시 후 동대구, 동대구역에 도착합니다. 두고 내리시는 물건이 없는지 다시 한 번 확인해주시기 바랍니다. 아울러 동해선 포항 방면, 경전선 창원, 마산, 진주 방면으로 여행하실 승객께서는 이번 역에서 하차하시어 다른 열차를 이용해 주시기 바랍니다. 동대구역 내리실 문은 열차 진행 방향 왼쪽, 오른쪽입니다. 고맙습니다.</t>
  </si>
  <si>
    <t>안녕하심 드립니다. 우리 열차는 잠시 후 동대구 동대구역에 도착합니다. 두고 내리시는 물건이 없는지 다시 한번 확인하시기 바랍니다. 아울러 동해선 포항 방면 경전선 창원 마산 빈도 방면을 여행하실 승객께서는 이번 역에서 하차하시어 다른 열차를 이용해 주시기 바랍니다. 동대구역 모리스는 열차 진행 방향 오른쪽입니다 고맙습니다.</t>
  </si>
  <si>
    <t>194238-842</t>
  </si>
  <si>
    <t>./file/20210907/MG00e04c241968/194238-842.pcm</t>
  </si>
  <si>
    <t>d:\SRT_Improvement\전사데이터\aac\MG00e04c241968\20210907\194238-842.aac</t>
  </si>
  <si>
    <t>안내 말씀드립니다. 우리 열차는 잠시 후 천안아산, 천안아산역에 도착합니다. 아울러 우리 열차는 천안아산역을 경유하여 평택지제, 수서역으로 가는 srt 358열차입니다. 내리실 문은 열차 진행 방향 오른쪽입니다. 고맙습니다.</t>
  </si>
  <si>
    <t>안내 말씀드립니다. 우리 열차는 잠시 후 천안 아산 천안 아산역에 도착합니다. 아울러 우리 열차는 천안 아산역을 경유하여 평택 지제 수서역으로 가는 srt 358 열차입니다. 에리셜무는 열차 진행 방향 오른쪽입니다 고맙습니다.</t>
  </si>
  <si>
    <t>230800-203</t>
  </si>
  <si>
    <t>./file/20210716/MG00e04c2419ac/230800-203.pcm</t>
  </si>
  <si>
    <t>d:\SRT_Improvement\전사데이터\aac\MG00e04c2419ac\20210716\230800-203.aac</t>
  </si>
  <si>
    <t>안내 말씀드립니다. 우리 열차는 잠시 후 동대구, 동대구역에 도착합니다. 아울러 경전선 창원, 마산으로 여행하실 승객께서는 이번 역에서 하차하시어 다른 열차를 이용해 주시기 바랍니다. 동대구역 내리실 문은 열차 진행 방향 왼쪽입니다. 고맙습니다.</t>
  </si>
  <si>
    <t>안녕하시드입니다. 우리 열차는 잠시 후 동대구 동대구역에 도착합니다. 아울러 경전선 창원 마산으로 여행하시는 승객께서는 이번 역에서 하차하시어 다른 열차를 이용해 주시기 바랍니다. 동대구역 내리시는 분은 열차 진행 방향 왼쪽입니다 고맙습니다.</t>
  </si>
  <si>
    <t>193053-216</t>
  </si>
  <si>
    <t>./file/20210803/MG00e04c241964/193053-216.pcm</t>
  </si>
  <si>
    <t>d:\SRT_Improvement\전사데이터\aac\MG00e04c241964\20210803\193053-216.aac</t>
  </si>
  <si>
    <t>안내 말씀드립니다. 우리 열차는 잠시 후 동대구, 동대구역에 도착합니다. 아울러 동해선 포항 방면, 경전선 창원, 마산, 진주 방면으로 여행하실 승객께서는 이번 역에서 하차하시어 다른 열차를 이용해 주시기 바랍니다. 동대구역 내리실 문은 열차 진행 방향 왼쪽입니다. 고맙습니다.</t>
  </si>
  <si>
    <t>202728-508</t>
  </si>
  <si>
    <t>./file/20210825/MG00e04c241950/202728-508.pcm</t>
  </si>
  <si>
    <t>d:\SRT_Improvement\전사데이터\aac\MG00e04c241950\20210825\202728-508.aac</t>
  </si>
  <si>
    <t>안내 말씀드립니다. 우리 열차는 잠시 후 동대구, 동대구역에 도착합니다. 동해선 포항 방면, 경전선 창원, 마산, 진주 방면으로 여행하실 승객께서는 이번 역에서 하차하시어 다른 열차를 이용하시기 바랍니다. 동대구역 내리실 문은 열차 진행 방향 왼쪽입니다. 고맙습니다.</t>
  </si>
  <si>
    <t>안내 말씀드립니다. 우리 열차는 잠시 후 동대구 동대구역에 도착합니다. 동해선 포항 방면 경전선 창원 마산 진주 방면으로 여행하시는 승객께서는 이번 역에서 하차하시어 다른 열차를 이용하시기 바랍니다. 동대구역 내리실 문은 열차 진행 방향 왼쪽입니다 고맙습니다.</t>
  </si>
  <si>
    <t>205103-822</t>
  </si>
  <si>
    <t>./file/20210830/MG00e04c24197c/205103-822.pcm</t>
  </si>
  <si>
    <t>d:\SRT_Improvement\전사데이터\aac\MG00e04c24197c\20210830\205103-822.aac</t>
  </si>
  <si>
    <t>안내 말씀드립니다. 우리 열차는 잠시 후 오송, 오송역에 도착합니다. 아울러 우리 열차는 오송역을 경유하여 평택지제, 동탄, 수서역으로 가는 srt 664열차입니다. 오송역 내리실 문은 열차 진행 방향 오른쪽입니다. 고맙습니다.</t>
  </si>
  <si>
    <t>안내 말씀드립니다. 우리 열차는 잠시 후 오송 오송역에 도착합니다. 아울러 우리 열차는 오송역을 경유하여 평택 지제 동탄 수소역으로 가는 srt 6백64 열차입니다. 고성력 내리실 문은 열차 진행 방향 오른쪽입니다 고맙습니다.</t>
  </si>
  <si>
    <t>214150-435</t>
  </si>
  <si>
    <t>./file/20210811/MG00e04c241934/214150-435.pcm</t>
  </si>
  <si>
    <t>d:\SRT_Improvement\전사데이터\aac\MG00e04c241934\20210811\214150-435.aac</t>
  </si>
  <si>
    <t>안내 말씀드립니다. 우리 열차는 잠시 후 오송, 오송역에 도착합니다. 아울러 우리 열차는 오송역을 경유하여 평택지제역을 거쳐 동탄, 수서로 가는 srt 366열차입니다. 내리실 문은 열차 진행 방향 왼쪽입니다. 고맙습니다.</t>
  </si>
  <si>
    <t>안 드립니다. 우리 열차는 잠시 후 오송 오송역에 도착합니다. 아울러 우리 열차는 오송역을 격려하여 평택 지지역을 거쳐 동탄 수소로 가는 srt 366 열차입니다. 내리실문 열차 진행 방향 왼쪽입니다 고맙습니다.</t>
  </si>
  <si>
    <t>230311-114</t>
  </si>
  <si>
    <t>./file/20210819/MG00e04c24196c/230311-114.pcm</t>
  </si>
  <si>
    <t>d:\SRT_Improvement\전사데이터\aac\MG00e04c24196c\20210819\230311-114.aac</t>
  </si>
  <si>
    <t>안내 말씀드립니다. 우리 열차는 잠시 후 오송, 오송역에 도착합니다. 아울러 우리 열차는 오송역을 경유하여 평택지제, 수서역으로 가는 srt 622열차입니다. 서울역, 용산역 방면으로 여행하실 승객께서는 다른 열차를 이용해 주시기 바랍니다. 우리 열차 오송역에 도착합니다. 내리실 문은 열차 진행 방향 오른쪽입니다. 고맙습니다.</t>
  </si>
  <si>
    <t>안내 말씀드립니다. 우리 열차는 잠시 후 오성 오성역에 도착합니다. 아울러 천안 오송역을 경유하여 평택지제 수서역으로 가는 srp 622월 차입니다. 서울역 용산역 방면으로 여행하실 승객께서는 다른 열차를 이용해 주시기 바랍니다. 우리 열차 오성역에 도착합니다. 내리신 분은 열차 진행 방향 오른쪽입니다 고맙습니다.</t>
  </si>
  <si>
    <t>151759-465</t>
  </si>
  <si>
    <t>./file/20210902/MG00e04c241950/151759-465.pcm</t>
  </si>
  <si>
    <t>d:\SRT_Improvement\전사데이터\aac\MG00e04c241950\20210902\151759-465.aac</t>
  </si>
  <si>
    <t>안내 말씀드립니다. 우리 열차는 잠시 후 동대구역에 도착합니다. 아울러 동해선 포항 방면, 경전선 창원, 마산, 진주 방면으로 여행하실 승객께서는 이번 역에서 하차하시어 다른 열차를 이용해 주시기 바랍니다. 내리실 문은 열차 진행 방향 왼쪽입니다. 고맙습니다.</t>
  </si>
  <si>
    <t>안내 말씀드립니다. 우리차는 잠시 후 동부구역에 도착합니다. 이번 명사 하창시에 다른 경찰을 이용해 주시기 바랍니다. 내리시는 열차 진행 방향 왼쪽입니다 고맙습니다.</t>
  </si>
  <si>
    <t>180551-922</t>
  </si>
  <si>
    <t>./file/20210907/MG00e04c241948/180551-922.pcm</t>
  </si>
  <si>
    <t>d:\SRT_Improvement\전사데이터\aac\MG00e04c241948\20210907\180551-922.aac</t>
  </si>
  <si>
    <t>안내 말씀드립니다. 우리 열차는 잠시 후 천안아산, 천안아산역에 도착합니다. 아울러 우리 열차는 천안아산역을 경유하여 평택지제, 수서역으로 가는 srt 352열차입니다. 천안아산역 내리실 문은 열차 진행 방향 왼쪽입니다. 고맙습니다.</t>
  </si>
  <si>
    <t>안녕하신 노래입니다. 저는 잠시 후 천안 아산 천안 아산역에 도착합니다. 알 차는 천안의 산역을 경유하여 평택 지제 수서역으로 가는 에스티 3백5십이 열차입니다. 35명 어르신 분은 열차 진행 방향 왼쪽입니다. 맞습니다.</t>
  </si>
  <si>
    <t>224009-855</t>
  </si>
  <si>
    <t>./file/20210817/MG00e04c2419ac/224009-855.pcm</t>
  </si>
  <si>
    <t>d:\SRT_Improvement\전사데이터\aac\MG00e04c2419ac\20210817\224009-855.aac</t>
  </si>
  <si>
    <t xml:space="preserve">안내 말씀드립니다. 우리 열차는 잠시 후 천안아산, 천안아산역에 도착합니다. 아울러 우리 열차는 천안아산역을 경유하여 동탄, 수서역으로 가는 srt 372열차입니다. 천안아산역 내리실 문은 </t>
  </si>
  <si>
    <t>안내 말씀 드립니다. 우리 열차는 잠시 후 천안 아산 천안 아산역에 도착합니다. 아울러 우리 열차는 천안아산역을 경유하여 동탄 소서역으로 가는 srt 3070 리얼차입니다. 천안 아산역 내리시문은</t>
  </si>
  <si>
    <t>204622-228</t>
  </si>
  <si>
    <t>./file/20210716/MG00e04c241964/204622-228.pcm</t>
  </si>
  <si>
    <t>d:\SRT_Improvement\전사데이터\aac\MG00e04c241964\20210716\204622-228.aac</t>
  </si>
  <si>
    <t>안내 말씀드립니다. 우리 열차는 잠시 후 오송, 오송역에 도착합니다. 아울러 우리 열차는 오송역을 경유하여 동탄, 수서역으로 가는 srt 362열차입니다. 내리실 문은 열차 진행 방향 왼쪽입니다. 고맙습니다.</t>
  </si>
  <si>
    <t>네 말씀드립니다. 우리 열차는 잠시 후 오송역에 도착합니다. 아울러 우리 열차는 오송역을 경유하여 동탄 수사역으로 가는 srt 삼백육십이 열차입니다. 리즘은 열차 진행 방향 왼쪽입니다 고맙습니다.</t>
  </si>
  <si>
    <t>174028-439</t>
  </si>
  <si>
    <t>./file/20210903/MG00e04c24197c/174028-439.pcm</t>
  </si>
  <si>
    <t>d:\SRT_Improvement\전사데이터\aac\MG00e04c24197c\20210903\174028-439.aac</t>
  </si>
  <si>
    <t>안내 말씀드립니다. 우리 열차는 잠시 후 천안아산, 천안아산역에 도착합니다. 아울러 우리 열차는 천안아산역을 경유하여 동탄, 수서역으로 가는 srt 350열차입니다. 용산역으로 가는 ktx열차를 이용하실 승객께서는 이번 역에서 하차하시어 다른 열차를 이용해 주시기 바랍니다. 천안아산역 내리실 문은 열차 진행 방향 왼쪽입니다. 고맙습니다.</t>
  </si>
  <si>
    <t>안녕 말씀 드립니다. 우리 저는 잠시 후 천안 아산 천안 아산역에 도착합니다. 아울러 우리 차는 천안 아산역을 경유하여 동탄 수역으로 가는 srt 350열차입니다. 용산 수역을 오가는 ktx 열차를 이용하실 승객께서는 이번 역에서 하차하시어 다른 열차를 이용해 주시기 바랍니다. 천안 아산역 대리수 모는 열차 진행 방향 왼쪽입니다 고맙습니다.</t>
  </si>
  <si>
    <t>213237-032</t>
  </si>
  <si>
    <t>./file/20210722/MG00e04c241998/213237-032.pcm</t>
  </si>
  <si>
    <t>d:\SRT_Improvement\전사데이터\aac\MG00e04c241998\20210722\213237-032.aac</t>
  </si>
  <si>
    <t>안내 말씀드립니다. 우리 열차는 잠시 후 동대구, 동대구역에 도착합니다. 아울러 동해선 포항 방면, 경전선 창원, 마산, 진주 방면으로 여행하실 승객께서는 이번 역에서 하차하시어 다른 열차를 이용해 주시기 바랍니다. 동대구역에서</t>
  </si>
  <si>
    <t>안내 말씀드립니다. 우리 알차는 잠시 후 동대구 동대구역에 도착합니다. 아울러 동해선 포항 방면 경전선 평원 마산 진주 방면으로 여행하실 승객께서는 이번 역에서 하차하셔 다른 열차를 이용해 주시기 바랍니다. 동대구역에서</t>
  </si>
  <si>
    <t>093752-116</t>
  </si>
  <si>
    <t>./file/20210830/MG00e04c2418cc/093752-116.pcm</t>
  </si>
  <si>
    <t>d:\SRT_Improvement\전사데이터\aac\MG00e04c2418cc\20210830\093752-116.aac</t>
  </si>
  <si>
    <t>안내 말씀드립니다. 우리 열차는 잠시 후 천안아산, 천안아산역에 도착합니다. 아울러 우리 열차는 천안아산역을 경유하여 평택지제, 수서역으로 가는 srt 312열차입니다. 용산, 서울역으로 가는 ktx열차를 이용하실 승객께서는 이번 역에서 하차하시어 다른 열차를 이용해주시기 바랍니다. 천안아산역에서 내리실 문은 열차 진행 방향 오른쪽입니다. 고맙습니다.</t>
  </si>
  <si>
    <t>아니 말씀드립니다. 우리 열차는 잠시 후 천안 아산 천안 아산역에 도착합니다. 아울러 올해 천은 천안 사역을 경유하여 평택 주제 수사극으로 가는 sit 312월 차입니다. 용산 서울역으로 가는 ktx 열차를 이용하실 승객께서는 이번 역에서 하차하시어 다른 열차를 이용해 주시기 바랍니다. 천안 아산역에서 내리실 문은 열차 진행 방향 오른쪽입니다 고맙습니다.</t>
  </si>
  <si>
    <t>151326-278</t>
  </si>
  <si>
    <t>./file/20210720/MG00e04c24196c/151326-278.pcm</t>
  </si>
  <si>
    <t>d:\SRT_Improvement\전사데이터\aac\MG00e04c24196c\20210720\151326-278.aac</t>
  </si>
  <si>
    <t>안내 말씀드립니다. 우리 열차는 잠시 후 동대구, 동대구역에 도착합니다. 두고 내리시는 물건이 없는지 다시 한 번 확인하시기 바랍니다. 아울러 동해선 포항 방면, 경전선 창원, 마산, 진주 방면으로 여행하실 승객께서는 다른 열차를 이용해 주시기 바랍니다. 내리실 문은 열차 진행 방향 왼쪽입니다. 고맙습니다.</t>
  </si>
  <si>
    <t>안내 말씀드립니다. 우리 열차는 잠시 후 대구 동대구역에 도착합니다. 내리지는 물건이 없는지 다시 한 번 확인하시기 바랍니다. 아울러 동해선 성방면 경전선 창원 마산 진주 방면으로 여행하실 승객께서는 다른 열차를 이용해 주시기 바랍니다. 내리신 분은 차지는 방향 왼쪽입니다 고맙습니다.</t>
  </si>
  <si>
    <t>194426-803</t>
  </si>
  <si>
    <t>./file/20210705/MG00e04c24193c/194426-803.pcm</t>
  </si>
  <si>
    <t>d:\SRT_Improvement\전사데이터\aac\MG00e04c24193c\20210705\194426-803.aac</t>
  </si>
  <si>
    <t>안내 말씀드립니다. 우리 열차는 앞 열차와의 안전거리를 유지하기 위해 잠시 후 대전, 대전역에 제시간보다 약 5분 늦게 도착합니다. 열차가 제시간에 도착하지 못해 죄송합니다. 아울러 오늘은 비로 인해 바닥이 미끄러우니 넘어져서 다치지 않게 조심하시기 바랍니다. 대전역 내리실 문은 열차 진행 방향 왼쪽입니다. 고맙습니다.</t>
  </si>
  <si>
    <t>안녕하십일입니다. 우리 열차는 앞열차와의 안전거리를 유지하기 위해 잠시 후 대전 대전역에 제 시간보다 약 5분 늦게 도착합니다. 열차가 제 시간에 도착하지 못해 죄송합니다. 아울러 오늘은 비로 인해 바닥이 미끄러우니 넘어져서 다치지 않게 조심하시기 바랍니다. 대전역 대리셰부인 열차 진행 방향 왼쪽입니다 고맙습니다.</t>
  </si>
  <si>
    <t>051235-059</t>
  </si>
  <si>
    <t>./file/20210712/MG00e04c241984/051235-059.pcm</t>
  </si>
  <si>
    <t>d:\SRT_Improvement\전사데이터\aac\MG00e04c241984\20210712\051235-059.aac</t>
  </si>
  <si>
    <t>다시 한 번 확인해주시기 바랍니다. 열차가 곧 출발합니다. 배웅을 위해 승차한 분은 이제 열차에서 내려주시기 바랍니다. 아울러 마스크가 필요하신 승객께서는 2호차와 3호차 사이 통로, 5호차와 6호차 사이 통로에 있는 자동 판매기를 이용해 주시기 바랍니다. 고맙습니다.</t>
  </si>
  <si>
    <t>한번 확인해 주시기 바랍니다. 열차가 곧 출발합니다. 대응을 위해 승차한 분은 이제 열차에서 내려주시기 바랍니다. 아울러 마스크가 필요하신 승객께서는 2호차와 3호차 사이 통로 5차와 6호차 사이 통로에 있는 자동 판매기를 이용해 주시기 바랍니다 고맙습니다.</t>
  </si>
  <si>
    <t>113835-565</t>
  </si>
  <si>
    <t>./file/20210811/MG00e04c241934/113835-565.pcm</t>
  </si>
  <si>
    <t>d:\SRT_Improvement\전사데이터\aac\MG00e04c241934\20210811\113835-565.aac</t>
  </si>
  <si>
    <t>안내 말씀드립니다. 우리 열차는 잠시 후 동대구, 동대구역에 도착합니다. 아울러 동해선 포항 방면, 경전선 창원, 마산, 진주 방면으로 여행하실 승객께서는 다른 열차를 이용해 주시기 바랍니다. 내리실 문은 열차 진행 방향 오른쪽입니다. 고맙습니다.</t>
  </si>
  <si>
    <t>안내 말씀드립니다. 우리 저는 동대구 동대구 역에 도착합니다. 아울러 동해선 포항 방면 경전선 창원 마산 진주 방면으로 여행하신 승객께서는 다른 열차를 이용해 주시기 바랍니다. 내리실 문은 열차 진행 방향 오른쪽입니다 고맙습니다.</t>
  </si>
  <si>
    <t>183920-659</t>
  </si>
  <si>
    <t>./file/20210819/MG00e04c24198c/183920-659.pcm</t>
  </si>
  <si>
    <t>d:\SRT_Improvement\전사데이터\aac\MG00e04c24198c\20210819\183920-659.aac</t>
  </si>
  <si>
    <t>안내 말씀드립니다. 우리 열차는 잠시 후 동대구, 동대구역에 도착합니다. 아울러 동해선 포항 방면, 경전선 창원, 마산, 진주 방면인 승객께서는 이번 역에서 하차하시어 다른 열차를 이용해 주시기 바랍니다. 동대구역 내리실 문은 열차 진행 방향 왼쪽입니다. 고맙습니다.</t>
  </si>
  <si>
    <t>안내 말씀드립니다. 우리 열차는 잠시 후 동대구 동대구역에 도착합니다. 아울러 동해선 포항 강면 경전선 창원 마산 진주 방면의 승객께서는 이번역에서 하차하시어 다른 열차를 이용하시면 됩니다. 동대구역 열실는 열차 진행 방향 왼쪽입니다 고맙습니다.</t>
  </si>
  <si>
    <t>201736-269</t>
  </si>
  <si>
    <t>./file/20210819/MG00e04c241964/201736-269.pcm</t>
  </si>
  <si>
    <t>d:\SRT_Improvement\전사데이터\aac\MG00e04c241964\20210819\201736-269.aac</t>
  </si>
  <si>
    <t>안내 말씀드립니다. 우리 열차는 잠시 후 대전, 대전역에 앞 열차와의 안전거리 유지로 인한 서행 운전으로 제시간보다 약 5분 늦게 도착합니다. 열차가 제시간 에 도착하지 못해 죄송합니다. 승객 여러분께서는 두고 내리시는 물건이 없는지 다시 한 번 확인하시기 바랍니다. 대전역 내리실 문은 열차 진행방향 왼쪽, 왼쪽입니다. 고맙습니다.</t>
  </si>
  <si>
    <t>안내 말씀드립니다. 우리의 차는 잠시 후 대전 대전역의 앞열차와의 안전거리 유지로 인한 서행 운전으로 제 시간보다 약 5분 늦게 도착합니다. 열차가 제 시간에 도착하지 못해 죄송합니다. 신경 여러분께서는 두 분 들으시는 모반이 없는지 다시 한 번 확인하시기 바랍니다. 비선역 노실 문인 열차 진행 방향 왼쪽 왼쪽입니다 고맙습니다.</t>
  </si>
  <si>
    <t>193308-665</t>
  </si>
  <si>
    <t>./file/20210809/MG00e04c24192c/193308-665.pcm</t>
  </si>
  <si>
    <t>d:\SRT_Improvement\전사데이터\aac\MG00e04c24192c\20210809\193308-665.aac</t>
  </si>
  <si>
    <t>안녕하신 일입니다. 우리 의사는 잠시 후 동대구 동대구역에 도착합니다. 아울러 동해선 포항방면 경전선 상원 마산 진주 방면으로 여행하실 승객께서는 이번 역에서 하차하시어 다른 여울차를 이용해 주시기 바랍니다. 동복구역 들으실 분은 열차 시닝 방향 윤주입니다 고맙습니다.</t>
  </si>
  <si>
    <t>180823-296</t>
  </si>
  <si>
    <t>./file/20210830/MG00e04c2419cc/180823-296.pcm</t>
  </si>
  <si>
    <t>d:\SRT_Improvement\전사데이터\aac\MG00e04c2419cc\20210830\180823-296.aac</t>
  </si>
  <si>
    <t>여러분께서는 가지고 계신 승차권에서 가는 곳과 열차 시간을 다시 한 번 확인해 주시기 바랍니다. 열차가 곧 출발합니다. 배웅을 위해 승차한 분은 이제 열차에서 내려 주시기 바랍니다. 아울러 마스크가 필요하신 승객께서는 2호차와 3호차 사이, 5호차와 6호차 사이 통로에 있는 자동 판매기를 이용해 주시길 바랍니다. 고맙습니다.</t>
  </si>
  <si>
    <t>여러분께서는 가지고 계신 승차권에서 가는 곳과 열차 시간을 다시 한 번 확인해 주시기 바랍니다. 열차가 곧 출발합니다. 배용이의 승차 한 분은 이제 열차에서 내려주시기 바랍니다. 아울러 마스크가 필요하신 승객께서는 2호차와 3호차 사이 5호차와 6호차 사이 통로에 있는 자동 판매기를 이용해 주시기 바랍니다. 고맙습니다.</t>
  </si>
  <si>
    <t>161019-657</t>
  </si>
  <si>
    <t>./file/20210728/MG00e04c241940/161019-657.pcm</t>
  </si>
  <si>
    <t>d:\SRT_Improvement\전사데이터\aac\MG00e04c241940\20210728\161019-657.aac</t>
  </si>
  <si>
    <t>안내 말씀드립니다. 우리 열차는 잠시 후 천안아산, 천안아산역에 도착합니다. 아울러 우리 열차는 천안아산역을 경유하여 동탄, 수서역으로 가는 srt 340열차입니다. 용산, 서울역으로 가는 ktx열차를 이용하실 고객께서는 이번 역에서 하차하시어 다른 열차를 이용해주시기 바랍니다. 내리실 문은 열차 진행 방향 오른쪽입니다. 고맙습니다.</t>
  </si>
  <si>
    <t>네 말씀드립니다. 저희는 잠시 후 천안 아산역에 도착합니다. 원래 우리 열차는 천안아산역을 경계하여 동탄 수서역으로 srt 34 열차입니다. 농산 서울역으로 가는 ktx 열차를 이용하실 고객께서는 이번 역에서 1차하시어 다른 열차를 이용해 주시기 바랍니다. 올리는 열차 진행 방향 오른쪽입니다 고맙습니다.</t>
  </si>
  <si>
    <t>070735-081</t>
  </si>
  <si>
    <t>./file/20210818/MG00e04c2419b0/070735-081.pcm</t>
  </si>
  <si>
    <t>d:\SRT_Improvement\전사데이터\aac\MG00e04c2419b0\20210818\070735-081.aac</t>
  </si>
  <si>
    <t>안내 말씀드립니다. 우리 열차는 잠시 후 동대구 동대구역에 도착합니다. 아울러 동해선 포항방면 경전선 창원 마산 진주 방면으로 여행하실 승객께서는 이번 역에서 서차하시어 다른 열차를 이용해 주시기 바랍니다. 내리실 문은 열차 진행 방향 왼쪽입니다 고맙습니다.</t>
  </si>
  <si>
    <t>173252-290</t>
  </si>
  <si>
    <t>./file/20210819/MG00e04c2419cc/173252-290.pcm</t>
  </si>
  <si>
    <t>d:\SRT_Improvement\전사데이터\aac\MG00e04c2419cc\20210819\173252-290.aac</t>
  </si>
  <si>
    <t>안내 말씀드립니다. 우리 열차는 잠시 후 천안아산, 천안아산역에 도착합니다. 아울러 우리 열차는 천안아산역을 경유하여 동탄, 수서역으로 가는 srt 348열차입니다. 내리실 문은 열차 진행 방향 왼쪽입니다. 고맙습니다.</t>
  </si>
  <si>
    <t>안내 말씀드립니다. 우리 열차는 잠시 후 천안아산 천안아산역에 도착합니다. 아울러 우리 열차는 서안화산역을 경유하여 동탄 수서역으로 가는 srt 348 열차입니다. 리셀은 열차 진행 방향 왼쪽입니다 고맙습니다.</t>
  </si>
  <si>
    <t>152230-526</t>
  </si>
  <si>
    <t>./file/20210720/MG00e04c2419cc/152230-526.pcm</t>
  </si>
  <si>
    <t>d:\SRT_Improvement\전사데이터\aac\MG00e04c2419cc\20210720\152230-526.aac</t>
  </si>
  <si>
    <t>출발하여 동탄, 지제, 오송, 대전, 동대구, 신경주역을 거쳐 부산역까지 가는 srt 345열차입니다. 승객 여러분께서는 가지고 계신 승차권에서 가는 곳과 열차 시간을 다시 한 번 확인해 주시기 바랍니다. 고맙습니다.</t>
  </si>
  <si>
    <t>반발하여 출발하여 관 지재 우승 대전 동대구 송경대역을 거쳐 부산역까지 가는 srt 345회차입니다. 승객 여러분께서는 가지고 계시는 승차권에서 가는 곳과 열차 시간을 다시 한 번 확인해 주시기 바랍니다 고맙습니다.</t>
  </si>
  <si>
    <t>221510-228</t>
  </si>
  <si>
    <t>./file/20210831/MG00e04c241998/221510-228.pcm</t>
  </si>
  <si>
    <t>d:\SRT_Improvement\전사데이터\aac\MG00e04c241998\20210831\221510-228.aac</t>
  </si>
  <si>
    <t>안내 말씀드립니다. 우리 열차는 잠시 후 천안아산, 천안아산역에 도착합니다. 아울러 우리 열차는 천안아산역을 경유하여 수서역으로 가는 srt 368열차입니다. 내리실 문은 열차 진행 방향 왼쪽입니다. 고맙습니다.</t>
  </si>
  <si>
    <t>안내 말씀드립니다. 우리 열차는 잠시 후 천안 아산 천안 아산역에 도착합니다. 아울러 우리 열차는 천안아산역을 경유하여 수소역으로 가는 srt 368 열차입니다. 내리실 문은 열차 진행 방향 왼쪽입니다 고맙습니다.</t>
  </si>
  <si>
    <t>162112-312</t>
  </si>
  <si>
    <t>./file/20210721/MG00e04c241914/162112-312.pcm</t>
  </si>
  <si>
    <t>d:\SRT_Improvement\전사데이터\aac\MG00e04c241914\20210721\162112-312.aac</t>
  </si>
  <si>
    <t>안내 말씀드립니다. 우리 열차는 잠시 후 익산, 익산역에 도착합니다. 아울러 우리 열차는 익산역을 경유하여 지제, 동탄, 수서역으로 가는 srt 614열차입니다. 내리실 문은 열차 진행 방향 왼쪽입니다. 고맙습니다.</t>
  </si>
  <si>
    <t>안녕 말씀드립니다. 우리 열차는 잠시 후 익산 익산역에 도착합니다. 아울러 우리 열차는 익산역을 경유하여 지제 동탄 수사역으로 가는 에스아이티 614 열차입니다. 내리시의 문은 열차 전행 방향 왼쪽입니다 고맙습니다.</t>
  </si>
  <si>
    <t>224409-584</t>
  </si>
  <si>
    <t>./file/20210701/MG00e04c241914/224409-584.pcm</t>
  </si>
  <si>
    <t>d:\SRT_Improvement\전사데이터\aac\MG00e04c241914\20210701\224409-584.aac</t>
  </si>
  <si>
    <t>안내 말씀드립니다. 우리 열차는 잠시 후 동대구, 동대구역에 도착합니다. 아울러 경전선 창원, 마산 방면으로 여행하실 승객께서는 이번 역에서 하차하시어 다른 열차를 이용해 주시기 바랍니다. 동대구역 내리실 문은 열차 진행 방향 왼쪽입니다. 고맙습니다.</t>
  </si>
  <si>
    <t>안내 말씀드립니다. 우리 열차는 잠시 후 동대구 동대구역에 도착합니다. 아라 경전선 창원 마산방면으로 여행하실 승객께서는 이번역에서 하차하셔 다른 열차를 이용해 주시기 바랍니다. 동대대역 내리실 문은 열차 진행 방향 왼쪽입니다 고맙습니다.</t>
  </si>
  <si>
    <t>115646-428</t>
  </si>
  <si>
    <t>./file/20210825/MG00e04c241984/115646-428.pcm</t>
  </si>
  <si>
    <t>d:\SRT_Improvement\전사데이터\aac\MG00e04c241984\20210825\115646-428.aac</t>
  </si>
  <si>
    <t>안내 말씀드립니다. 우리 열차는 지금 천안아산, 천안아산역에 도착합니다. 아울러 우리 열차는 천안아산을 경유하여 평택지제, 수서로 가는 srt 656열차입니다. 내리실 문은 열차 진행 방향 오른쪽입니다. 고맙습니다.</t>
  </si>
  <si>
    <t>안녕 선물입니다. 우리 열차는 지금 천안아산 천안 아산역에 도착합니다. 아울러 우리 열차는 천안 아산을 경유하여 평택 부제 수서로 가는 srt 656 열차입니다. 실무는 열차 진행 방향 오른쪽입니다 고맙습니다.</t>
  </si>
  <si>
    <t>115255-892</t>
  </si>
  <si>
    <t>./file/20210806/MG00e04c2419a4/115255-892.pcm</t>
  </si>
  <si>
    <t>d:\SRT_Improvement\전사데이터\aac\MG00e04c2419a4\20210806\115255-892.aac</t>
  </si>
  <si>
    <t>안내 말씀드립니다. 우리 열차는 잠시 후 김천구미, 김천구미역에 제시간보다 약 5분 늦게 도착합니다. 열차가 제시간에 도착하지 못해 죄송합니다. 김천구미역 내리실 문은 열차 진행 방향 왼쪽입니다. 고맙습니다.</t>
  </si>
  <si>
    <t>안녕하신기입니다. 저는 잠시 후 김창궁의 김천구미역에 3시간보다 약 5분 늦게 도착합니다. 열차가 3시간에 도착하지 못해 죄송합니다. 김천구 머리수는 1표 진행 방향 민픽입니다 고맙습니다.</t>
  </si>
  <si>
    <t>212639-903</t>
  </si>
  <si>
    <t>./file/20210709/MG00e04c241974/212639-903.pcm</t>
  </si>
  <si>
    <t>d:\SRT_Improvement\전사데이터\aac\MG00e04c241974\20210709\212639-903.aac</t>
  </si>
  <si>
    <t>안내 말씀드립니다. 우리 열차는 잠시 후 천안아산, 천안아산역에 도착합니다. 두고 내리시는 물건이 없는지 다시 한 번 확인하시기 바랍니다. 아울러 우리 열차는 천안아산역을 경유하여 지제, 동탄역을 거쳐 수서역까지 가는 srt 364열차입니다. 용산 또는 서울역으로 가는 ktx열차를 이용하실 승객께서는 이번 역에서 하차하시어 다른 열차를 이용해 주시기 바랍니다. 천안아산역 내리실 문은 열차 진행 방향 왼쪽입니다. 고맙습니다.</t>
  </si>
  <si>
    <t>안내 말씀드립니다. 우리 열차는 잠시 후 천안 아산 천안 아산역에 도착합니다. 두고 내리시는 물건이 없는지 다시 한 번 확인하시기 바랍니다. 아울러 우리가 처음은 천안 아산역을 경유하여 지제 동탄역을 거쳐 수서역까지 가는 srt 364 열차입니다. 용산 또는 서울역으로 가는 ktx 열차를 이용하실 승객께서는 이번 역에서 하차 쉬어 다른 열차를 이용해 주시기 바랍니다. 천안 안산역 내리실 문은 열차 진행 방향 왼쪽입니다 고맙습니다.</t>
  </si>
  <si>
    <t>082626-053</t>
  </si>
  <si>
    <t>./file/20210719/MG00e04c241930/082626-053.pcm</t>
  </si>
  <si>
    <t>d:\SRT_Improvement\전사데이터\aac\MG00e04c241930\20210719\082626-053.aac</t>
  </si>
  <si>
    <t>안내 말씀드립니다. 우리 열차는 잠시 후 지제, 지제역에 정해진 시간보다 조금 늦게 도착합니다. 앞서가는 열차와의 안전한 거리 유지로 인해 열차가 제시간에 도착하지 못해 죄송합니다. 지제역에서 내리실 문은 열차 진행 방향 왼쪽입니다. 고맙습니다.</t>
  </si>
  <si>
    <t>하나 말씀드립니다. 오래 자는 장시호 주제 지역에 정해진 시간보다 조금 늦게 도착합니다. 앞서가는 열차와의 안전거리 유지로 인해 열차가 제 시간에 도착하지 못해 죄송합니다. 이제 여기서 내리시운의 열차 진행 방향 왼쪽입니다 고맙습니다.</t>
  </si>
  <si>
    <t>212552-862</t>
  </si>
  <si>
    <t>./file/20210817/MG00e04c241940/212552-862.pcm</t>
  </si>
  <si>
    <t>d:\SRT_Improvement\전사데이터\aac\MG00e04c241940\20210817\212552-862.aac</t>
  </si>
  <si>
    <t>안내 말씀드립니다. 우리 열차는 잠시 후 천안아산, 천안아산역에 도착합니다. 두 고 내리시는 물건이 없는지 다시 한 번 확인하시기 바랍니다. 아울러 우리 열차는 천안아산역을 경유하여 평택지제, 동탄, 수서역으로 가는 srt 364열차입니다. 천안아산역 내리실 문은 열차 진행 방향 왼쪽입니다. 고맙습니다.</t>
  </si>
  <si>
    <t>안내 말씀드립니다. 우리 열차는 잠시 후 천안 아산 천안 아산역에 도착합니다. 두고 내리시는 물건이 없는지 다시 한 번 확인하시기 바랍니다. 아울러 우리의 차는 천안아산역을 경유하여 평택 지제 동탄 수서역으로 가는 srt 364일 차입니다. 천안 아산역 내리실 문은 열차 진행 방향 왼쪽입니다 고맙습니다.</t>
  </si>
  <si>
    <t>080236-355</t>
  </si>
  <si>
    <t>./file/20210720/MG00e04c241944/080236-355.pcm</t>
  </si>
  <si>
    <t>d:\SRT_Improvement\전사데이터\aac\MG00e04c241944\20210720\080236-355.aac</t>
  </si>
  <si>
    <t>안내 말씀드립니다. 우리 열차는 잠시 후 천안아산, 천안아산역에 도착합니다. 아울러 우리 열차는 천안아산역을 경유하여 동탄, 수서역으로 가는 srt 306열차입니다. 천안아산역 내리실 문은 열차 진행 방향 왼쪽입니다. 고맙습니다.</t>
  </si>
  <si>
    <t>안나 말씀드립니다. 우리 열차는 잠시 후 천안 아산 천안 아산역에 도착합니다. 아울러 우리 열차는 천안 아산역을 경유하여 동탄 수소역으로 가는 srt 306 열차입니다. 천안아산역 내리실 문은 열차 진행 방향 왼쪽입니다 고맙습니다.</t>
  </si>
  <si>
    <t>132632-414</t>
  </si>
  <si>
    <t>./file/20210907/MG00e04c241934/132632-414.pcm</t>
  </si>
  <si>
    <t>d:\SRT_Improvement\전사데이터\aac\MG00e04c241934\20210907\132632-414.aac</t>
  </si>
  <si>
    <t>안내 말씀드립니다. 우리 열차는 잠시 후 익산, 익산역에 도착합니다. 아울러 우리 열차는 익산역을 경유하여 동탄, 수서역으로 가는 srt 612열차입니다. 내리실 문은 열차 진행 방향 왼쪽입니다. 고맙습니다.</t>
  </si>
  <si>
    <t>강남신들입니다. 우리 열차는 잠시 후 익산 익산역에 도착합니다. 아울러 우리 열차는 익산역을 경유하여 동탄 수서역으로 가는 srt 612 열차입니다. 메르실문는 열차 주행 방향 왼쪽입니다 고맙습니다.</t>
  </si>
  <si>
    <t>092311-815</t>
  </si>
  <si>
    <t>./file/20210729/MG00e04c241964/092311-815.pcm</t>
  </si>
  <si>
    <t>d:\SRT_Improvement\전사데이터\aac\MG00e04c241964\20210729\092311-815.aac</t>
  </si>
  <si>
    <t>안내 말씀드립니다. 우리 열차는 잠시 후 천안아산, 천안아산역에 도착합니다. 아울러 우리 열차는 천안아산역을 경유하여 수서역으로 가는 srt 310열차입니다. 천안아산역 내리실 문은 열차 진행 방향 왼쪽입니다. 고맙습니다.</t>
  </si>
  <si>
    <t>네 말씀드립니다. 우리 열차는 잠시 후 천안 아산 천안아산역에 도착합니다. 아울러 우리 열차는 천안아산역을 격려하여 수사역으로 가는 사이트 31 열차입니다. 편안한 상량 믿으실 분은 열차 진행 방향 왼쪽입니다 고맙습니다.</t>
  </si>
  <si>
    <t>083005-606</t>
  </si>
  <si>
    <t>./file/20210729/MG00e04c241998/083005-606.pcm</t>
  </si>
  <si>
    <t>d:\SRT_Improvement\전사데이터\aac\MG00e04c241998\20210729\083005-606.aac</t>
  </si>
  <si>
    <t>안내 말씀드립니다. 우리 열차는 오전 8시 33분에 수서역을 출발하여 동탄, 지제, 오송, 공주, 익산, 정읍을 거쳐 광주송정역까지 가는 srt 605열차입니다. 승객 여러분께서는 가지고 계신 승차권에서 가는 곳과 열차 시간을 다시 한 번 확인해 주시기 바랍니다. 열차가 곧 출발합니다. 배웅을 위해 승차하신 분은 이제 열차에서 내려주시기 바랍니다. 아울러 마스크가 필요하신 승객께서는 5호차와 6호차 사이 통로에 있는 자동 판매기를 이용해 주시기 바랍니다. 고맙습니다.</t>
  </si>
  <si>
    <t>안내 말씀드립니다. 우리 열차는 오전 8시 33분에 수서역을 출발하여 동탄 지제 오송 공주 익산 정읍을 거쳐 광주 송정역까지 가는 srt 605호 열차입니다. 승객 여러분께서는 가지고 계신 승차권에서 가는 것과 열차 시간을 다시 한 번 확인해 주시기 바랍니다. 열차가 곧 출발합니다. 대응을 위해 승차하신 분은 이제 열차에서 내려주시기 바랍니다. 아울러 마스크가 필요하신 승객께서는 5호차와 6호차 사이 통로에 있는 자동 판매기를 이용해 주시기 바랍니다 고맙습니다.</t>
  </si>
  <si>
    <t>204420-720</t>
  </si>
  <si>
    <t>./file/20210721/MG00e04c241940/204420-720.pcm</t>
  </si>
  <si>
    <t>d:\SRT_Improvement\전사데이터\aac\MG00e04c241940\20210721\204420-720.aac</t>
  </si>
  <si>
    <t>안내 말씀드립니다. 우리 열차는 잠시 후 동대구, 동대구역에 도착합니다. 동해선 포항 방면, 경전선 창원, 마산, 진주 방면으로 여행하실 승객께서는 이번 역에서 하차하시어 다른 열차를 이용해 주시기 바랍니다. 내리실 문은 열차 진행 방향 왼쪽입니다. 고맙습니다</t>
  </si>
  <si>
    <t>나 말씀드립니다. 우리 아이차는 잠시 후 동대구 동대구역에 도착합니다. 동해선 포항 박로원 경전선 창원 마산 진주 박물원으로 여행하시는 분들께서는 이번에 차하시어 다른 열차를 이용해 주시기 바랍니다. 분개구역 노리시면 열차에 도는 방향 왼쪽입니다 고맙습니다.</t>
  </si>
  <si>
    <t>080338-055</t>
  </si>
  <si>
    <t>./file/20210722/MG00e04c241974/080338-055.pcm</t>
  </si>
  <si>
    <t>d:\SRT_Improvement\전사데이터\aac\MG00e04c241974\20210722\080338-055.aac</t>
  </si>
  <si>
    <t>안내 말씀드립니다. 우리 열차는 잠시 후 천안아산, 천안아산역에 도착합니다. 아울러 우리 열차는 천안아산역을 경유하여 동탄, 수서역으로 가는 srt 306열차입니다. 내리실 문은 열차 진행 방향 왼쪽입니다. 고맙습니다.</t>
  </si>
  <si>
    <t>아니다. 우리 열차는 잠시 후 천안 아산 천안 아산역에 도착합니다. 아울러 우리 열차는 천안 아산역을 경유하여 동탄 수서역으로 가는 srt 306 열차입니다. 내리세이는 열차 진행 방향 왼쪽입니다. 맞습니다.</t>
  </si>
  <si>
    <t>124027-736</t>
  </si>
  <si>
    <t>./file/20210709/MG00e04c241934/124027-736.pcm</t>
  </si>
  <si>
    <t>d:\SRT_Improvement\전사데이터\aac\MG00e04c241934\20210709\124027-736.aac</t>
  </si>
  <si>
    <t>안내 말씀드립니다. 우리 열차는 잠시 후 천안아산, 천안아산역에 도착합니다. 아울러 우리 열차는 천안아산역을 경유하여 중간 정차역 없이 곧바로 수서역으로 가는 srt 326열차입니다. 내리실 문은 열차 진행 방향 왼쪽입니다. 아울러 328열차 승차권을 소지한 고객께서는 이번 역에서 하차하시어 328열차로 갈아 타시기 바랍니다. 우리 열차는 326열차입니다. 고맙습니다.</t>
  </si>
  <si>
    <t>안녕 말씀드립니다. 우리 일단 잠시 후 천안 아산 천안 아산역에 도착합니다. 아울러 우리 열차는 천안아산역을 경유하와 중간 정차역 없이 곧바로 수사역으로 가는 srt 3261차입니다. 아울러 3208 열 승차권을 최소한 고객께서는 위반 역에서 합체할 시에 320 통과 차로 갈아타시기 바랍니다. 우리 열차는 삼백이십육열차입니다 고맙습니다.</t>
  </si>
  <si>
    <t>113847-874</t>
  </si>
  <si>
    <t>./file/20210705/MG00e04c241984/113847-874.pcm</t>
  </si>
  <si>
    <t>d:\SRT_Improvement\전사데이터\aac\MG00e04c241984\20210705\113847-874.aac</t>
  </si>
  <si>
    <t>안내 말씀드립니다. 우리 열차는 잠시 후 동대구, 동대구역에 도착합니다. 두고 내리시는 물건이 없는지 다시 한 번 확인해주시기 바랍니다. 아울러 동해선 포항 방면, 경전선 창원, 마산, 진주 방면으로 여행하실 승객께서는 이번 역에서 하차하시어 다른 열차를 이용해 주시기 바랍니다. 내리실 문은 열차 진행 방향 오른쪽입니다. 고맙습니다.</t>
  </si>
  <si>
    <t>안내 말씀드립니다. 우리 열차는 잠시 후 동대구 동대구역에 도착합니다. 두고 내리시는 물건이 없는지 다시 한 번 확인하시기 바랍니다. 아울러 동해선 포항방면 경전선 창원 마산 진주 방면으로 여행하실 승객께서는 이번 역에서 하차하시어 다른 열차를 이용해 주시기 바랍니다. 내리실 문은 열차 진행 방향 오른쪽입니다 고맙습니다.</t>
  </si>
  <si>
    <t>190420-767</t>
  </si>
  <si>
    <t>./file/20210824/MG00e04c2419cc/190420-767.pcm</t>
  </si>
  <si>
    <t>d:\SRT_Improvement\전사데이터\aac\MG00e04c2419cc\20210824\190420-767.aac</t>
  </si>
  <si>
    <t>승객 여러분께 안내 말씀드립니다. 우리 열차는 잠시 후 대전, 대전역에 도착합니다. 아울러 우리 열차는 대전, 동탄역을 향해 수서역으로 가는 srt 356열차입니다. 대전역에서 내리실 문은 열차 진행 방향 오른쪽입니다. 고맙습니다.</t>
  </si>
  <si>
    <t>승객 여러분께 안내 말씀드립니다. 우리 열차는 잠시 후 대전 대전역에 도착합니다. 아울러 우리 차는 대전 동탄역을 향해 수서역으로 가는 srt 356년 차입니다. 대전역에서 내리실 문은 열차 진행 방향 오른쪽입니다 고맙습니다.</t>
  </si>
  <si>
    <t>083847-519</t>
  </si>
  <si>
    <t>./file/20210810/MG00e04c24192c/083847-519.pcm</t>
  </si>
  <si>
    <t>d:\SRT_Improvement\전사데이터\aac\MG00e04c24192c\20210810\083847-519.aac</t>
  </si>
  <si>
    <t>안내 말씀드립니다. 우리 열차는 잠시 후 동대구, 동대구역에 도착합니다. 아울러 동해선 포항 방면, 경전선 창원, 마산, 진주 방면으로 여행하실 승객께서는 이번 역에서 하차하시어 다른 열차를 이용해 주시기 바랍니다. 우리 열차는 동대구역을 경유하여 곧바로 부산으로 가는 srt 310열차입니다. 내리실 문은 열차 진행 방향 오른쪽입니다. 고맙습니다.</t>
  </si>
  <si>
    <t>우리 아침은 잠시 후 동대구 동대구로 여기서 시작합니다. 아 동해선 포항방면 김정선 창원 마산 진주 국민으로 여행해서 사는 이번 일에 사업차 다른 이차를 이용해 주시기 바랍니다. 이는 동대구을 경보하여 곧바로 부산으로 가는 메세지 307년입니다.</t>
  </si>
  <si>
    <t>230304-245</t>
  </si>
  <si>
    <t>./file/20210729/MG00e04c241950/230304-245.pcm</t>
  </si>
  <si>
    <t>d:\SRT_Improvement\전사데이터\aac\MG00e04c241950\20210729\230304-245.aac</t>
  </si>
  <si>
    <t>안내 말씀드립니다. 우리 열차는 잠시 후 오송, 오송역에 도착합니다. 아울러 우리 열차는 오송역을 경유하여 지제, 수서역으로 가는 srt 622열차입니다. 오송역 내리실 문은 열차 진행 방향 오른쪽입니다. 고맙습니다.</t>
  </si>
  <si>
    <t>신드립니다. 우리 열차는 잠시 후 오송 오송역에 도착합니다. 아울러 우리의 차는 오송역을 경유하여 기재 수서역으로 가는 sit 622 열차입니다. 오송역 내리셜무는 열차 지행 방향 오른쪽입니다 고맙습니다.</t>
  </si>
  <si>
    <t>204618-834</t>
  </si>
  <si>
    <t>./file/20210901/MG00e04c2419b0/204618-834.pcm</t>
  </si>
  <si>
    <t>d:\SRT_Improvement\전사데이터\aac\MG00e04c2419b0\20210901\204618-834.aac</t>
  </si>
  <si>
    <t>안내 말씀드립니다. 우리 열차는 잠시 후 동대구, 동대구역에 도착합니다. 두고 내리시는 물건이 없는지 다시 한 번 확인해주시기 바랍니다. 아울러 동해선 포항 방면, 경전선 창원, 마산, 진주 방면으로 여행하실 승객께서는 이번 역에서 하차하시어 다른 열차를 이용해 주시기 바랍니다. 동대구, 동대구역 내리실 문은 열차 진행 방향 왼쪽입니다. 고맙습니다.</t>
  </si>
  <si>
    <t>안내 말씀 드립니다. 우리 열차는 잠시 후 동대구 동대구역에 도착합니다. 두고 내리시는 물건이 없는지 다시 한 번 확인해 주시기 바랍니다. 아울러 동해선 포항방면 경전선 창원 마산 진주 방면으로 여행하시는 승객께서는 이번 역에서 하차하 쉬어 다른 열차를 이용해 주시기 바랍니다. 동대구 동대구역 내리실 문은 열차 진행 방향 왼쪽입니다 고맙습니다.</t>
  </si>
  <si>
    <t>171424-214</t>
  </si>
  <si>
    <t>./file/20210810/MG00e04c2419a0/171424-214.pcm</t>
  </si>
  <si>
    <t>d:\SRT_Improvement\전사데이터\aac\MG00e04c2419a0\20210810\171424-214.aac</t>
  </si>
  <si>
    <t>안내 말씀드립니다. 우리 열차는 잠시 후 동대구, 동대구역에 도착합니다. 두고 내리시는 물건이 없는지 다시 한 번 확인해주시기 바랍니다. 아울러 동해선 포항 방면, 경전선 창원, 마산, 진주 방면으로 여행하실 승객께서는 이번 역에서 하차하시어 안내방송이나 안내표지를 확인하시고 해당 승강장으로 이동하여 주시기 바랍니다. 내리실 문은 오른쪽입니다. 고맙습니다.</t>
  </si>
  <si>
    <t>안내 말씀드립니다. 우리 차는 잠시 후 동대구 동대구역에 도착합니다. 두고 내리는 물건이 없는지 다시 한 번 확인하시기 바랍니다. 동해선 포항 방면 경전선 창원 마산 진주 방면으로 가실 승객께서는 이번 에서 하차하시어 안내 방송이나 안내 표지를 확인하시고 해당 승강장으로 이동하여 주시기 바랍니다. 내리시면 오른쪽입니다 고맙습니다.</t>
  </si>
  <si>
    <t>193201-431</t>
  </si>
  <si>
    <t>./file/20210806/MG00e04c2419a0/193201-431.pcm</t>
  </si>
  <si>
    <t>d:\SRT_Improvement\전사데이터\aac\MG00e04c2419a0\20210806\193201-431.aac</t>
  </si>
  <si>
    <t>안내 말씀드립니다. 우리 열차는 잠시 후 울산, 울산역에 철로 점검으로 인해 제시간보다 약 7분 늦게 도착합니다. 열차가 제시간에 도착하지 못해 죄송합니다. 울산역 내리실 문은 열차 진행 방향 왼쪽입니다. 고맙습니다.</t>
  </si>
  <si>
    <t>네 말씀드립니다. 우리 차는 잠시 후 울산 울산 남구 설로 점검으로 인해 제 시간보다 약 7분 대도에 도착합니다. 열차가 제 시간에 도착하지 못해 죄송합니다. 울산역 내리시는 열차 진행 방향 왼쪽입니다 고맙습니다.</t>
  </si>
  <si>
    <t>162112-239</t>
  </si>
  <si>
    <t>./file/20210712/MG00e04c24193c/162112-239.pcm</t>
  </si>
  <si>
    <t>d:\SRT_Improvement\전사데이터\aac\MG00e04c24193c\20210712\162112-239.aac</t>
  </si>
  <si>
    <t>안내 말씀드립니다. 우리 열차는 잠시 후 익산, 익산역에 도착합니다. 아울러 우리 열차는 익산역을 경유하여 지제, 동탄, 수서로 가는 srt 614열차입니다. 내리실 문은 열차 진행 방향 왼쪽입니다. 고맙습니다.</t>
  </si>
  <si>
    <t>안내 말씀드립니다. 우월차는 잠시 후 익산 익산역에 도착합니다. 아울러 우리 열차는 익산역을 경유하여 기재 동탄 시설로 가는 srt 614 월차입니다. 내리시는 열차 진행 방향 왼쪽입니다 고맙습니다.</t>
  </si>
  <si>
    <t>174314-589</t>
  </si>
  <si>
    <t>./file/20210810/MG00e04c241964/174314-589.pcm</t>
  </si>
  <si>
    <t>d:\SRT_Improvement\전사데이터\aac\MG00e04c241964\20210810\174314-589.aac</t>
  </si>
  <si>
    <t>안내 말씀드립니다. 우리 열차는 잠시 후 대전, 대전역에 동대구역 신호 상으로 인하여 제시간보다 약 15분 늦게 도착합니다. 열차가 제시간에 도착하지 못해 죄송합니다. 내리실 문은 열차 진행 방향 왼쪽입니다. 고맙습니다.</t>
  </si>
  <si>
    <t>안내 말씀드립니다. 오류 열체는 잠시 후 대전 대전 내부 정도 구역 신호장으로 인하여 제시간보다 약 십일분 높에 도착합니다. 결제가 제 시간에 메르스 문의 열차 진행 방향 왼쪽입니다 고맙습니다.</t>
  </si>
  <si>
    <t>174613-617</t>
  </si>
  <si>
    <t>./file/20210811/MG00e04c241940/174613-617.pcm</t>
  </si>
  <si>
    <t>d:\SRT_Improvement\전사데이터\aac\MG00e04c241940\20210811\174613-617.aac</t>
  </si>
  <si>
    <t>안내 말씀드립니다. 우리 열차는 잠시 후 천안아산, 천안아산역에 도착합니다. 아울러 우리 열차는 천안아산역을 경유하여 평택지제, 동탄역을 거쳐 수서역으로 가는 srt 616열차입니다. 내리실 문은 열차 진행 방향 오른쪽입니다. 고맙습니다.</t>
  </si>
  <si>
    <t>안내 말씀드립니다. 우리 열차는 잠시 후 천안 아산 천안 아산역에 도착합니다. 아울러 우리 열차는 평안화산역을 경계하여 평택 지제 동탄역을 거쳐 수서역으로 가는 srt 616 열차입니다. 내리실 문은 열차 진행 방향 오른쪽입니다 고맙습니다.</t>
  </si>
  <si>
    <t>152304-730</t>
  </si>
  <si>
    <t>./file/20210903/MG00e04c24193c/152304-730.pcm</t>
  </si>
  <si>
    <t>d:\SRT_Improvement\전사데이터\aac\MG00e04c24193c\20210903\152304-730.aac</t>
  </si>
  <si>
    <t>안내 말씀드립니다. 우리 열차는 잠시 후 오송, 오송역에 도착합니다. 아울러 우리 열차는 오송역을 경유하여 평택지제, 수서역으로 가는 srt 622열차입니다. 내리실 문은 열차 진행 방향 왼쪽입니다. 고맙습니다.</t>
  </si>
  <si>
    <t>안내 말씀드립니다. 우리 열차는 잠시 후 오송 오송역에 도착합니다. 아울러 우리 열차는 오송역을 경유하여 평택 지제 수서역으로 가는 에스알 338 열차입니다. 메리시는 열차 진행 방향 왼쪽입니다 고맙습니다.</t>
  </si>
  <si>
    <t>182330-957</t>
  </si>
  <si>
    <t>./file/20210903/MG00e04c24192c/182330-957.pcm</t>
  </si>
  <si>
    <t>d:\SRT_Improvement\전사데이터\aac\MG00e04c24192c\20210903\182330-957.aac</t>
  </si>
  <si>
    <t>안내 말씀드립니다. 우리 열차는 잠시 후 동대구, 동대구역에 도착합니다. 두고 내리시는 물건이 없는지 다시 한 번 확인해주시기 바랍니다. 아울러 동해선 포항 방면, 경전선 창원, 마산, 진주 방면으로 여행하실 승객께서는 이번 역에서 하차하시어 다른 열차를 이용해 주시기 바랍니다. 동대구역 내리실 문은 열차 진행 방향 왼쪽입니다. 고맙습니다.</t>
  </si>
  <si>
    <t>안녕히 말씀드립니다. 우리 공사는 잠시 후 동대구 동대구역에 도착합니다. 두고 내리시는 물건이 없는지 다시 한 번 확인하시기 바랍니다. 아라동선동정면 경전선 창원 마산 진주강면으로 여행하실 승들께서는 이번 역에서 하차하셔 다른 열차를 이용해 주시기 바랍니다. 군도 내리시는 분은 열차 진행 방향 왼쪽입니다 고맙습니다.</t>
  </si>
  <si>
    <t>135400-624</t>
  </si>
  <si>
    <t>./file/20210715/MG00e04c241948/135400-624.pcm</t>
  </si>
  <si>
    <t>d:\SRT_Improvement\전사데이터\aac\MG00e04c241948\20210715\135400-624.aac</t>
  </si>
  <si>
    <t>안녕들입니다. 우리 열차는 잠시 후 동대구 동대구역에 도착합니다. 아울러 동해선 포항 방면 경전선 창원 마산 진주 방면으로 여행하실 승객께서는 이번 역에서 합차하시어 다른 열차를 이용해 주시기 바랍니다.</t>
  </si>
  <si>
    <t>075233-207</t>
  </si>
  <si>
    <t>./file/20210901/MG00e04c2419c0/075233-207.pcm</t>
  </si>
  <si>
    <t>d:\SRT_Improvement\전사데이터\aac\MG00e04c2419c0\20210901\075233-207.aac</t>
  </si>
  <si>
    <t>동탄역에서 수서역까지 가는 srt 606열차입니다. 승객 여러분께서는 가지고 계신 승차권에서 가는 곳과 열차 시간을 다시 한 번 확인해 주시기 바랍니다. 열차가 곧 출발합니다. 배웅을 위해 승차한 분은 이제 열차에서 내려주시기 바랍니다. 아울러 객차 내 마스크가 필요하신 승객께서는 2호차와 3호차 사이, 5호차와 6호차 사이에 있는 자동판매기를 이용해주시기 바랍니다. 고맙습니다.</t>
  </si>
  <si>
    <t>시민 여러분께서는 가구로 로 승차권에서 가는 국가의 우선 시간을 다시 한 번 확인해 주시기 바랍니다. 열차에서 출발합니다 고 신수한 분은 이제 열차에서 내려주시기 바랍니다. 발달 마스크가 필요하신 승객께서는 이웃체와 생물체 사이 오차와 요코소 사이 통로에는 자동 판매기를 이용해 주시기 바랍니다 고맙습니다.</t>
  </si>
  <si>
    <t>102640-137</t>
  </si>
  <si>
    <t>./file/20210818/MG00e04c2418cc/102640-137.pcm</t>
  </si>
  <si>
    <t>대전, 천안아산역을 거쳐 수서역으로 가는 srt 326열차입니다. 승객 여러분께서는 가지고 계신 승차권에서 가는 곳과 열차 시간을 다시 한 번 확인해 주시길 바랍니다. 열차가 곧 출발합니다. 배웅을 위해 승차한 분은 이제</t>
  </si>
  <si>
    <t>220550-722</t>
  </si>
  <si>
    <t>./file/20210903/MG00e04c24192c/220550-722.pcm</t>
  </si>
  <si>
    <t>d:\SRT_Improvement\전사데이터\aac\MG00e04c24192c\20210903\220550-722.aac</t>
  </si>
  <si>
    <t>안내 말씀드립니다. 우리 열차는 잠시 후 평택지제, 평택지제역에 앞 열차와의 안전 거리 유지를 위한 서행 운전으로 제시간보다 약 7분 늦게 도착합니다. 열차가 제시간에 도착하지 못해 죄송합니다. 평택지제역에서 내리실 문은 열차 진행 방향 왼쪽입니다. 고맙습니다.</t>
  </si>
  <si>
    <t>안내 말씀드립니다. 우리 열차는 잠시 후 평택 지제평택지지역에 앞열차와의 안전거리 유지를 위한 서행 운전으로 제 시간보다 약 7분 늦게 도착합니다. 열차가 제 시간에 도착하지 못해 죄송합니다. 평택 지제역에서 내리실 문은 열차 진행 방향 왼쪽입니다 고맙습니다.</t>
  </si>
  <si>
    <t>162142-527</t>
  </si>
  <si>
    <t>./file/20210803/MG00e04c2419a0/162142-527.pcm</t>
  </si>
  <si>
    <t>d:\SRT_Improvement\전사데이터\aac\MG00e04c2419a0\20210803\162142-527.aac</t>
  </si>
  <si>
    <t>안내 말씀드립니다. 우리 열차는 잠시 후 익산, 익산역에 도착합니다. 아울러 우리 열차는 익산역을 경유하여 지제, 동탄, 수서역으로 가는 srt 614열차입니다. 익산역에서 내리실 문은 열차 진행 방향 왼쪽입니다. 고맙습니다.</t>
  </si>
  <si>
    <t>안내 말씀드립니다. 우리 열차 잠시 후 익산 익산역에 도착합니다. 아울러 우리 열차는 익산역을 경유하여 체제 동탄 수석으로 가는 srt 614회차입니다. 익산역에서 내리실문은 열차 진행 방향 왼쪽입니다 고맙습니다.</t>
  </si>
  <si>
    <t>220913-015</t>
  </si>
  <si>
    <t>./file/20210702/MG00e04c24191c/220913-015.pcm</t>
  </si>
  <si>
    <t>d:\SRT_Improvement\전사데이터\aac\MG00e04c24191c\20210702\220913-015.aac</t>
  </si>
  <si>
    <t>안내 말씀드립니다. 우리 열차는 잠시 후 오송, 오송역에 도착합니다. 아울러 우리 열차는 오송역을 경유하여 수서역까지 가는 srt 666열차입니다. 내리실 문은 열차 진행 방향 오른쪽입니다. 고맙습니다.</t>
  </si>
  <si>
    <t>안내 말씀드립니다. 우리 열차는 잠시 후 오송 오송역에 도착합니다. 아울러 우리 열차는 오송역을 경유하여 수서역까지 가는 srt 666 열차입니다. 대리시 비는 열차 진행 방향 오른쪽입니다 고맙습니다.</t>
  </si>
  <si>
    <t>194344-562</t>
  </si>
  <si>
    <t>./file/20210903/MG00e04c2419b0/194344-562.pcm</t>
  </si>
  <si>
    <t>d:\SRT_Improvement\전사데이터\aac\MG00e04c2419b0\20210903\194344-562.aac</t>
  </si>
  <si>
    <t>안내 말씀드립니다. 우리 열차는 앞 열차와의 안전거리를 유지하기 위해 잠시 후 대전, 대전역에 제시간보다 약 5분 늦게 도착합니다. 열차가 제시간에 도착하지 못해 죄송합니다. 아울러 두고 내리시는 물건이 없는지 다시 한 번 확인하시기 바랍니다. 대전역 내리실 문은 열차 진행 방향 왼쪽입니다. 고맙습니다.</t>
  </si>
  <si>
    <t>안내 말씀 드립니다. 우리 열차는 앞 열차와의 안전거리를 유지하기 위해 잠시 후 대전 대전역에 제 시간보다 약 5분 늦게 도착합니다. 열차가 제 시간에 도착하지 못해 죄송합니다. 아울러 두고 내리시는 물건이 없는지 다시 한 번 확인하시기 바랍니다. 대전역 내리실 분은 열차 진행 방향 왼쪽입니다 고맙습니다.</t>
  </si>
  <si>
    <t>065038-700</t>
  </si>
  <si>
    <t>./file/20210730/MG00e04c241974/065038-700.pcm</t>
  </si>
  <si>
    <t>d:\SRT_Improvement\전사데이터\aac\MG00e04c241974\20210730\065038-700.aac</t>
  </si>
  <si>
    <t>안내 말씀드립니다. 우리 열차는 잠시 후 천안아산, 천안아산역에 도착합니다. 내리실 문은 열차 진행 방향 왼쪽입니다. 아울러 우리 열차는 지제, 동탄역을 거쳐 수서역으로 가는 srt 302열차입니다. 열차 이용에 참고하시기 바랍니다. 고맙습니다.</t>
  </si>
  <si>
    <t>안내 말씀드립니다. 우리 열차는 잠시 후 천안 아산 천안 아산역에 도착합니다. 내리실 문은 열차 진행 방향 왼쪽입니다. 아울러 우리 열차는 기재 동탄역을 거쳐 수서역으로 가는 srt 3002열차입니다. 열차 이용에 참고하시기 바랍니다 고맙습니다.</t>
  </si>
  <si>
    <t>143906-232</t>
  </si>
  <si>
    <t>./file/20210805/MG00e04c241928/143906-232.pcm</t>
  </si>
  <si>
    <t>d:\SRT_Improvement\전사데이터\aac\MG00e04c241928\20210805\143906-232.aac</t>
  </si>
  <si>
    <t>안내 말씀드립니다. 우리 열차는 잠시 후 대전, 대전역에 제시간보다 약 6분 늦게 도착합니다. 열차가 제 시간에 도착하지 못해 죄송합니다. 대전역 내리실 문은 열차 진행 방향 오른쪽입니다. 고맙습니다.</t>
  </si>
  <si>
    <t>안녕 우리 잠시 대전 대전역에 제 시간보다 약 6분 늦게 도착합니다. 열차가 제 시간에 도착하지 못해 죄송합니다. 저자가 내리실 분은 열차 진행 방향 오른쪽입니다 고맙습니다.</t>
  </si>
  <si>
    <t>094623-432</t>
  </si>
  <si>
    <t>./file/20210812/MG00e04c2418cc/094623-432.pcm</t>
  </si>
  <si>
    <t>d:\SRT_Improvement\전사데이터\aac\MG00e04c2418cc\20210812\094623-432.aac</t>
  </si>
  <si>
    <t>안내 말씀드립니다. 우리 열차는 잠시 후 천안아산, 천안아산역에 도착합니다. 아울러 우리 열차는 천안아산역을 경유하여 동탄, 수서역으로 가는 srt 654열차입니다. 용산, 서울역으로 가는 ktx열차를 이용하실 승객께서는 이번 역에서 하차하시어 다른 열차를 이용해주시기 바랍니다. 천안아산역에서 내리실 문은 열차 진행 방향 왼쪽입니다. 고맙습니다.</t>
  </si>
  <si>
    <t>안녕 말씀드립니다. 우리 열차는 잠시 후 천안 아산 천안 아산역에 도착합니다. 아울러 우리 열차는 천안 아산역을 경유하여 동탄 수사역으로 가는 에스아이티 육백오십사 열차입니다. 용산 서울역으로 가는 ktx 열차를 이용하셔야 승객께서는 이번 역에서 하차하시어 다른 열차를 이용해 주시기 바랍니다. 천안 아산역에서 내리시문의 열차 진행 방향 왼쪽입니다 고맙습니다.</t>
  </si>
  <si>
    <t>092338-208</t>
  </si>
  <si>
    <t>./file/20210820/MG00e04c241970/092338-208.pcm</t>
  </si>
  <si>
    <t>d:\SRT_Improvement\전사데이터\aac\MG00e04c241970\20210820\092338-208.aac</t>
  </si>
  <si>
    <t>다시 한 번 안내 말씀드립니다. 우리 열차는 잠시 후 천안아산, 천안아산역에 도착합니다. 아울러 우리 열차는 천안아산역을 경유하여 수서역으로 가는 srt 310열차입니다. 내리실 문은 열차 진행 방향 왼쪽입니다. 고맙습니다.</t>
  </si>
  <si>
    <t>다시 한 번 안내 말씀드립니다. 우리 열차는 잠시 후 천안 아산 천안아산역에 도착합니다. 아울러 우리 열차는 천안나 선력을 경유하여 수소협으로 가는 srt 31 열차입니다. 메리시리는 열차 진행 방향 왼쪽입니다 고맙습니다.</t>
  </si>
  <si>
    <t>133040-228</t>
  </si>
  <si>
    <t>./file/20210706/MG00e04c241998/133040-228.pcm</t>
  </si>
  <si>
    <t>d:\SRT_Improvement\전사데이터\aac\MG00e04c241998\20210706\133040-228.aac</t>
  </si>
  <si>
    <t>승객 여러분 우리 열차는 13시 35분에 부산역을 출발하여 울산, 동대구, 대전, 천안아산, 수서역으로 가는 srt 336열차입니다. 승객 여러분께서는 가지고 계신 승차권에서 가는 곳과 열차 시간을 다시 한 번 확인해 주시기 바랍니다. 열차가 곧 출발합니다. 배웅을 위해 승차한 분은 이제 열차에서 내려 주시기 바랍니다. 아울러 마스크가 필요하신 승객께서는 5호차와 6호차 사이 통로에 있는 자동 판매기를 이용해 주시길 바랍니다. 고맙습니다.</t>
  </si>
  <si>
    <t>시청자 여러분 우리 열차는 13시 35분에 부산역을 출발하여 울산 동대구 대전 천안 아산 수사역으로 가는 srt 336열차입니다. 승객 여러분께서는 가지고 계신 승차권에서 가는 것과 열차 시간을 다시 한 번 확인해 주시기 바랍니다. 열차가 곧 출발합니다. 대행을 위해 승차한 분은 이제 열차에서 내려주시기 바랍니다. 아울러 마스크가 필요하신 승객께서는 5호차와 6호차 사이 통로에 있는 자동 판매기를 이용해 주시기 바랍니다 고맙습니다.</t>
  </si>
  <si>
    <t>173953-127</t>
  </si>
  <si>
    <t>./file/20210810/MG00e04c241968/173953-127.pcm</t>
  </si>
  <si>
    <t>d:\SRT_Improvement\전사데이터\aac\MG00e04c241968\20210810\173953-127.aac</t>
  </si>
  <si>
    <t>안내 말씀드립니다. 우리 열차는 잠시 후 천안아산. 천안아산역에 도착합니다. 아울러 우리 열차는 천안아산역을 경유하여 동탄, 수서역으로 가는 srt 350열차입니다. 내리실 문은 열차 진행 방향 왼쪽입니다. 고맙습니다.</t>
  </si>
  <si>
    <t>안내 말씀드립니다. 우리 열차는 잠시 후 천안 아산 천안 아산역에 도착합니다. 아울러 우리 열차는 천안아산역을 경유하여 동탄 수서역으로 가는 srt 350 열차입니다. 내리실 문은 열차 진행 방향 왼쪽입니다 고맙습니다.</t>
  </si>
  <si>
    <t>195207-071</t>
  </si>
  <si>
    <t>./file/20210730/MG00e04c241964/195207-071.pcm</t>
  </si>
  <si>
    <t>d:\SRT_Improvement\전사데이터\aac\MG00e04c241964\20210730\195207-071.aac</t>
  </si>
  <si>
    <t>안내 말씀 드립니다. 우리 열차는 잠시 후 천안아산. 천안아산역에 도착합니다. 아울러 우리 열차는 천안아산역을 경유하여 동탄, 수서역으로 가는 srt 618열차입니다. 내리실 문은 열차 진행 방향 오른쪽입니다. 고맙습니다.</t>
  </si>
  <si>
    <t>안내 말씀드립니다. 우리 열차는 잠시 후 천안아산 천안아산역에 도착합니다. 아울러 우리 열차는 천안아산역을 경유하여 동탄 수서역으로 가는 srt 618 열차입니다. 리세는 열사 진행 방향 오른쪽입니다 고맙습니다.</t>
  </si>
  <si>
    <t>080858-144</t>
  </si>
  <si>
    <t>./file/20210820/MG00e04c2419cc/080858-144.pcm</t>
  </si>
  <si>
    <t>d:\SRT_Improvement\전사데이터\aac\MG00e04c2419cc\20210820\080858-144.aac</t>
  </si>
  <si>
    <t>안내 말씀드립니다. 우리 열차는 잠시 후 동대구 동대구역에 도착합니다. 승객 여러분께서는 두고 내리시는 물건이 없는지 다시 한 번 확인하시기 바랍니다. 아울러 동해선 포항 방면 경전선 창원 마산 진주 방면으로 여행하실 승객께서는 이번 역에서 하차하시어 다른 열차를 이용해 주시기 바랍니다. 동대구역. 내리실 문은 열차 진행 방향 왼쪽입니다. 고맙습니다.</t>
  </si>
  <si>
    <t>안내 말씀드립니다. 우리 열차는 잠시 후 동대구 동대구역에 도착합니다. 승객 여러분께서는 두고 내리시는 물건이 없는지 다시 한번 확인하시기 바랍니다. 아울러 동해선 포항 방면 경전선 창원 마산 진주 방면으로 여행하실 승객께서는 이번 역에서 하차하시어 다른 열차를 이용해 주시기 바랍니다. 동대구역 내리실무는 열차 진행 방향 왼쪽입니다 고맙습니다.</t>
  </si>
  <si>
    <t>084744-518</t>
  </si>
  <si>
    <t>./file/20210817/MG00e04c24194c/084744-518.pcm</t>
  </si>
  <si>
    <t>d:\SRT_Improvement\전사데이터\aac\MG00e04c24194c\20210817\084744-518.aac</t>
  </si>
  <si>
    <t>다시 한 번 안내 말씀 드립니다. 우리 열차는 잠시 후 익산. 익산 역에 앞 열차 와의 안전 거리를 위한 서행으로 제 시간보다 약 5분 늦게 도착합니다. 열차가 제 시간에 도착하지 못해 죄송합니다. 내리실 문은 열차 진행 방향 왼쪽입니다. 고맙습니다.</t>
  </si>
  <si>
    <t>다시 한 번 안내 말씀 드립니다. 오늘 아침은 잠시 후 익산 익산역에 앞 차와의 안전거리를리 위한 선행으로 제 시간보다 약 5분 늦게 도착합니다. 열차가 제시간에 도착하지 못해 죄송합니다. 내리실 문은 열차 진행 동안 왼쪽입니다 고맙습니다.</t>
  </si>
  <si>
    <t>143927-282</t>
  </si>
  <si>
    <t>./file/20210730/MG00e04c241944/143927-282.pcm</t>
  </si>
  <si>
    <t>d:\SRT_Improvement\전사데이터\aac\MG00e04c241944\20210730\143927-282.aac</t>
  </si>
  <si>
    <t>안내 말씀드립니다. 우리 열차는 잠시 후 동대구 동대구역에 도착합니다. 두고 내리시는 물건이 없는지 다시 한 번 확인하시기 바랍니다. 아울러 동해선 포항 방면 경전선 창원 마산 진주 방면으로 여행하실 승객께서는 이번 역에서 하차하시어 다른 열차를 이용해 주시기 바랍니다. 동대구역. 내리실 문은 열차 진행 방향 왼쪽입니다. 고맙습니다.</t>
  </si>
  <si>
    <t>095200-598</t>
  </si>
  <si>
    <t>./file/20210812/MG00e04c241928/095200-598.pcm</t>
  </si>
  <si>
    <t>d:\SRT_Improvement\전사데이터\aac\MG00e04c241928\20210812\095200-598.aac</t>
  </si>
  <si>
    <t>안내 말씀드립니다. 우리 열차는 잠시 후 동대구 동대구역에 도착합니다 아울러 동해선 포항 방면 경전선 창원 마산 진주 방면으로 여행하실 승객께서는 다른 열차를 이용해 주시기 바랍니다. 내리실 문은 열차 진행 방향 오른쪽입니다. 고맙습니다.</t>
  </si>
  <si>
    <t>안내 말씀드립니다. 우리 회사는 잠시 후 동대구 동대구역에 도착합니다. 아울러 동해선 포항 방면 경전선 창원 마산 진주 방면으로 여행하실 승객께서는 다른 열차를 이용해 주시기 바랍니다. 내리실 문은 열차 중 방향 오른쪽입니다 고맙습니다.</t>
  </si>
  <si>
    <t>172656-215</t>
  </si>
  <si>
    <t>./file/20210811/MG00e04c241998/172656-215.pcm</t>
  </si>
  <si>
    <t>d:\SRT_Improvement\전사데이터\aac\MG00e04c241998\20210811\172656-215.aac</t>
  </si>
  <si>
    <t>안내 말씀드립니다. 우리 열차는 17시 30분에 수서역을 출발하여 대전 동대구 울산역을 거쳐 부산역으로 가는 srt 355열차입니다. 승객 여러분께서는 가지고 계신 승차권에서 가는 곳과 열차 시간을 다시 한번 확인해 주시기 바랍니다. 열차가 곧 출발합니다. 배웅을 위해 승차한 분은 이제 열차에서 내려주시기 바랍니다. 아울러 마스크가 필요하신 승객께서는 5호차와 6호차 사이 통로가 있는 자동 판매기를 이용해 주시기 바랍니다. 고맙습니다.</t>
  </si>
  <si>
    <t>안내 말씀드립니다. 우리 열차는 17시 30분에 수서역을 출발하여 대전 동대구 울산역을 거쳐 부산역으로 가는 srt 355 열차입니다. 승객 여러분께서는 가지고 계신 승차권에서 가는 곳과 열차 시간을 다시 한 번 확인해 주시기 바랍니다. 열차가 곧 출발합니다. 방을 위해 상차한 분은 이제 열차에서 내려주시기 바랍니다. 아울러 마스크가 필요하신 승객께서는 5호차와 6호차 사이 통로에 있는 자동 판매기를 이용해 주시기 바랍니다 고맙습니다.</t>
  </si>
  <si>
    <t>095417-614</t>
  </si>
  <si>
    <t>./file/20210720/MG00e04c241940/095417-614.pcm</t>
  </si>
  <si>
    <t>d:\SRT_Improvement\전사데이터\aac\MG00e04c241940\20210720\095417-614.aac</t>
  </si>
  <si>
    <t>안내 말씀드립니다. 우리 열차는 잠시 후 동대구 동대구역에 도착합니다. 두고 내리시는 물건이 없는지 다시 한 번 확인하시기 바랍니다. 아울러 동해선 포항 방면 경전선 창원 마산 진주 방면으로 여행하실 승객께서는 이번 역에서 내리셔서 다른 열차를 이용해 주시기 바랍니다. 동대구역. 내리실 문은 열차 진행 방향 오른쪽 입니다. 고맙습니다.</t>
  </si>
  <si>
    <t>안내 말씀드립니다. 우리 열차는 잠시 후 동대구 동대구역에 도착합니다. 두고 내리시는 물건이 없는지 다시 한 번 확인하시기 바랍니다. 아울러 동해선 포항방면 경전선 창원 마산 진주 방면으로 여행하실 승객께서는 이번 역에서 내리셔서 다른 열차를 이용해 주시기 바랍니다. 동대구역 내리실 문은 열차 진행 방향 오른쪽입니다 고맙습니다.</t>
  </si>
  <si>
    <t>223855-025</t>
  </si>
  <si>
    <t>./file/20210809/MG00e04c24194c/223855-025.pcm</t>
  </si>
  <si>
    <t>d:\SRT_Improvement\전사데이터\aac\MG00e04c24194c\20210809\223855-025.aac</t>
  </si>
  <si>
    <t>안내 말씀드립니다. 우리 열차는 잠시 후 동대구. 동대구역에 도착합니다. 아울러 경전선 창원 마산 방면으로 여행하실 승객께서는 다른 열차를 이용해 주시기 바랍니다. 내리실 문 열차 진행 방향 왼쪽입니다. 고맙습니다.</t>
  </si>
  <si>
    <t>안녕 말씀드립니다. 우리 알파는 잠시 후 동대구 동대구역에 도착합니다. 아울러 경전선 창원 마산 방면으로 여행하신 승객께서는 다른 열차를 이용해 주시기 바랍니다. 내시는 분 열차 진행 방향 왼쪽입니다 고맙습니다.</t>
  </si>
  <si>
    <t>155943-795</t>
  </si>
  <si>
    <t>./file/20210824/MG00e04c2419a0/155943-795.pcm</t>
  </si>
  <si>
    <t>d:\SRT_Improvement\전사데이터\aac\MG00e04c2419a0\20210824\155943-795.aac</t>
  </si>
  <si>
    <t>안내 말씀드립니다. 우리 열차는 잠시 후 천안아산 천안아산역에 도착합니다. 아울러 우리 열차는 천안아산역을 경유하여 수서역으로 가는 srt 660열차입니다. 내리실 문은 열차 진행 방향 오른쪽입니다. 또한 오늘은 비가 오는 관계로 바닥이 조금 미끄럽습니다. 내리실 때 조심하시기 바랍니다. 고맙습니다.</t>
  </si>
  <si>
    <t>안마라스입니다. 저는 잠시 천안 아산 천안 아산역에 도착합니다. 아마 우리 회사는 천안 아산역을 경유하여 두산 수석으로 가는 에스아이티 육백육십 여사입니다. 내리시면 열차가 진행 방향 오른쪽입니다. 또한 오늘은 비가 오는 공개로 바닥이 조금 미끄럽습니다. 내리실 때 조심하시기 바랍니다 고맙다</t>
  </si>
  <si>
    <t>140720-347</t>
  </si>
  <si>
    <t>./file/20210723/MG00e04c241968/140720-347.pcm</t>
  </si>
  <si>
    <t>d:\SRT_Improvement\전사데이터\aac\MG00e04c241968\20210723\140720-347.aac</t>
  </si>
  <si>
    <t>안내 말씀드립니다. 우리 열차는 잠시 후 동대구. 동대구역에 도착합니다 아울러 동해선 포항 방면 경전선 창원 마산 진주 방면으로 여행하실 승객께서는 다른 열차를 이용해 주시기 바랍니다. 동대구역에서 내리실 문은 열차 진행 방향 왼쪽입니다. 고맙습니다.</t>
  </si>
  <si>
    <t>안내 말씀드립니다. 우리 열차는 잠시 후 동대구 동대구역에 도착합니다. 아울러 동해선 포항방면 경전선 창원 마산 진주 방면으로 여행하실 승객께서는 다른 열차를 이용해 주시기 바랍니다. 동대구역에서 내리실 문은 열차 진행 방향 왼쪽입니다 고맙습니다.</t>
  </si>
  <si>
    <t>124328-429</t>
  </si>
  <si>
    <t>./file/20210728/MG00e04c241950/124328-429.pcm</t>
  </si>
  <si>
    <t>d:\SRT_Improvement\전사데이터\aac\MG00e04c241950\20210728\124328-429.aac</t>
  </si>
  <si>
    <t>안내 말씀드립니다. 우리 열차는 잠시 후 광주송정 광주송정역에 앞 열차와의 안전거리 유지를 위한 서행으로 인해 제시간보다 약 6분 늦게 도착합니다 열차가 제시간에 도착하지 못해 죄송합니다. 광주송정역 내리실 문은 열차 진행 방향 왼쪽입니다. 고맙습니다.</t>
  </si>
  <si>
    <t>안내 말씀 드립니다. 우리의 차는 잠시 후 광주 송정 광주송정역에 앞열차와의 안전거리 유지를 위한 서행으로 인해 제 시간보다 약 6분 늦게 도착합니다. 열차가 제 시간에 도착하지 못해 죄송합니다. 광주 송정역 대리실 문은 열차 진행 방향 왼쪽입니다 고맙습니다.</t>
  </si>
  <si>
    <t>190159-243</t>
  </si>
  <si>
    <t>./file/20210722/MG00e04c241984/190159-243.pcm</t>
  </si>
  <si>
    <t>d:\SRT_Improvement\전사데이터\aac\MG00e04c241984\20210722\190159-243.aac</t>
  </si>
  <si>
    <t>안내 말씀드립니다. 우리 열차는 잠시 후 대전 대전역에 도착합니다. 아울러 우리 열차는 대전역을 경유하여 동탄, 수서역으로 가는 srt 356열차입니다. 내리실 문은 열차 진행 방향 오른쪽입니다. 고맙습니다.</t>
  </si>
  <si>
    <t>안녕하이스 리입니다. 우리 열차는 잠시 후 대전 대전역에 도착합니다. 아울러 우리 열차는 대전역을 격려하며 동탄 수선으로 가는 에스아이티 3백56 열차입니다. 내리스는 열차 진행 방향 오른쪽입니다 고맙습니다.</t>
  </si>
  <si>
    <t>220420-955</t>
  </si>
  <si>
    <t>./file/20210902/MG00e04c241950/220420-955.pcm</t>
  </si>
  <si>
    <t>d:\SRT_Improvement\전사데이터\aac\MG00e04c241950\20210902\220420-955.aac</t>
  </si>
  <si>
    <t>안내 말씀드립니다. 우리 열차는 선로 점검 구간에서의 서행 운행으로 인해 제시간보다 조금 늦게 울산역에 도착합니다. 열차가 제시간에 도착하지 못해 죄송합니다. 울산역 내리실 문은 열차 진행 방향 왼쪽입니다. 고맙습니다.</t>
  </si>
  <si>
    <t>안내 말씀드립니다. 우리 열차는 선로 점검 구간에서의 서행 운행으로 인해 제 시간보다 조금 늦게 울산역에 도착합니다. 열차가 제 시간에 도착하지 못해 죄송합니다. 울산역 내리실 문은 열차 진행 방향 왼쪽입니다 고맙습니다.</t>
  </si>
  <si>
    <t>105857-865</t>
  </si>
  <si>
    <t>./file/20210902/MG00e04c24192c/105857-865.pcm</t>
  </si>
  <si>
    <t>d:\SRT_Improvement\전사데이터\aac\MG00e04c24192c\20210902\105857-865.aac</t>
  </si>
  <si>
    <t>안내 말씀드립니다. 우리 열차는 잠시 후 오송 오송역에 도착합니다. 우리 열차는 오송역을 경유하여 평택지제 수서역으로 가는 srt 320열차입니다. 내리실 문은 열차 진행 방향 왼쪽입니다. 고맙습니다.</t>
  </si>
  <si>
    <t>안내 말씀드립니다. 우리 열차는 잠시 후 오송 오송역에 도착합니다. 우리 열차는 오송역을 격리하여 평택 지제 수서역으로 가는 에스와티 선배 심 열차입니다. 내리실 문은 열차 진행 방향 왼쪽입니다 고맙습니다.</t>
  </si>
  <si>
    <t>110004-963</t>
  </si>
  <si>
    <t>./file/20210719/MG00e04c241948/110004-963.pcm</t>
  </si>
  <si>
    <t>d:\SRT_Improvement\전사데이터\aac\MG00e04c241948\20210719\110004-963.aac</t>
  </si>
  <si>
    <t>안내 말씀드립니다. 우리 열차는 잠시 후 오송 오송역에 도착합니다. 아울러 우리 열차는 지제역을 경유하여 수서역으로 가는 srt 320열차입니다. 용산, 서울역으로 가는 ktx로 갈아타실 승객께서는 이번 역에서 하차하여 주시기 바랍니다. 내리실 문은 열차 진행 방향 왼쪽입니다. 고맙습니다.</t>
  </si>
  <si>
    <t>안내 말씀드립니다. 우리 열차는 잠시 후 오송 오송역에 도착합니다. 아울러 우리 열차는 지제역을 경유하여 수서역으로 가는 에스아이티 320 열차입니다. 용산 서울역으로 가는 ktx로 갈아타실 승객께서는 2번 역에서 하차하여 주시기 바랍니다. 내리시고는 열차 진행 방향 왼쪽입니다 고맙습니다.</t>
  </si>
  <si>
    <t>140227-078</t>
  </si>
  <si>
    <t>./file/20210907/MG00e04c241998/140227-078.pcm</t>
  </si>
  <si>
    <t>안내 말씀드립니다. 우리 열차는 14시 10분에 부산역을 출발하여 울산 동대구 김천구미 대전 천안아산 동탄역을 경유하여 수서역으로 가는 srt 340열차입니다 승객 여러분께서는 가지고 계신 승차권에서 가는 곳과 열차 시간을 다시 한 번 확인해 주시기 바랍니다. 아울러 마스크 착용 의무화에 따라 대중교통 이용 시 마스크를 착용하지 않으시면 십만원 이하의 과태료가 부과됩니다. 반드시 코와 입을 완전히 가릴 수 있도록 마스크를 착용해 주시고 열차 내에서 음식 섭취는 금지됩니다. 고맙습니다.</t>
  </si>
  <si>
    <t>174107-325</t>
  </si>
  <si>
    <t>./file/20210825/MG00e04c241948/174107-325.pcm</t>
  </si>
  <si>
    <t>d:\SRT_Improvement\전사데이터\aac\MG00e04c241948\20210825\174107-325.aac</t>
  </si>
  <si>
    <t>안내 말씀드립니다. 우리 열차는 잠시 후 천안아산 천안아산역에 도착합니다. 아울러 우리 열차는 천안아산역을 경유하여 동탄, 수서역으로 가는 srt 350열차입니다. 천안아산역 내리실 문은 열차 진행 방향 왼쪽입니다. 고맙습니다.</t>
  </si>
  <si>
    <t>안내 말씀 드립니다. 우리 애들은 잠시 후 천안 아산 천안 아산역에 도착합니다. 아울러 오리아트는 천안암산역을 경유하여 동탄 수서역으로 가는 srt 350 열차입니다. 차라 설명 내리신 분은 열차 진행 방향 왼쪽입니다 고맙습니다.</t>
  </si>
  <si>
    <t>214046-028</t>
  </si>
  <si>
    <t>./file/20210723/MG00e04c24194c/214046-028.pcm</t>
  </si>
  <si>
    <t>d:\SRT_Improvement\전사데이터\aac\MG00e04c24194c\20210723\214046-028.aac</t>
  </si>
  <si>
    <t>다시 한 번 안내 말씀드립니다. 우리 열차는 앞 열차와의 안전거리 유지를 위한 서행운전으로 인해 동대구역에 제시간보다 약 5분 늦게 도착합니다. 동대구역에서 내리실 문은 열차 진행 방향 왼쪽입니다. 고맙습니다.</t>
  </si>
  <si>
    <t>다시 한 번 안내 말씀드립니다. 우리차는 압력차와의 안전거리 유지를 위해 서울 운전으로 인해 동대구역에 배 시간보다 약 5분 늦게 도착합니다. 동대구역에서 내리시는 분은 열차 진행방향 왼쪽입니다 고맙습니다.</t>
  </si>
  <si>
    <t>173036-402</t>
  </si>
  <si>
    <t>./file/20210907/MG00e04c241940/173036-402.pcm</t>
  </si>
  <si>
    <t>d:\SRT_Improvement\전사데이터\aac\MG00e04c241940\20210907\173036-402.aac</t>
  </si>
  <si>
    <t>안내 말씀드립니다. 우리 열차는 잠시 후 천안아산 천안아산역에 도착합니다 아울러 우리 열차는 천안아산역을 경유하여 동탄, 수서역으로 가는 srt 348열차입니다. 용산,서울역으로 가는 ktx 열차를 이용하실 승객께서는 이번 역에서 하차하시어 다른 열차를 이용해 주시기 바랍니다. 내리실 문은 열차 진행 방향 왼쪽입니다. 고맙습니다.</t>
  </si>
  <si>
    <t>안내 말씀드립니다. 우리 열차는 잠시 후 천안 아산 천안 아산역에 도착합니다. 아울러 우리 열차는 천안 아산역을 경유하여 동탄 수서역으로 가는 sr7 348 열차입니다. 용산 서울역으로 가는 ktx 열차를 이용하실 승객께서는 이번 역에서 하차하시오 다른 열차를 이용해 주시기 바랍니다. 내리시오는 열차 진행 방향 왼쪽입니다 고맙습니다.</t>
  </si>
  <si>
    <t>172929-295</t>
  </si>
  <si>
    <t>./file/20210830/MG00e04c24191c/172929-295.pcm</t>
  </si>
  <si>
    <t>d:\SRT_Improvement\전사데이터\aac\MG00e04c24191c\20210830\172929-295.aac</t>
  </si>
  <si>
    <t>안내 말씀드립니다. 우리 열차는 잠시 후 동대구 동대구역에 도착합니다. 아울러 동해선 포항 방면 경전선 창원 마산 진주 방면으로 여행하실 승객께서는 다른 열차를 이용해 주시길 바랍니다. 동대구역 내리실 문은 열차 진행 방향 오른쪽입니다. 고맙습니다.</t>
  </si>
  <si>
    <t>안내 말씀드립니다. 우리의 차는 잠시 후 동대구 동대구역에 도착합니다. 아울러 동해선 포항 방면 경전선 창원 마산 진주 방면으로 여행하실 승객께서는 다른 열차를 이용해 주시기 바랍니다. 동대구역 대리 실무 대행 열차 진행 방향 오른쪽입니다 고맙습니다.</t>
  </si>
  <si>
    <t>065011-852</t>
  </si>
  <si>
    <t>./file/20210811/MG00e04c241970/065011-852.pcm</t>
  </si>
  <si>
    <t>d:\SRT_Improvement\전사데이터\aac\MG00e04c241970\20210811\065011-852.aac</t>
  </si>
  <si>
    <t>안내 말씀드립니다. 우리 열차는 잠시 후 천안아산 천안아산역에 도착합니다. 아울러 우리 열차는 천안아산역을 경유하여 평택지제, 동탄역을 거쳐 수서역까지 가는 srt 302열차입니다. 용산, 서울역으로 가는 ktx열차를 이용하실 승객께서는 이번 역에서 하차하시어 다른 열차를 이용해 주시기 바랍니다. 천안아산역. 내리 실 문은 열차 진행 방향 왼쪽입니다. 고맙습니다.</t>
  </si>
  <si>
    <t>안내 말씀드립니다. 우리 열차는 잠시 후 천안 아산 천안 아산역에 도착합니다. 아울러 우리 열차는 천안아산역을 경유하여 평택 지제 동탄역을 거쳐 수서역까지 가는 srt 3002 열차입니다. 용산 서울역으로 가는 ktkx 열차를 이용하실 승객께서는 이번 역에서 하차하시어 다른 열차를 이용해 주시기 바랍니다. 천안 아산역 내리실 문은 열차 진행 방향 왼쪽입니다 고맙습니다.</t>
  </si>
  <si>
    <t>195650-506</t>
  </si>
  <si>
    <t>./file/20210702/MG00e04c241998/195650-506.pcm</t>
  </si>
  <si>
    <t>d:\SRT_Improvement\전사데이터\aac\MG00e04c241998\20210702\195650-506.aac</t>
  </si>
  <si>
    <t>안내 말씀드립니다. 우리 열차는 20시 정각의 부산역을 출발하여 동대구 대전 오송 지제 동탄역을 거쳐 수서업까지 가는 srt 366열차입니다.승객 여러분께서는 가지고 계신 승차권에서 가는 곳과 열차 시간을 다시 한 번 확인해 주시길 바랍니다. 열차가 곧 출발합니다. 배웅을 위해 승차한 분은 이제 열차에서 내려주시기 바랍니다. 아울러 마스크가 필요하신 승객께서는 5호차와 6호차 사이, 15호차와 16호차 사이 통로에 있는 자동 판매기를 이용해 주시기 바랍니다. 고맙습니다.</t>
  </si>
  <si>
    <t>안내 말씀 드립니다. 우려에 사는 20시 정각의 부산역을 출발하여 동대구 대전 오송 지질 동탄역을 거쳐 수서역까지 가는 srt 366 열차입니다. 승객 여러분께서는 가지고 계신 승차권에서 가는 곳과 열차 시간을 다시 한번 확인해 주시길 바랍니다. 열차가 곧 출발합니다. 배웅을 위해 승차한 분은 이제 열차에서 내려주시기 바랍니다. 아울러 마스크가 필요하신 승객께서는 5호차와 6호차 사이 15호차와 16호차 사이 통로에 있는 자동 판매기를 이용해 주시기 바랍니다 고맙습니다.</t>
  </si>
  <si>
    <t>223042-291</t>
  </si>
  <si>
    <t>./file/20210706/MG00e04c241984/223042-291.pcm</t>
  </si>
  <si>
    <t>d:\SRT_Improvement\전사데이터\aac\MG00e04c241984\20210706\223042-291.aac</t>
  </si>
  <si>
    <t>안내 말씀드립니다. 우리 열차는 잠시 후 동대구 동대구역에 앞 열차와의 안전 거리를 유지하기 위해 제시간보다 7분 늦게 도착합니다. 열차가 제시간에 도착하지 못해 죄송합니다. 두고 내리시는 물건이 없는지 다시 한 번 확인하시기 바랍니다. 아울러 동해선 포항 방면 경전선 창원 마산 진주 방면으로 여행하실 승객께서는 다른 열차를 이용해 주시기 바랍니다. 내리실 문은 열차 진행 방향 오른쪽입니다. 고맙습니다.</t>
  </si>
  <si>
    <t>안내 말씀드립니다. 우리 열차는 잠시 후 동대구 동대구역에 안내차와의 안전거리를 유지하기 위해 제 시간보다 7분 늦게 도착합니다. 열차가 제 시간에 도착하지 못해 죄송합니다. 두고 내리시는 물건이었는지 다시 한 번 확인하시기 바랍니다. 아울러 부우산 포항 방면 경전선 창원 마산 진주 방면으로 여행하 실 승객께서는 다른 열차를 이용해 주시기 바랍니다. 내리실 문은 열차 진행 방향 오른쪽입니다 고맙습니다.</t>
  </si>
  <si>
    <t>152259-820</t>
  </si>
  <si>
    <t>./file/20210818/MG00e04c241964/152259-820.pcm</t>
  </si>
  <si>
    <t>d:\SRT_Improvement\전사데이터\aac\MG00e04c241964\20210818\152259-820.aac</t>
  </si>
  <si>
    <t>안내 말씀드립니다. 우리 열차는 는 잠시 후 동대구 동대구역에 도착합니다. 아울러 동해선 포항방면 경전선 창원 마산 진주 방면으로 여행하실 승객께서는 이번 역에서 하차하시어 다른 열차를 이용해 주시기 바랍니다. 동대구역 내리실문은 열차 진행 방향 왼쪽입니다. 고맙습니다.</t>
  </si>
  <si>
    <t>안내 말씀드립니다. 우리 열차는 잠시 후 동대구 동대구역에 도착합니다. 아울러 동해선 포항방면 경전선 창원 마산 진주 방면으로 여행하실 승객께서는 이번 역에서 하차하셔 다른 열차를 이용해 주시기 바랍니다. 동대구역 내리실 문은 열차 진행 방향 왼쪽입니다 고맙습니다.</t>
  </si>
  <si>
    <t>224653-590</t>
  </si>
  <si>
    <t>./file/20210803/MG00e04c241964/224653-590.pcm</t>
  </si>
  <si>
    <t>d:\SRT_Improvement\전사데이터\aac\MG00e04c241964\20210803\224653-590.aac</t>
  </si>
  <si>
    <t>안내 말씀드립니다. 우리 열차는 잠시 후 대전 대전역에 도착합니다. 아울러 우리 열차는 대전역을 경유하여 수서역으로 가는 srt 374열차입니다. 내리실 문은 열차 진행 방향 오른쪽입니다. 고맙습니다.</t>
  </si>
  <si>
    <t>안내 말씀드립니다. 우리 열차는 잠시 후 대전 대전역에 도착합니다. 아울로리 열차는 대전역을 경유하여 수소역으로 가는 srt 3704 열차입니다. 내리시는 열차 진행 방향 오른쪽입니다 고맙습니다.</t>
  </si>
  <si>
    <t>164512-072</t>
  </si>
  <si>
    <t>./file/20210723/MG00e04c24197c/164512-072.pcm</t>
  </si>
  <si>
    <t>d:\SRT_Improvement\전사데이터\aac\MG00e04c24197c\20210723\164512-072.aac</t>
  </si>
  <si>
    <t xml:space="preserve">안내 말씀드립니다. 우리 열차는 잠시 후 동대구 동대구역에 도착합니다. 아울러 동해선 포항 방면 경전선 창원 마산 진주 방면으로 여행하실 승객께서는 이번 역에서 하차하시어 다른 열차를 이용해 주시기 바랍니다. 내리실 문은 열차 진행 방향 오른쪽입니다. 고맙습니다. </t>
  </si>
  <si>
    <t>안내 말씀드립니다. 우리 저는 잠시 후 동글구 동도의역에 도착합니다. 동해선 포항 강면 경전선 창원 마산 진주 강면으로 여행하실 신국부서도 이번 여기서 하차하시어 다른 열차를 이용해 주시기 바랍니다. 오른쪽에는 열혀주는 방향 오른쪽입니다 고맙습니다.</t>
  </si>
  <si>
    <t>213738-088</t>
  </si>
  <si>
    <t>./file/20210716/MG00e04c241968/213738-088.pcm</t>
  </si>
  <si>
    <t>d:\SRT_Improvement\전사데이터\aac\MG00e04c241968\20210716\213738-088.aac</t>
  </si>
  <si>
    <t>안내 말씀드립니다. 우리 열차는 잠시 후 동대구 동대구 역에 도착합니다. 아울러 동해선 포항 방면 경전선 창원 마산 진주 방면으로 여행하실 승객께서는 다른 열차를 이용해 주시기 바랍니다. 내리실 문은 열차 진행 방향 왼쪽입니다. 고맙습니다.</t>
  </si>
  <si>
    <t>안내 말씀드립니다. 우리 열차는 잠시 후 동대구 동대구역에 도착합니다. 아울러 동해선 포항방면 경전선 창원 마산 진주 방면으로 여행하실 승객께서는 다른 열차를 이용해 주시기 바랍니다. 내리실문은 열차 진행 방향 왼쪽입니다 고맙습니다.</t>
  </si>
  <si>
    <t>194417-790</t>
  </si>
  <si>
    <t>./file/20210813/MG00e04c241944/194417-790.pcm</t>
  </si>
  <si>
    <t>d:\SRT_Improvement\전사데이터\aac\MG00e04c241944\20210813\194417-790.aac</t>
  </si>
  <si>
    <t>광주송정역을 출발한 우리 열차는 정읍 익산 오송 공주 평택지제 동탄역을 경유하고 수서역까지 가는 srt 664 664열차입니다. 열차 이용에 착오 없으시길 바랍니다. 고맙습니다.</t>
  </si>
  <si>
    <t>광주 송정역을 출발한 우리 열차는 정읍 익산 공주 오송 평택 지제 동탄역을 경유하고 수술까지 가는 srt 664 664열차입니다. 열차 이용에 착오 없으시기 바랍니다 고맙습니다.</t>
  </si>
  <si>
    <t>072417-664</t>
  </si>
  <si>
    <t>./file/20210902/MG00e04c24191c/072417-664.pcm</t>
  </si>
  <si>
    <t>d:\SRT_Improvement\전사데이터\aac\MG00e04c24191c\20210902\072417-664.aac</t>
  </si>
  <si>
    <t>안내 말씀드립니다. 우리 열차는 잠시 후 천안아산 천안아산역에 앞 열차와의 안전거리 유지로 인해 제시간보다 약 8분 늦게 도착합니다. 열차가 제시간에 도착하지 못해 죄송합니다. 내리실 문은 열차 진행 방향 오른쪽입니다. 고맙습니다.</t>
  </si>
  <si>
    <t>네 말씀드립니다. 우리 열차는 잠시 후 천안 아산 천안 아산역에 안열차와의 안전거리 유지로 인해 제 시간보다 약 8분 늦게 도착합니다. 열차가 제 시간에 도착하지 못해 죄송합니다. 메르셀 문은 열차 진행 방향 오른쪽입니다 고맙습니다.</t>
  </si>
  <si>
    <t>095435-129</t>
  </si>
  <si>
    <t>./file/20210819/MG00e04c2419b0/095435-129.pcm</t>
  </si>
  <si>
    <t>d:\SRT_Improvement\전사데이터\aac\MG00e04c2419b0\20210819\095435-129.aac</t>
  </si>
  <si>
    <t>안내 말씀드립니다. 우리 열차는 잠시 후 동대구 동대구 역에 도착합니다. 동해선 포항 방면 경전선 창원 마산 진주 방면으로 여행하실 승객께서는 다른 열차를 이용해 주시기 바랍니다. 내리실 문은 열차 진행 방향 오른쪽입니다. 고맙습니다.</t>
  </si>
  <si>
    <t>안내 말씀 드립니다. 우리 팀 잠시 후 동대구 동대구역에 도착합니다. 동해선 포항방면 경전선 창원 마산 진주 방면으로 여행하실 승객께서는 다른 열차를 이용해 주시기 바랍니다. 내리실문은 열차 진행 방향 오른쪽입니다 고맙습니다.</t>
  </si>
  <si>
    <t>084317-761</t>
  </si>
  <si>
    <t>./file/20210702/MG00e04c241998/084317-761.pcm</t>
  </si>
  <si>
    <t>d:\SRT_Improvement\전사데이터\aac\MG00e04c241998\20210702\084317-761.aac</t>
  </si>
  <si>
    <t>안내 말씀드립니다. 우리 열차는 잠시 후 오송 오송역에 도착합니다. 아울러 우리 열차는 오송역을 경유하여 지제, 수서역으로 가는 srt 308열차입니다. 열차 이용에 참고하시기 바랍니다. 오송역 내리실 문은 열차 진행 방향 왼쪽입니다. 고맙습니다.</t>
  </si>
  <si>
    <t>안내 말씀드립니다. 우리 열차는 잠시 후 오송 오송역에 도착합니다. 아울러 우리 열차는 오송역을 경유하여 지재 수서역으로 가는 srt 3008 열차입니다. 열차 이용에 참고하시기 바랍니다. 오송역 내리시는 분은 열차 투행 방향 왼쪽입니다 고맙습니다.</t>
  </si>
  <si>
    <t>124236-675</t>
  </si>
  <si>
    <t>./file/20210903/MG00e04c24194c/124236-675.pcm</t>
  </si>
  <si>
    <t>d:\SRT_Improvement\전사데이터\aac\MG00e04c24194c\20210903\124236-675.aac</t>
  </si>
  <si>
    <t>승객 여러분께 안내 말씀드립니다. 우리 열차는 잠시 후 광주송정 광주송정역에 도착합니다. 앞 열차와의 안전거리를 유지로 제시간보다 약 5분 늦게 도착합니다. 열차가 제시간에 도착하지 못해 죄송합니다. 아울러 두고 내리시는 물건이 없는지 다시 한 번 확인해 주시기 바랍니다. 광주송정 내리실문은 열차 진행 방향 왼쪽입니다. 고맙습니다.</t>
  </si>
  <si>
    <t>시민 여러분께 안내 말씀드립니다. 우리 열차는 잠시 후 광주성정 광주성정역에 도착합니다. 앞 열차와의 안전거리 유지로 제 시간보다 약 5분 늦게 도착합니다. 열차가 제 시간에 도착하지 못해 죄송합니다. 아울러 두고 내리시는 물건이 없는지 다시 한 번 확인해 주시기 바랍니다. 광주성장 레리세모는 열차 진행 방향 왼쪽입니다 고맙습니다.</t>
  </si>
  <si>
    <t>084302-949</t>
  </si>
  <si>
    <t>./file/20210813/MG00e04c241968/084302-949.pcm</t>
  </si>
  <si>
    <t>d:\SRT_Improvement\전사데이터\aac\MG00e04c241968\20210813\084302-949.aac</t>
  </si>
  <si>
    <t>안내 말씀드립니다. 우리 열차는 잠시 후 오송 오송역에 도착합니다. 아울러 우리 열차는 오송역을 경유하여 평택지제 수서역으로 가는 srt 308열차입니다. 내리실 문은 열차 진행 방향 왼쪽입니다. 고맙습니다.</t>
  </si>
  <si>
    <t>안내 말씀드립니다. 우리 열차는 잠시 후 오송 오송역에 도착합니다. 아울러 우리 열차는 오송역을 경유하여 평택 지제 수서역으로 가는 srt 3008 열차입니다. 내리실 문은 열차 진행 방향 왼쪽입니다 고맙습니다.</t>
  </si>
  <si>
    <t>175253-670</t>
  </si>
  <si>
    <t>./file/20210823/MG00e04c241998/175253-670.pcm</t>
  </si>
  <si>
    <t>d:\SRT_Improvement\전사데이터\aac\MG00e04c241998\20210823\175253-670.aac</t>
  </si>
  <si>
    <t>안내 말씀드립니다. 우리 열차는 지금 천안아산 천안아산역에 선행 열차와의 안전거리 유지를 위한 서행 운전으로 제시간보다 약 5분 늦게 천안아산역에 도착합니다. 열차가 제시간에 도착하지 못해 대단히 죄송합니다. 아울러 우리 열차는 천안아산역을 경유하여 평택지제 동탄 수서역으로 가는 srt 616열차입니다. 천안아산역에 내리실 문은 열차 진행 방향 오른쪽입니다. 고맙습니다.</t>
  </si>
  <si>
    <t>안내 말씀드립니다. 우리 열차는 지금 천안 아산 천안 아산역에 선행 열차와의 안전거리 유지를 위한 서행 운전으로 제 시간보다 약 5분 늦게 천안 아산역에 도착합니다. 열차가 제 시간에 도착하지 못해 대단히 죄송합니다. 아울러 우리 열차는 천안 아산역을 경유하여 평택 지제 동탄 수서역으로 가는 sip 616열차입니다. 천안 아산역에 내리신 분은 열차 진행 방향 오른쪽입니다 고맙습니다.</t>
  </si>
  <si>
    <t>132530-559</t>
  </si>
  <si>
    <t>./file/20210810/MG00e04c241974/132530-559.pcm</t>
  </si>
  <si>
    <t>d:\SRT_Improvement\전사데이터\aac\MG00e04c241974\20210810\132530-559.aac</t>
  </si>
  <si>
    <t>안내 말씀드립니다. 우리 열차는 익산 익산역에 도착합니다. 아울러 우리 열차는 익산역을 경유하여 동탄 수서로 가는 srt 612열차입니다. 익산역 내리실 문은 열차 진행 방향 왼쪽입니다. 고맙습니다.</t>
  </si>
  <si>
    <t>하는 말씀드립니다. 우리 열차는 익산익산역에 도착합니다. 아로리 열차는 익산역을 경유하여 동탄 수소로 가는 srt 612 열차입니다. 익산역 내리실 문은 열차 진행 방향 왼쪽입니다 고맙습니다.</t>
  </si>
  <si>
    <t>183701-851</t>
  </si>
  <si>
    <t>./file/20210818/MG00e04c241950/183701-851.pcm</t>
  </si>
  <si>
    <t>d:\SRT_Improvement\전사데이터\aac\MG00e04c241950\20210818\183701-851.aac</t>
  </si>
  <si>
    <t>안내 말씀드립니다. 우리 열차는 잠시 후 동대구 동대구역에 도착합니다. 아울러 동해선 포항 방면 경전선 창원 마산 진주 방면으로 여행하실 승객께서는 이번 역에서 하차하시어 다른 열차를 이용해 주시기 바랍니다. 동대구역 내리실 문은 열차 진행 방향 왼쪽입니다. 고맙습니다.</t>
  </si>
  <si>
    <t>073956-434</t>
  </si>
  <si>
    <t>./file/20210721/MG00e04c241968/073956-434.pcm</t>
  </si>
  <si>
    <t>d:\SRT_Improvement\전사데이터\aac\MG00e04c241968\20210721\073956-434.aac</t>
  </si>
  <si>
    <t>안내 말씀드립니다. 우리 열차는 잠시 후 동대구 동대구역에 도착합니다. 두고 내리시는 소지품이 없는지 다시 한 번 선반 위와 좌석 아래를 확인하시기 바랍니다. 아울러 동해선 포항 방면 경전선 창원 마산 진주 방면으로 여행하실 승객께서는 이번 역에서 하차하시어 다른 열차를 이용해 주시기 바랍니다. 동대구역에서 내리실 문은 열차 진행 방향 오른쪽 오른쪽입니다. 고맙습니다.</t>
  </si>
  <si>
    <t>안내 말씀드립니다. 우리 열차는 잠시 후 동대구 동대구역에 도착합니다. 두고 내리시는 소지품이 없는지 다시 한 번 선반 위열 좌석 아래를 확인하시기 바랍니다. 아울러 동해선 포항 방면 경전선 창원 마산 진주 방면으로 여행하실 승객께서는 이번 역에서 하차하시어 다른 열차를 이용해 주시기 바랍니다. 동대구역에서 내리시는 분은 열차 진행 방향 오른쪽 오른쪽입니다 고맙습니다.</t>
  </si>
  <si>
    <t>143708-233</t>
  </si>
  <si>
    <t>./file/20210810/MG00e04c241964/143708-233.pcm</t>
  </si>
  <si>
    <t>d:\SRT_Improvement\전사데이터\aac\MG00e04c241964\20210810\143708-233.aac</t>
  </si>
  <si>
    <t>안내 말씀드립니다. 우리 열차는 잠시 후 동대구 동대구역에 도착합니다. 아울러 동해선 포항 방면 경전선 창원 마산 진주 방면으로 여행하실 승객께서는 다른 열차를 이용해 주시기 바랍니다. 내리실 문은 열차 진행 방향 왼쪽입니다. 고맙습니다.</t>
  </si>
  <si>
    <t>안내 말씀드립니다. 우리 열차는 잠시 후 동대구 동대구역에 도착합니다. 아래 동해산 태양 방면 경전산 창원 마산 진주 방면으로 여행하실 승객께서는 다른 열차로 이용해 주시기 바랍니다. 내리실 문은 열차 진행 방향 왼쪽입니다. 고맙습니다.</t>
  </si>
  <si>
    <t>161030-629</t>
  </si>
  <si>
    <t>./file/20210825/MG00e04c241988/161030-629.pcm</t>
  </si>
  <si>
    <t>d:\SRT_Improvement\전사데이터\aac\MG00e04c241988\20210825\161030-629.aac</t>
  </si>
  <si>
    <t>안내 말씀드립니다. 우리 열차는 잠시 후 천안아산 천안아산역에 도착합니다. 우리 열차는 천안아산역을 경유하여 동탄, 수서역으로 가는 srt 340열차입니다. 천안아산 내리실 문은 열차 진행 방향 오른쪽입니다. 고맙습니다.</t>
  </si>
  <si>
    <t>안녕 말씀드립니다. 우리 안천은 잠시요 천안 아산 천안 아산역에 도착합니다. 월차는 천안 아산역을 경유하면 동탄 수산역으로 가는 인사이트 340열차입니다. 천안에서 내리 소면은 열쳐지는 방향 오른쪽입니다 고맙습니다.</t>
  </si>
  <si>
    <t>225639-752</t>
  </si>
  <si>
    <t>./file/20210730/MG00e04c2418cc/225639-752.pcm</t>
  </si>
  <si>
    <t>d:\SRT_Improvement\전사데이터\aac\MG00e04c2418cc\20210730\225639-752.aac</t>
  </si>
  <si>
    <t>승객 여러분께 다시 한 번 안내 말씀드립니다. 우리 열차는 잠시 후 광주송정 광주송정역에 앞 열차와의 안전거리 유지로 인한 서행 운전으로 제시간보다 약 4분 늦게 도착합니다. 열차가 제시간에 도착하지 못해 죄송합니다. 광주송정역 내리실 문은 열차 진행 방향 왼쪽입니다. 고맙습니다.</t>
  </si>
  <si>
    <t>승객 여러분께 다시 한 번 안내 말씀 드립니다. 우리 열차는 잠시 후 광주 송정 광주 송정역에 앞 열차와의 안전거리 유지로 인한 서행 운전으로 제 시간보다 약 4분 늦게 도착합니다. 열차가 제 시간에 도착하지 못해 죄송합니다. 광주 송정역 내리실 문은 열차 진행 방향 왼쪽입니다 고맙습니다.</t>
  </si>
  <si>
    <t>152646-564</t>
  </si>
  <si>
    <t>./file/20210906/MG00e04c2419ac/152646-564.pcm</t>
  </si>
  <si>
    <t>d:\SRT_Improvement\전사데이터\aac\MG00e04c2419ac\20210906\152646-564.aac</t>
  </si>
  <si>
    <t>안내 말씀드림니다. 우리 열차는 잠시 후 동대구 동대구역에 도착합니다. 동해선 포항 방면 경전선 창원 마산 진주 방면으로 여행하실 승객께서는 다른 열차를 이용해 주시기 바랍니다. 내리실 문은 왼쪽입니다. 고맙습니다.</t>
  </si>
  <si>
    <t>네 말씀드립니다. 저는 잠시 후 동대구 동대구역에 도착합니다. 동해선 포항 하면 경제산 천원 마산 진주 방면으로 여행하실 승객과 서는 다른 열차를 이용해 주시기 바랍니다. 내리시는 분은 왼쪽입니다 고맙습니다.</t>
  </si>
  <si>
    <t>162858-649</t>
  </si>
  <si>
    <t>./file/20210823/MG00e04c241950/162858-649.pcm</t>
  </si>
  <si>
    <t>d:\SRT_Improvement\전사데이터\aac\MG00e04c241950\20210823\162858-649.aac</t>
  </si>
  <si>
    <t>안내 말씀드립니다. 우리 열차는 잠시 후 동대구 동대구역에 앞 열차와의 안전 거리를 유지하기 위한 서행으로 제시간보다 8분 늦게 도착합니다. 열차가 제시간에 도착하지 못해 죄송합니다. 동대구역 내리실 문은 열차 진행 방향 오른쪽입니다. 고맙습니다.</t>
  </si>
  <si>
    <t>안내 말씀드립니다. 우리 열차는 잠시 후 동대구역의 앞열차와 앞면 거리를 유지하기 위한 서행으로 제 시간보다 8분 늦게 도착합니다. 열차가 제 시간에 도착하지 못해 죄송합니다. 동대구역 내리시면은 열차 진행 방향 오른쪽입니다 고맙습니다.</t>
  </si>
  <si>
    <t>204600-986</t>
  </si>
  <si>
    <t>./file/20210824/MG00e04c241970/204600-986.pcm</t>
  </si>
  <si>
    <t>d:\SRT_Improvement\전사데이터\aac\MG00e04c241970\20210824\204600-986.aac</t>
  </si>
  <si>
    <t>안내 말씀드립니다. 우리 열차는 잠시 후 동대구 동대구 역에 도착합니다. 아울러 동해선 포항 방면 경전선 창원 마산 진주 방면으로 여행하실 승객께서는 이번 역에서 하차하시어 다른 열차를 이용해 주시기 바랍니다. 동대구역에서 내리실 문은 열차 진행 방향 왼쪽입니다. 고맙습니다.</t>
  </si>
  <si>
    <t>안내 말씀드립니다. 우리 열차는 잠시 후 동대구 동대구역에 도착합니다. 아울러 동해선 포항 방면 경전선 창원 마산 진주 방면으로 여행하시는 승객께서는 이번 역에서 하차하시어 다리 열차를 이용해 주시기 바랍니다. 동대구역에서 내리실 문은 열차 진행 방향 왼쪽입니다 고맙습니다.</t>
  </si>
  <si>
    <t>194357-585</t>
  </si>
  <si>
    <t>./file/20210813/MG00e04c241950/194357-585.pcm</t>
  </si>
  <si>
    <t>d:\SRT_Improvement\전사데이터\aac\MG00e04c241950\20210813\194357-585.aac</t>
  </si>
  <si>
    <t>안내 말씀 드립니다. 우리 열차는 지금 천안아산 천안아산역에 도착합니다. 아울러 우리 열차는 천안아산역을 경유하여 평택지제 수서역으로 가는 srt 358열차입니다. 천안아산역에 내리실 문은 열차 진행 방향 오른쪽입니다. 다시 한 번 안내 말씀드립니다. 우리 열차는 지금 천안아산 천안아산역에 도착하고 있습니다. 두고 내리시는 물건이 없는지 다시 한 번 확인하시기 바랍니다. 고맙습니다.</t>
  </si>
  <si>
    <t>안내 말씀드립니다. 우리 열차는 지금 천안 아산 천안 아산역에 도착합니다. 아울러 우리 열차는 천안 아산역을 경유하여 평택 지제 수서역으로 가는 sit 358열차입니다. 천안 아산역에 내리실 분은 열차 진행 방향 오른쪽입니다. 다시 한 번 안내 말씀드립니다. 우리 열차는 지금 천안 아산 천안 아산역에 도착하고 있습니다. 두고 내리시는 물건이 없는지 다시 한 번 확인하시기 바랍니다 고맙습니다.</t>
  </si>
  <si>
    <t>123817-410</t>
  </si>
  <si>
    <t>./file/20210818/MG00e04c241964/123817-410.pcm</t>
  </si>
  <si>
    <t>d:\SRT_Improvement\전사데이터\aac\MG00e04c241964\20210818\123817-410.aac</t>
  </si>
  <si>
    <t>안내 말씀드립니다. 우리 열차는 잠시 후 천안아산 천안아산역에 도착합니다. 아울러 우리 열차는 천안아산역을 경유하여 수서역으로 가는 srt 326열차입니다. 천안아산역 내리실 문은 열차 진행 방향 왼쪽입니다. 고맙습니다.</t>
  </si>
  <si>
    <t>안내 말씀드립니다. 우리 열차는 잠시 후 천안 아산 천안 아산역에 도착합니다. 원래 우리 열차는 천안 아산역을 경유하여 수서역으로 가는 srt 326열차입니다. 널 5명 내리시는 분은 열차 진행 방향 왼쪽입니다 고맙습니다.</t>
  </si>
  <si>
    <t>213228-253</t>
  </si>
  <si>
    <t>./file/20210805/MG00e04c241928/213228-253.pcm</t>
  </si>
  <si>
    <t>d:\SRT_Improvement\전사데이터\aac\MG00e04c241928\20210805\213228-253.aac</t>
  </si>
  <si>
    <t>안내 말씀드립니다. 우리 열차는 잠시 후 동대구 동대구역에 도착합니다. 두고 내리시는 물건이 없는지 다시 한 번 확인하시기 바랍니다. 아울러 동해선 포항 방면 경전선 창원 마산 진주 방면으로 여행하실 승객께서는 이번 역에서 하차하시어 다른 열차를 이용해 주시기 바랍니다. 내리실 문은 열차 진행 방향 왼쪽입니다. 고맙습니다.</t>
  </si>
  <si>
    <t>안내 말씀드립니다. 우리 차는 잠시 후 동대구 동대구역에 도착합니다. 두고 내리시는 물건이 없는지 다시 한 번 확인하시기 바랍니다. 아울러 동해선 포항방면 경선선 창원 마산 진주 방면으로 여행하실 승객께서는 이번 장에서 취하셔 다른 열차를 이용해 주시기 바랍니다. 내리시는 열차 진행 방향 왼쪽입니다 고맙습니다.</t>
  </si>
  <si>
    <t>152533-525</t>
  </si>
  <si>
    <t>./file/20210901/MG00e04c241940/152533-525.pcm</t>
  </si>
  <si>
    <t>d:\SRT_Improvement\전사데이터\aac\MG00e04c241940\20210901\152533-525.aac</t>
  </si>
  <si>
    <t>안내 말씀드립니다. 우리 열차는 잠시 후 천안아산 천안아산역에 도착합니다. 아울러 우리 열차는 천안아산역을 경유하여 수서역으로 가는 srt 336열차입니다. 내리실 문은 열차 진행 방향 왼쪽입니다. 고맙습니다.</t>
  </si>
  <si>
    <t>안녕합니다. 우리 열차는 잠시 후 천안 아산 천안 아산역에 도착합니다. 우리 열차는 천안 아산역을 경유하여 수소학으로 가은 에스알티 3백36 열차입니다. 에리세이브는 열차 진행 방향 왼쪽입니다 고맙습니다.</t>
  </si>
  <si>
    <t>152734-744</t>
  </si>
  <si>
    <t>./file/20210709/MG00e04c241970/152734-744.pcm</t>
  </si>
  <si>
    <t>d:\SRT_Improvement\전사데이터\aac\MG00e04c241970\20210709\152734-744.aac</t>
  </si>
  <si>
    <t>안내 말씀드립니다. 우리 열차는 잠시 후 천안아산 천안아산역에 도착합니다. 내리실 문은 열차 진행 방향 왼쪽입니다. 아울러 우리 열차는 수서역으로 가는 srt 336열차입니다. 열차 이용에 참고하시기 바랍니다. 고맙습니다.</t>
  </si>
  <si>
    <t>아무 말씀드립니다. 우리 열차는 잠시 후 천안 아산 천안 아산역에 도착합니다. 내리실 문은 열차 진행 방향 왼쪽입니다. 아울러 우리 열차는 수서역으로 가는 srt 336열차입니다. 열차 이용에 참고하시기 바랍니다 고맙습니다.</t>
  </si>
  <si>
    <t>145331-096</t>
  </si>
  <si>
    <t>./file/20210805/MG00e04c241930/145331-096.pcm</t>
  </si>
  <si>
    <t>d:\SRT_Improvement\전사데이터\aac\MG00e04c241930\20210805\145331-096.aac</t>
  </si>
  <si>
    <t>안내 말씀드립니다. 우리 열차는 잠시 후 천안아산 천안아산역에 도착합니다. 아울러 우리 열차는 천안아산역을 경유하여 천안아산, 수서역으로 가는 srt 334열차입니다. 용산, 서울역으로 가는 ktx 열차를 이용하실 고객께서는 이번 역에서 하차하시어 다른 열차를 이용해 주시기 바랍니다. 내리실 문은 열차 진행 방향 오른쪽입니다. 고맙습니다.</t>
  </si>
  <si>
    <t>안내 말씀드립니다. 우리 열차는 잠시 후 천안 아산 천안 아산역에 도착합니다. 우리 우리 열차는 천안아산역을 경계하여 천안 아산 서울역으로 가는 srt 334 열차입니다. 용산 서울역으로 가는 ktx 열차를 이용하실 고객께서는 이번 역에서 하차하시어 다른 열차를 이용해 주시기 바랍니다. 메리소 모든 열차 진행 방향 오른쪽입니다 고맙습니다.</t>
  </si>
  <si>
    <t>221529-532</t>
  </si>
  <si>
    <t>./file/20210709/MG00e04c24191c/221529-532.pcm</t>
  </si>
  <si>
    <t>d:\SRT_Improvement\전사데이터\aac\MG00e04c24191c\20210709\221529-532.aac</t>
  </si>
  <si>
    <t>안내 말씀드립니다. 우리 열차는 잠시 후 천안아산 천안아산역에 도착합니다. 아울러 우리 열차는 천안아산역을 경유하여 수서역으로 가는 srt 368열차입니다. 천안아산역 내리실 문은 열차 진행 방향 왼쪽입니다. 고맙습니다.</t>
  </si>
  <si>
    <t>안내 말씀드립니다. 우리 열차는 잠시 후 천안 아산 천안 아산역에 도착합니다. 아울러 우리 열차는 천안아산역을 경유하여 수서역으로 가는 srt 368열차입니다. 천안아산역 내리실 문은 열차 진행 방향 왼쪽입니다 고맙습니다.</t>
  </si>
  <si>
    <t>090644-547</t>
  </si>
  <si>
    <t>./file/20210809/MG00e04c24194c/090644-547.pcm</t>
  </si>
  <si>
    <t>d:\SRT_Improvement\전사데이터\aac\MG00e04c24194c\20210809\090644-547.aac</t>
  </si>
  <si>
    <t>안내 말씀드립니다. 우리 열차는 잠시 후 동대구 동대구역에 도착합니다. 아울러 동해선 포항 방면 경전선 창원 마산 진주 방면으로 여행하실 승객께서 이번 역에서 하차하시어 다른 열차를 이용해 주시기 바랍니다. 내리실 문은 열차 진행 방향 왼쪽입니다. 고맙습니다.</t>
  </si>
  <si>
    <t>한문화 학생들입니다. 우리 열차는 잠시 후 동대구 동대구역에 도착합니다. 아울러 동해선 포항 방면 경전선 창원 마산 진주 방면으로 여행하신 승객께서는 이반영에서 하차하시어 다른 열차를 이용해 주시기 바랍니다. 내리실 문은 열차 진행 방향 윤조입니다 고맙습니다.</t>
  </si>
  <si>
    <t>085730-787</t>
  </si>
  <si>
    <t>./file/20210803/MG00e04c241938/085730-787.pcm</t>
  </si>
  <si>
    <t>d:\SRT_Improvement\전사데이터\aac\MG00e04c241938\20210803\085730-787.aac</t>
  </si>
  <si>
    <t>동대구 대전 동탄 수서역까지 가는 srt 318열차입니다. 승객 여러분께서는 가지고 계신 승차권에서 가는 곳과 열차 시간을 다시 한 번 확인해 주시기 바랍니다. 열차가 곧 출발합니다. 배웅을 위해 승차한 분은 이제 내려주시기 바랍니다. 아울러 마스크가 필요하신 승객에서는 2호차와 3호차 사이 5호 와 6호차 사이에 있는 자동 판매기를 이용해 주시기 바랍니다. 고맙습니다.</t>
  </si>
  <si>
    <t>동대문 대전 동탄 수서역까지 가는 srp 318 열차입니다. 승객 여러분께서는 가지고 계신 승차권에서 가는 곳과 열차 시간을 다시 한 번 확인해 주시기 바랍니다. 열차가 곧 출발합니다. 도로 위에 승차한 분은 이제 열차에서 내려주시기 바랍니다. 아울러 마스크가 필요하신 승객께서는 2회차와 3회차 사이 5회차와 6회차 사이 틈내에 있는 자동 판매기를 이용해 주시기 바랍니다. 고맙습니다.</t>
  </si>
  <si>
    <t>124937-847</t>
  </si>
  <si>
    <t>./file/20210903/MG00e04c2419cc/124937-847.pcm</t>
  </si>
  <si>
    <t>d:\SRT_Improvement\전사데이터\aac\MG00e04c2419cc\20210903\124937-847.aac</t>
  </si>
  <si>
    <t>안내 말씀드립니다. 우리 열차는 잠시 후 천안아산 천안아산역에 도착합니다. 아울러 우리 열차는 천안아산역을 경유하여 동탄, 수서로 가는 srt 328열차입니다. 천안아산역 내리실 문은 열차 진행 방향 왼쪽입니다. 고맙습니다.</t>
  </si>
  <si>
    <t>말씀드립니다. 우리 열차는 잠시 후 천안 아산 천안 아산역에 도착합니다. 아울러 우리 열차는 천안 아산역을 경유하여 동탄 수서로 가는 srt 328열차입니다. 천안 아산역 내리시는 열차 진행 방향 왼쪽입니다 고맙습니다.</t>
  </si>
  <si>
    <t>174340-109</t>
  </si>
  <si>
    <t>./file/20210906/MG00e04c2419b0/174340-109.pcm</t>
  </si>
  <si>
    <t>d:\SRT_Improvement\전사데이터\aac\MG00e04c2419b0\20210906\174340-109.aac</t>
  </si>
  <si>
    <t>안내 말씀드립니다. 우리 열차는 잠시 후 천안아산 천안아산역에 도착합니다. 아울러 우리 열차는 천안아산역을 경유하여 동탄 수서역으로 가는 srt 350열차입니다. 내리실 문은 열차 진행 방향 왼쪽입니다. 고맙습니다.</t>
  </si>
  <si>
    <t>안내 말씀드립니다. 우리 열차는 잠시 후 천안 아산 천안 아산역에 도착합니다. 아울러 우리 열차는 천안 아산역을 경유하여 동탄 수서역으로 가는 srt 350 열차입니다. 내리실 문은 열차 진행 방향 왼쪽입니다 고맙습니다.</t>
  </si>
  <si>
    <t>175534-741</t>
  </si>
  <si>
    <t>./file/20210805/MG00e04c24197c/175534-741.pcm</t>
  </si>
  <si>
    <t>d:\SRT_Improvement\전사데이터\aac\MG00e04c24197c\20210805\175534-741.aac</t>
  </si>
  <si>
    <t>안내 말씀드립니다. 우리 열차는 잠시 후 김천구미 김천구미역에 도착합니다 내리실 문은 열차 진행 방향 왼쪽입니다. 아울러 현재 우리 열차는 4호차 승강문 고장으로 이용하실 수 없습니다. 김천구미역에서 하차하시는 4호차 고객님께서는 3호차 혹은 5호차 승강문을 이용해 주시기 바랍니다. 고맙습니다.</t>
  </si>
  <si>
    <t>안내 말씀드립니다. 오늘 아침은 잠시 후 김창 고미 김천 고미역에 도착합니다. 내리실 문은 열차 진행 방향 왼쪽입니다. 아론 현재 우리 차 45차 승강장 구장으로 이용하실 수 없습니다. 김천공유역에서 하차하시는 사후차 고객님께서는 사호차 혹은 오호차 승강문을 이용해 주시기 바랍니다.</t>
  </si>
  <si>
    <t>141333-890</t>
  </si>
  <si>
    <t>./file/20210728/MG00e04c241914/141333-890.pcm</t>
  </si>
  <si>
    <t>d:\SRT_Improvement\전사데이터\aac\MG00e04c241914\20210728\141333-890.aac</t>
  </si>
  <si>
    <t xml:space="preserve">안내 말씀드립니다. 우리 열차는 잠시 후 천안아산 천안아산역에 도착합니다. 두고 내리시는 물건이 없는지 다시 한 번 확인하시기 바랍니다. 아울러 우리 열차는 천안아산역을 경유하여 지제 수서로 가는 srt 330열차입니다. 용산 서울로 가는 ktx 열차를 이용하실 승객께서는 이번 역에서 하차하시어 다른 열차를 이용해 주시기 바랍니다. 천안아산역 내리실 문은 열차 진행 방향 왼쪽입니다. 고맙습니다. </t>
  </si>
  <si>
    <t>안녕하시드입니다. 우리 열차는 잠시 후 천안 아산 천안 아산역에 도착합니다. 두고 내리시는 요관이 없는지 다시 한 번 확인하시기 바랍니다. 아울러 우리 열차는 천안 아산역에 경유하여 지제 시사로 하는 srt 331차입니다. 용산 서울로 가는 ktx 열차를 이용하실 승객께서는 이번 역에 설치하시고 다른 열차를 이용해 주시기 바랍니다. 천안 아산역 내리신 열차 진행 방향 최입니다 고맙습니다.</t>
  </si>
  <si>
    <t>201522-425</t>
  </si>
  <si>
    <t>./file/20210803/MG00e04c2419cc/201522-425.pcm</t>
  </si>
  <si>
    <t>d:\SRT_Improvement\전사데이터\aac\MG00e04c2419cc\20210803\201522-425.aac</t>
  </si>
  <si>
    <t>안내 말씀드립니다. 우리 열차는 잠시 후 익산 익산역에 도착합니다. 익산역 내리실 문은 열차 진행 방향 왼쪽입니다. 아울러 현재 우리 열차의 7호차 앞쪽 출입문 고장으로 7호차 앞쪽으로 하차하실 수 없습니다. 7호차 하차 고객님께서는 뒤쪽 출입문을 이용해 주시기 바랍니다. 불편을 끼쳐드려 대단히 죄송합니다.</t>
  </si>
  <si>
    <t>안내 말씀드립니다. 우리 열차는 잠시 후 익산 익산역에 도착합니다. 익산역 내리실무는 열차 진행 방향 왼쪽입니다. 아울러 현재 우리 열차의 7호차 앞쪽 출입문 고장으로 7호차 앞쪽으로 하차하실 수 없습니다. 7호차 하차 고객님께서는 뒤쪽 출입문을 이용해 주시기 바랍니다. 불편을 끼쳐드려 대단히 죄송합니다.</t>
  </si>
  <si>
    <t>155908-370</t>
  </si>
  <si>
    <t>./file/20210830/MG00e04c241974/155908-370.pcm</t>
  </si>
  <si>
    <t>d:\SRT_Improvement\전사데이터\aac\MG00e04c241974\20210830\155908-370.aac</t>
  </si>
  <si>
    <t>안내 말씀드립니다. 우리 열차는 잠시 후 천안아산 천안아산역에 도착합니다. 아울러 우리 열차는 천안아산역을 경유하여 동탄 수서역으로 가는 srt 660열차입니다. 천안아산역 내리실 문은 열차 진행 방향 오른쪽입니다. 고맙습니다.</t>
  </si>
  <si>
    <t>안내 말씀드립니다. 우리 열차는 잠시 후 천안 아산 천안 아산역에 도착합니다. 올해 우리의 차는 천안 아산역을 경유하여 동탄 수서역으로 가는 srp 660 열차입니다. 천안 아산역 내리시면은 열차 진행 방향 오른쪽입니다 고맙습니다.</t>
  </si>
  <si>
    <t>212652-628</t>
  </si>
  <si>
    <t>./file/20210706/MG00e04c241964/212652-628.pcm</t>
  </si>
  <si>
    <t>d:\SRT_Improvement\전사데이터\aac\MG00e04c241964\20210706\212652-628.aac</t>
  </si>
  <si>
    <t>우리 열차는 잠시 후 천안아산 천안아산역에 도착합니다. 아울러 우리 열차는 천안 아산역을 경유하여 지제 동탄 수서역으로 가는 srt 364열차입니다. 내리실 문은 열차 진행 방향 왼쪽입니다. 고맙습니다.</t>
  </si>
  <si>
    <t>우리 여진 잠시 후 천안 아산 천안 아산역에 도착합니다. 아울러 우리 아트는 천안 아산역을 경유하여 지재 동탄 수서역으로 가는 srt 364 열차입니다. 내리실 문은 열차 진행 방향 왼쪽입니다 고맙습니다.</t>
  </si>
  <si>
    <t>180748-057</t>
  </si>
  <si>
    <t>./file/20210820/MG00e04c2419cc/180748-057.pcm</t>
  </si>
  <si>
    <t>d:\SRT_Improvement\전사데이터\aac\MG00e04c2419cc\20210820\180748-057.aac</t>
  </si>
  <si>
    <t>다시 한 번 안내 말씀드립니다. 우리 열차는 지금 천안아산 천안아산역에 정차합니다. 내리실 문은 열차 진행 방향 왼쪽입니다. 아울러 서울역 용산 행신으로 가시는 분들은 이번 역에 하차하시어 다른 열차를 이용하시기 바랍니다. 우리 열차 천안아산역을 출발 후 평택지제역을 거쳐 수서로 가는 srt 352열차입니다. 고맙습니다.</t>
  </si>
  <si>
    <t>다시 한 번 안내 말씀드립니다. 우리 열차는 지금 천안 아산 천안 아산역에 정차합니다. 내리시는 분 열차 진행 방향 왼쪽입니다. 아울러 서울역 용산 행신으로 가시는 분들은 이번 역에 하차하셔 다른 열차를 이용하시기 바랍니다. 우리 열차 천안 아산역을 출발 후 평택 지제역을 거쳐 수소로 가는 xrt 352 열차입니다 고맙습니다.</t>
  </si>
  <si>
    <t>221441-683</t>
  </si>
  <si>
    <t>./file/20210812/MG00e04c241938/221441-683.pcm</t>
  </si>
  <si>
    <t>d:\SRT_Improvement\전사데이터\aac\MG00e04c241938\20210812\221441-683.aac</t>
  </si>
  <si>
    <t>안내 말씀드립니다. 우리 열차는 잠시 후 천안아산 천안아산역에 도착합니다. 아울러 우리 열차는 천안아산역을 경유하여 수서역으로 가는 srt 368열차입니다. 천안아산역 내리실 문은 열차 진행 방향 왼쪽입니다. 다시 한 번 안내 말씀드립니다. 우리 열차는 잠시 후 천안아산 천안아산역에 도착합니다. 내리실 문은 열차 진행 방향 왼쪽입니다. 고맙습니다.</t>
  </si>
  <si>
    <t>안내 말씀드립니다. 우리 열차는 잠시 후 천안 아산 천안 아산역에 도착합니다. 아울러 우리 열차는 천안 아산역을 경유하여 수서역으로 가는 srt 368 열차입니다. 천안 아산영다리셜 문은 열차 진행 방향 왼쪽입니다. 다시 한 번 안내 말씀드립니다. 오리 열차는 잠시 후 천안 아산 천안 아산역에 도착합니다. 내리 셜문은 열차 진행 방향 왼쪽입니다 고맙습니다.</t>
  </si>
  <si>
    <t>184006-748</t>
  </si>
  <si>
    <t>./file/20210902/MG00e04c2419cc/184006-748.pcm</t>
  </si>
  <si>
    <t>d:\SRT_Improvement\전사데이터\aac\MG00e04c2419cc\20210902\184006-748.aac</t>
  </si>
  <si>
    <t>안내 말씀드립니다. 우리 열차는 잠시 후 동대구 동대구역에 도착합니다. 두고 내리시는 물건이 없는지 다시 한 번 확인하시기 바랍니다. 아울러 동해선 포항 방면 경전선 창원 마산 진주 방면으로 여행하실 승객께서는 이번 역에서 하차하시어 다른 열차를 이용해 주시기 바랍니다. 동대구역 내리실 문은 열차 진행 방향 왼쪽입니다. 다시 한 번 안내 말씀드립니다. 우리 열차는 잠시 후 동대구 동대구역에 도착합니다. 동대구역을 경유하여 신경주 부산역으로 가는 srt 353 열차입니다. 동대구역 내리실 문은 왼쪽입니다. 고맙습니다.</t>
  </si>
  <si>
    <t>내 말씀 드립니다. 우리 열차는 잠시 후 동대구 동대구역에 도착합니다. 두고 내리시는 물건이 없는지 다시 한 번 확인하시기 바랍니다. 아울러 동해선 포항방면 경전선 창원 마산 진주 방면으로 여행하실 승객께서는 이번 역에서 하차하시어 다른 열차를 이용해 주시기 바랍니다. 동대구역 내리실 문은 열차 진행 방향 왼쪽입니다. 다시 한 번 안내 말씀드립니다. 우리 열차는 잠시 후 동대구 동대구역에 도착합니다. 아울러 우리 열차는 동대구역을 경유하여 신경주 부산역으로 가는 srt 353 열차입니다. 동대구역 내리신 분은 왼쪽입니다 고맙습니다.</t>
  </si>
  <si>
    <t>132534-959</t>
  </si>
  <si>
    <t>./file/20210901/MG00e04c2419c0/132534-959.pcm</t>
  </si>
  <si>
    <t>d:\SRT_Improvement\전사데이터\aac\MG00e04c2419c0\20210901\132534-959.aac</t>
  </si>
  <si>
    <t>안내 말씀드립니다. 우리 열차는 잠시 후 익산 익산역에 도착합니다. 아울러 우리 열차는 익산역을 경유하여 동탄 수서역으로 가는 srt 611열차</t>
  </si>
  <si>
    <t>안녕하세 한글입니다. 오늘 저는 잠시 후 익산 익산역에 도착합니다. 아울러 우리 저는 익산역을 경유하여 동탄 수서역으로 오가는 sit 612</t>
  </si>
  <si>
    <t>212947-300</t>
  </si>
  <si>
    <t>./file/20210820/MG00e04c241930/212947-300.pcm</t>
  </si>
  <si>
    <t>d:\SRT_Improvement\전사데이터\aac\MG00e04c241930\20210820\212947-300.aac</t>
  </si>
  <si>
    <t>안내 말씀드립니다. 우리 열차는 잠시 후 천안아산 천안아산역에 도착합니다. 아울러 우리 열차는 천안아산역을 경유하여 평택지제 동탄 수서역으로 가는 srt 324열차입니다. 천안아산역 내리실 문은 열차 진행방향 왼쪽입니다. 고맙습니다.</t>
  </si>
  <si>
    <t>안내 말씀드립니다. 우리 열차는 잠시 후 천안 아산 천안 아산역에 도착합니다. 아울러 우리 열차는 천안 아산역을 경유하여 평택 지제 동탄 수서역으로 가는 srt 364 열차입니다. 천안 아산역 내리스무는 열차 진행방향후 왼쪽입니다 고맙습니다.</t>
  </si>
  <si>
    <t>223901-741</t>
  </si>
  <si>
    <t>./file/20210716/MG00e04c24194c/223901-741.pcm</t>
  </si>
  <si>
    <t>d:\SRT_Improvement\전사데이터\aac\MG00e04c24194c\20210716\223901-741.aac</t>
  </si>
  <si>
    <t>안내 말씀드립니다. 우리 열차는 잠시 후 동대구 동대구역에 도착합니다. 아울러 경전선 창원 마산 방면으로 여행하실 승객께서는 다른 열차를 이용해 주시기 바랍니다. 동대구역 내리실 문은 열차 진행 방향 왼쪽입니다. 고맙습니다.</t>
  </si>
  <si>
    <t>안내 말씀드립니다. 우리 열차는 잠시 후 동대구 동대구역에 도착합니다. 아울러 경전선 창원 마산 방면으로 여행하실 승객께서는 다른 열차로 이용해 주시기 바랍니다. 동대구역 내리실 문은 열차 진행 방향 왼쪽입니다 고맙습니다.</t>
  </si>
  <si>
    <t>092330-442</t>
  </si>
  <si>
    <t>./file/20210708/MG00e04c2419c0/092330-442.pcm</t>
  </si>
  <si>
    <t>d:\SRT_Improvement\전사데이터\aac\MG00e04c2419c0\20210708\092330-442.aac</t>
  </si>
  <si>
    <t>안내 말씀드립니다. 우리 열차는 잠시 후 천안아산 천안아산역에 도착합니다. 아울러 우리 열차는 천안아산역을 경유하여 수서역으로 가는 srt 310열차입니다. 용산 서울역으로 가는 ktx열차를 이용하실 승객께서는 이번 역에서 하차하시어 다른 열차를 이용해 주시기 바랍니다. 내리실 문은 열차 진행 방향 왼쪽입니다. 고맙습니다.</t>
  </si>
  <si>
    <t>안녕 드립니다. 우리 열차는 잠시 후 천안 아산 천안 아산역에 도착합니다. 아울러 우리 열차는 천안 아산역을 경유하여 수서역으로 가는 frp 301 열차입니다. 용산 서울역으로 가는 ktx 열차를 이용하실 승객께서는 이번 역에서 하차하시어 다른 열차를 이용해 주시기 바랍니다. 내리실 문은 열차 진행 방향 왼쪽입니다 고맙습니다.</t>
  </si>
  <si>
    <t>224043-234</t>
  </si>
  <si>
    <t>./file/20210715/MG00e04c241944/224043-234.pcm</t>
  </si>
  <si>
    <t>d:\SRT_Improvement\전사데이터\aac\MG00e04c241944\20210715\224043-234.aac</t>
  </si>
  <si>
    <t>안내 말씀드립니다. 우리 열차는 잠시 후 천안아산 천안아산역에 도착합니다. 우리 열차는 천안아산역을 경유하여 동탄 수서역으로 가는 srt 372열차입니다. 천안아산 내리실 문은 열차 진행 방향 오른쪽입니다. 고맙습니다.</t>
  </si>
  <si>
    <t>안녕히 말씀드립니다. 우리 아이처럼 잠시 후 천안 아산 천안 아산역에 도착합니다. 우리 천에 마산역과 동무하여 동탄 수서역으로 가는 에스티 3백7십이열차입니다. 천안에서 내리시는 열차 진행동역 오른쪽입니다 고맙습니다.</t>
  </si>
  <si>
    <t>155548-938</t>
  </si>
  <si>
    <t>./file/20210907/MG00e04c24194c/155548-938.pcm</t>
  </si>
  <si>
    <t>d:\SRT_Improvement\전사데이터\aac\MG00e04c24194c\20210907\155548-938.aac</t>
  </si>
  <si>
    <t>안내 말씀드립니다. 우리 열차는 잠시 후 울산 울산역에 앞서 가는 ktx 213열차와 안전거리 유지를 위한 서행 운전으로 제시간보다 약 6분 늦게 도착합니다. 열차가 제시간에 운행되지 못해 죄송합니다. 울산역에서 내리실 문은 열차 진행 방향 왼쪽입니다. 고맙습니다.</t>
  </si>
  <si>
    <t>안내 말씀드립니다. 우리 열차는 잠시 후 울산 울산역에 앞서 가는 ktx 213 열차와 안전거리 유지를 위한 서행운전으로 제 시간보다 약 6분 늦게 도착합니다. 열차가 제 시간에 운행되지 못해 죄송합니다. 울산역에서 내리실 문은 열차 진행 방향 왼쪽입니다 고맙습니다.</t>
  </si>
  <si>
    <t>142232-261</t>
  </si>
  <si>
    <t>./file/20210817/MG00e04c24194c/142232-261.pcm</t>
  </si>
  <si>
    <t>d:\SRT_Improvement\전사데이터\aac\MG00e04c24194c\20210817\142232-261.aac</t>
  </si>
  <si>
    <t>안내 말씀드립니다. 우리 열차는 잠시 후. 동대구 동대구 역에 도착합니다. 두고 내리시는 물건이 없는지 다시 한 번 확인해 주시기 바랍니다. 동해선 포항 방면 경전선 창원 마산 진주 방면으로 여행하시는 승객께서는 이번 역에서 하차하시어 다른 열차를 이용해 주시기 바랍니다. 동대구역 내리실 문은 열차 진행 방향 오른쪽입니다 고맙습니다.</t>
  </si>
  <si>
    <t>라우징글입니다. 우리 저는 잠시 후 동대구 동대구역에 도착합니다. 두건으로 시는 물감이 없는지 다시 한 번 확인해 주시기 바랍니다. 아울러 동해선 포항방면 경정선 창원 마산 진주 방면으로 여행하시는 분들께서는 이원역에서 합차하시어 다른 열차를 이용해 주시기 바랍니다. 동대구역 메리시무는 열차 진행 방향 오른쪽입니다 고맙습니다.</t>
  </si>
  <si>
    <t>090431-540</t>
  </si>
  <si>
    <t>./file/20210716/MG00e04c241944/090431-540.pcm</t>
  </si>
  <si>
    <t>d:\SRT_Improvement\전사데이터\aac\MG00e04c241944\20210716\090431-540.aac</t>
  </si>
  <si>
    <t>안내 말씀드립니다. 우리 열차는 잠시 후 오송 오송역에 도착합니다. 아울러 우리 열차는 오송역을 경유하여 동탄 수서역으로 가는 srt 606열차입니다. 오송역 내리실 문은 열차 진행 방향 오른쪽입니다. 고맙습니다.</t>
  </si>
  <si>
    <t>안녕하세 드립니다. 우리 열차는 잠시 후 오송 오송역에 도착합니다. 아울러 우리 열차는 오송역을 격려하여 동탄 수서역으로 가는 srt 6006 열차입니다. 오성력 내리실무는 열차 진행 방향 오른쪽입니다 고맙습니다.</t>
  </si>
  <si>
    <t>164313-772</t>
  </si>
  <si>
    <t>./file/20210702/MG00e04c241928/164313-772.pcm</t>
  </si>
  <si>
    <t>d:\SRT_Improvement\전사데이터\aac\MG00e04c241928\20210702\164313-772.aac</t>
  </si>
  <si>
    <t>안내 말씀드립니다. 우리 열차는 잠시 후 동대구 동대구역에 도착합니다. 아울러 우리 열차는 동대구역을 경유하여 울산 부산역으로 가는 srt 343열차입니다. 내리실 문은 열차 진행 방향 오른쪽입니다. 고맙습니다.</t>
  </si>
  <si>
    <t>안녕 신노래입니다. 우리 열차는 잠시 후 동대구 동대구역에 도착합니다. 아울러 열차는 동대구역을 격려하여 울산 부산역으로 가는 srt 333 열차입니다. 내린 케이블은 열차 진행 방향 오른쪽입니다.</t>
  </si>
  <si>
    <t>152134-531</t>
  </si>
  <si>
    <t>./file/20210907/MG00e04c2419a0/152134-531.pcm</t>
  </si>
  <si>
    <t>d:\SRT_Improvement\전사데이터\aac\MG00e04c2419a0\20210907\152134-531.aac</t>
  </si>
  <si>
    <t>안내 말씀드립니다. 우리 열차는 잠시 후 동대구 동대구역에 도착합니다. 아울러 동해선 포항 방면 경전선 창원 마산 진주 방면으로 여행하실 고객님께서는 이번 역에서 하차하시어 다른 열차를 이용해 주시기 바랍니다. 내리실 문은 열차의 진행 방향 왼쪽입니다. 고맙습니다.</t>
  </si>
  <si>
    <t>안녕하서들입니다. 우리 열차는 잠시 후 동대구역 동대구역에 도착합니다. 아울러 동해선 포항 방면 경전선 창원 마산 진주 방문으로 여행하실 고객께서는 이번 역에서 하차하시어 다른 열차를 이용해 주시길 바랍니다. 메리 실무는 열차에 지는 방향 왼쪽입니다 고맙습니다.</t>
  </si>
  <si>
    <t>193512-628</t>
  </si>
  <si>
    <t>./file/20210729/MG00e04c2419ac/193512-628.pcm</t>
  </si>
  <si>
    <t>d:\SRT_Improvement\전사데이터\aac\MG00e04c2419ac\20210729\193512-628.aac</t>
  </si>
  <si>
    <t>안내 말씀드립니다. 우리 열차는 잠시 후 동탄 동탄역에 도착합니다. 동탄역 내리실 문은 열차 진행 방향 왼쪽입니다. 아울러 우리 열차의 4호차 승강문 고장으로 4호차에서 하차하실 수 없습니다. 4호차로 하차하실 고객님께서는 3호차 또는 5호차 승강문을 이용하셔야 합니다. 불편을 끼쳐드려 죄송합니다.</t>
  </si>
  <si>
    <t>안녕 말씀드립니다. 우리 열차는 잠시 후 동탄 동탄역에 도착합니다. 동탄역 우리 시는 열차 진행 방향 왼쪽입니다. 아울러 우리 차의 45차 승강문 고장으로 45차에서 하차하실 수 없습니다. 45차로 하차하실 고객님께서는 3호차 또는 5호차 생강로를 이용하셔야 합니다. 불편을 끼쳐드려 죄송합니다.</t>
  </si>
  <si>
    <t>094821-975</t>
  </si>
  <si>
    <t>./file/20210824/MG00e04c2419a0/094821-975.pcm</t>
  </si>
  <si>
    <t>d:\SRT_Improvement\전사데이터\aac\MG00e04c2419a0\20210824\094821-975.aac</t>
  </si>
  <si>
    <t>안내 말씀드립니다. 우리 열차는 잠시 후 천안아산 천안아산역에 도착합니다. 아울러 우리 열차는 천안아산역을 경유하여 동탄 수서역으로 가는 srt 654열차입니다. 천안아산역에서 내리실 문은 열차 진행 방향 왼쪽입니다. 고맙습니다.</t>
  </si>
  <si>
    <t>안녕하 날입니다. 우리 열차는 잠시 후 천안 아산 천안 아산역에 도착합니다. 아울러 우리 열차는 천안 아산역을 격려하여 동탄 수사역으로 가는 srt 654열차입니다. 천안 아산역에서 내리실 문은 열차 진행 방향 왼쪽입니다 고맙습니다.</t>
  </si>
  <si>
    <t>102628-290</t>
  </si>
  <si>
    <t>./file/20210713/MG00e04c241964/102628-290.pcm</t>
  </si>
  <si>
    <t>d:\SRT_Improvement\전사데이터\aac\MG00e04c241964\20210713\102628-290.aac</t>
  </si>
  <si>
    <t>안내 말씀드립니다. 우리 열차는 잠시 후 대전 대전역에 도착합니다. 아울러 우리 열차는 동탄역을 경유하여 수서역으로 가는 srt 318열차입니다. 용산 서울역으로 가는 ktx로 갈아타실 승객께서는 이번 역에서 하차하여 주시기 바랍니다. 내리실 문은 열차 진행 방향 왼쪽입니다. 고맙습니다.</t>
  </si>
  <si>
    <t>안내 말씀드립니다. 우리 열차는 잠시 후 대전 대전역에 도착합니다. 아울러 우리 열차는 동탄역을 경유하여 수서역으로 가는 sit 318 열차입니다. 용산 서울역으로 가는 ktx로 갈아타실 승객께서는 이번 역에서 하차하여 주시기 바랍니다. 내리시는 열차 진행 방향 왼쪽입니다 고맙습니다.</t>
  </si>
  <si>
    <t>184137-177</t>
  </si>
  <si>
    <t>./file/20210805/MG00e04c2419a0/184137-177.pcm</t>
  </si>
  <si>
    <t>d:\SRT_Improvement\전사데이터\aac\MG00e04c2419a0\20210805\184137-177.aac</t>
  </si>
  <si>
    <t>안내 말씀드립니다. 우리 열차는 잠시 후 천안아산 천안아산역에 도착합니다. 아울러 우리 열차는 천안아산역을 경유하여 지제 동탄 수서역으로 가는 srt 354열차입니다. 내리실 문은 열차 진행 방향 오른쪽입니다. 고맙습니다.</t>
  </si>
  <si>
    <t>안 드립니다. 우리 열차는 잠시 후 천안 아산 천안 아산역에 도착합니다. 아울러 우리 열차는 천안 아산역을 경유하여 기재 동탄 수서역으로 가는 srt 354 열차입니다. 내리신 분은 열차 진행 방향 오른쪽입니다 고맙습니다.</t>
  </si>
  <si>
    <t>080323-960</t>
  </si>
  <si>
    <t>./file/20210730/MG00e04c24193c/080323-960.pcm</t>
  </si>
  <si>
    <t>d:\SRT_Improvement\전사데이터\aac\MG00e04c24193c\20210730\080323-960.aac</t>
  </si>
  <si>
    <t>안내 말씀드립니다. 우리 열차는 잠시 후 천안아산 천안아산역에 도착합니다. 아울러 우리 열차는 천안아산 역을 경유하여 동탄 수서역으로 가는 srt 306열차입니다. 내리실 문은 열차 진행 방향 왼쪽입니다. 고맙습니다.</t>
  </si>
  <si>
    <t>안내 말씀드립니다. 우리 열차는 잠시 후 천안 아산 천안 아산역에 도착합니다. 아울러 우리 열차는 천안아산역을 경유하여 동탄 수서역으로 가는 srt 3006 열차입니다. 내리실 문은 열차 진행 방향 왼쪽입니다 고맙습니다.</t>
  </si>
  <si>
    <t>145304-141</t>
  </si>
  <si>
    <t>./file/20210902/MG00e04c241988/145304-141.pcm</t>
  </si>
  <si>
    <t>d:\SRT_Improvement\전사데이터\aac\MG00e04c241988\20210902\145304-141.aac</t>
  </si>
  <si>
    <t>안내 말씀드립니다. 우리 열차는 잠시 후 천안아산 천안아산역에 도착합니다. 아울러 우리 열차는 천안아산역을 경유하여 수서역을 오가는 srt 334열차입니다. 천안아산역 내리실 문은 열차 진행 방향 오른쪽입니다. 고맙습니다.</t>
  </si>
  <si>
    <t>안녕하신 길입니다. 우리 하트는 잠시 후 천안 아산 천안 아산역에 도착합니다. 아울러 우리 하차는 철원 아산역을 경유하여 수사역으로 가는 에스알티 3백3십4 열차입니다. 선원 아산역 내리시는 분은 열차 진행 방향 오른쪽입니다 고맙습니다.</t>
  </si>
  <si>
    <t>175641-447</t>
  </si>
  <si>
    <t>./file/20210818/MG00e04c241944/175641-447.pcm</t>
  </si>
  <si>
    <t>d:\SRT_Improvement\전사데이터\aac\MG00e04c241944\20210818\175641-447.aac</t>
  </si>
  <si>
    <t>안내 말씀드립니다. 우리 열차는 잠시 후 동대구 동대구역에 도착합니다. 아울러 동해선 포항 방면 경전선 창원 마산 진주 방면으로 여행하실 승객께서는 이번 역에서 하차하시어 다른 열차를 이용해 주시길 바랍니다. 동대구역 내리실 문은 열차 진행 방향 오른쪽입니다. 고맙습니다.</t>
  </si>
  <si>
    <t>안내 말씀드립니다. 우리 하천은 잠시후 동대구 동대구역에 도착합니다. 아울러 동해선 통영방면 경산선 창원 마산 진주 방면으로 여행하실 승객께서는 이번 열차 사하시어 다른 열차를 이용해 주시길 바랍니다. 동대구역 베리샤의 문인 열차 진행 방향 오른쪽입니다 고맙습니다.</t>
  </si>
  <si>
    <t>094941-616</t>
  </si>
  <si>
    <t>./file/20210902/MG00e04c24194c/094941-616.pcm</t>
  </si>
  <si>
    <t>d:\SRT_Improvement\전사데이터\aac\MG00e04c24194c\20210902\094941-616.aac</t>
  </si>
  <si>
    <t>안내 말씀드립니다. 우리 열차는 잠시 후 오송 오송역에 도착합니다. 아울러 우리 열차는 오송역을 경유하여 동탄역을 거쳐 수서역으로 가는 srt 314열차입니다. 오송역에서 내리실 문은 열차 진행 방향 왼쪽입니다. 고맙습니다.</t>
  </si>
  <si>
    <t>안내 말씀드립니다. 우리 열차는 잠시 후 오송 오송역에 도착합니다. 아울러 우리 열차는 오송역을 경유하여 동탄역을 거쳐 수서역으로 가는 srt 314열차입니다. 오성역에서 내리실 문은 열차 진행 방향 왼쪽입니다 고맙습니다.</t>
  </si>
  <si>
    <t>125030-039</t>
  </si>
  <si>
    <t>./file/20210827/MG00e04c2419a0/125030-039.pcm</t>
  </si>
  <si>
    <t>d:\SRT_Improvement\전사데이터\aac\MG00e04c2419a0\20210827\125030-039.aac</t>
  </si>
  <si>
    <t>안내 말씀드립니다. 우리 열차는 잠시 후 천안아산 천안아산역에 도착합니다. 두고 내리시는 물건이 없는지 다시 한 번 확인해 주시기 바랍니다. 아울러 우리 열차는 천안아산역을 경유하여 동탄 수서로 가는 srt 324열차입니다. 용산 서울로 가는 ktx 열차를 이용하실 승객께서는 이번 역에에서 하차하시어 다른 열차를 이용해 주시기 바랍니다. 천안아산역 내리실 문은 열차 진행 방향 왼쪽입니다. 고맙습니다.</t>
  </si>
  <si>
    <t>안내 말씀드립니다. 우리 열차는 잠시 후 천안 아산 천안 아산역에 도착합니다. 두고 내리시는 물건이 없는지 다시 한번 확인해 주시기 바랍니다. 아울러 우리 열차는 천안 아산역에 격려하여 동탄 수소로 가는 레슬리 328 열차입니다. 용산 서울로 가는 ktx 열차를 이용하실 승객께서는 이번 역에서 하차하시어 다른 열차를 이용해 주시기 바랍니다. 천안 아산역 내리시모는 열차 진행 방향 왼쪽입니다 고맙습니다.</t>
  </si>
  <si>
    <t>190459-115</t>
  </si>
  <si>
    <t>./file/20210903/MG00e04c2419c0/190459-115.pcm</t>
  </si>
  <si>
    <t>d:\SRT_Improvement\전사데이터\aac\MG00e04c2419c0\20210903\190459-115.aac</t>
  </si>
  <si>
    <t>안내 말씀드립니다. 우리 열차는 잠시 후 동대구 동대구역에 앞 열차와의 안전거리를 유지하기 위한 서행 운전으로 제시간보다 약 6분 늦게 도착합니다. 열차가 제시간에 도착하지 못해 죄송합니다. 또한 동해선 포항 방면 경전선 창원 마산 진주 방면으로 여행하실 승객께서는 이번 역에서 하차하시어 다른 열차를 이용해 주시기 바랍니다. 동대구역에서 내리실 문은 열차 진행 방향 오른쪽입니다. 고맙습니다.</t>
  </si>
  <si>
    <t>안내 말씀드립니다. 우리 열차는 잠시 후 동대구 동대구역의 앞열차와의 안전거리를 유지하기 위한 서행 운전으로 제 시간보다 약 6분 늦게 도착합니다. 열차가 제 시간에 도착하지 못해 죄송합니다. 또한 동해선 포항방면 경전선 창원 마산 진주 방면으로 여행하신 승객께서는 이번 역에서 하차하시어 다른 열차를 이용해 주시기 바랍니다. 동대구역에서 내리실 문은 열차 진행 방향 오른쪽입니다 고맙습니다.</t>
  </si>
  <si>
    <t>154027-380</t>
  </si>
  <si>
    <t>./file/20210716/MG00e04c2419ac/154027-380.pcm</t>
  </si>
  <si>
    <t>d:\SRT_Improvement\전사데이터\aac\MG00e04c2419ac\20210716\154027-380.aac</t>
  </si>
  <si>
    <t>안내 말씀드립니다. 우리 열차는 앞 열차와의 서행 안전거리 유지를 위한 서행 운전으로 잠시 후 천안아산 천안아산역에 제시간보다 약 9분 늦게 도착합니다. 열차가 제시간에 도착하지 못해 죄송합니다. 내리실 문은 열차 진행 방향 오른쪽입니다. 고맙습니다.</t>
  </si>
  <si>
    <t>전문 드립니다. 우리 열차는 남만차와의 안전거리 유지를 위한 서울 운전으로 잠시 후 천안 아산 천안 아산역에 제 시간보다 약 9분 늦게 도착합니다. 열차가 제 시간에 도착하지 못해 죄송합니다. 내리시면은 열차 하시는 방향 오른쪽입니다 고맙습니다.</t>
  </si>
  <si>
    <t>140639-581</t>
  </si>
  <si>
    <t>./file/20210709/MG00e04c2419cc/140639-581.pcm</t>
  </si>
  <si>
    <t>d:\SRT_Improvement\전사데이터\aac\MG00e04c2419cc\20210709\140639-581.aac</t>
  </si>
  <si>
    <t xml:space="preserve">안내 말씀드립니다. 우리 열차는 잠시 후 동대구역에 도착합니다. 동해선 포항 방면 경전선 창원 마산 진주 방면으로 여행하실 승객께서는 이번 역에서 하차하시어 다른 열차를 이용해 주시기 바랍니다. 동대구역. 내리실 문은 열차 진행 방향 왼쪽입니다. 고맙습니다. </t>
  </si>
  <si>
    <t>안내 말씀드립니다. 우리 열차는 잠시 후 동대구역에 도착합니다. 동해선 포항 방면 경전선 창원 마산 진주 방면으로 연행하셔야 할 고객께서는 이번 역에서 하차하시어 다른 열차를 이용해 주시기 바랍니다. 동대구역 내리실 문은 열차 진행 방향 왼쪽입니다. 다</t>
  </si>
  <si>
    <t>141301-244</t>
  </si>
  <si>
    <t>./file/20210820/MG00e04c241948/141301-244.pcm</t>
  </si>
  <si>
    <t>d:\SRT_Improvement\전사데이터\aac\MG00e04c241948\20210820\141301-244.aac</t>
  </si>
  <si>
    <t>안내 말씀드립니다. 우리 열차는 잠시 후 천안아산 천안아산역에 도착합니다. 두고 내리시는 소지품이 없는지 다시 한 번 확인하시기 바랍니다. 아울러 우리 열차는 천안아산역을 경유하여 평택지제 수서역으로 가는 srt 330열차입니다. 용산 서울역으로 가는 ktx 열차를 이용하실 승객께서는 이번 역에서 하차하시어 다른 열차를 이용해 주시기 바랍니다. 천안아산역에서 내리실 문은 열차 진행 방향 왼쪽 왼쪽입니다. 고맙습니다.</t>
  </si>
  <si>
    <t>안내 말씀드립니다. 우리 열차는 잠시 후 천안화선 천월화산역에 도착합니다. 두고 내리시는 소지품이 없는지 다시 한 번 확인하시기 바랍니다. 아울러 우리 열차는 천안아산역을 경유하여 평택 지제 수소역으로 가는 에스알피 삼백삼원 열차입니다. 용산 서울역으로 가는 ktx 열차를 이용하실 승객께서는 이번 역에서 하차하시어 다른 열차를 이용해 주시기 바랍니다. 터널 월선역에서 내리셔야 문은 열차 진행 방향 왼쪽 왼쪽입니다 고맙습니다.</t>
  </si>
  <si>
    <t>065351-163</t>
  </si>
  <si>
    <t>./file/20210721/MG00e04c241998/065351-163.pcm</t>
  </si>
  <si>
    <t>d:\SRT_Improvement\전사데이터\aac\MG00e04c241998\20210721\065351-163.aac</t>
  </si>
  <si>
    <t>신경주 동대구 김천구미 대전 오송 지제역을 거쳐 수서역까지 가는 srt 308열차입니다. 승객 여러분께서는 가지고 계신 승차권에서 가는 곳과 열차 시간을 다시 한 번 확인해 주시기 바랍니다. 열차가 곧 출발합니다. 배웅을 위해 승차한 분은 이제 열차에서 내려주시기 바랍니다. 아울러 마스크가 필요하신 승객께서는 5호차와 6호차와 사이 통로에 있는 자동 판매기를 이용해 주시기 바랍니다. 고맙습니다.</t>
  </si>
  <si>
    <t>신경주 동대구 김천구미 대전 오송 지제역을 거쳐 수서역까지 가는 sit 3008 열차입니다. 승객 여러분께서는 가지고 계신 승차권에서 가는 곳과 열차 시간을 다시 한 번 확인해 주시기 바랍니다. 열차가 곧 출발합니다. 배웅을 위해 승차한 분은 이제 열차에서 내려주시기 바랍니다. 아울러 마스크가 필요하신 분들께서는 오후차와 6호차 사이 통로에 있는 자동 판매기를 이용해 주시기 바랍니다 고맙습니다.</t>
  </si>
  <si>
    <t>083951-057</t>
  </si>
  <si>
    <t>./file/20210824/MG00e04c24196c/083951-057.pcm</t>
  </si>
  <si>
    <t>d:\SRT_Improvement\전사데이터\aac\MG00e04c24196c\20210824\083951-057.aac</t>
  </si>
  <si>
    <t>안내 말씀드립니다. 우리 열차는 잠시 후 동대구 동대구역에 도착합니다. 아울러 동해선 포항 방면 경전선 창원 마산 방면으로 여행하실 고객님께서는 지금 우리 열차에서 하차하시어 다른 열차를 이용해 주시기 바랍니다. 오늘은 비로 인해 바닥이 많이 미끄러우니 넘어져서 다치지 않게 유의하시기 바라며 동대구역에서 내리실 문은 열차 진행 방향 오른쪽입니다. 고맙습니다.</t>
  </si>
  <si>
    <t>안녕하신들입니다. 유리할 차는 잠시 후 동대구 동대구역에 도착합니다. 아울러 동해선 포항 방면 경전선 창원 마산 방면으로 여행하실 고객께서는 지금 우리 열차에서 하차하시어 다른 열차를 이용해 주시기 바랍니다. 오늘은 비로 인해 가방이 많이 미끄러우니 넘어져서 다치지 않게 유의하시기 바라며 동대구역에서 내리실 문은 열차 진행 방향 오른쪽입니다 고맙습니다.</t>
  </si>
  <si>
    <t>143519-904</t>
  </si>
  <si>
    <t>./file/20210907/MG00e04c241970/143519-904.pcm</t>
  </si>
  <si>
    <t>d:\SRT_Improvement\전사데이터\aac\MG00e04c241970\20210907\143519-904.aac</t>
  </si>
  <si>
    <t xml:space="preserve">안내 말씀드립니다. 우리 열차는 잠시 후 오송 오송역에 앞 열차와의 안전 거리 유지로 인한 서행 운전으로 인하여 제시간보다 약 5분 늦게 도착합니다. 열차가 제시간에 도착하지 못해 죄송합니다. 아울러 우리 열차는 오송역을 경유하여 동탄 수서역으로 가는 srt 332호차입니다. 오송역 내리실 문은 열차 진행 방향 왼쪽입니다. </t>
  </si>
  <si>
    <t>네 말씀드립니다. 이래처는 잠시 후 오송 오송역에 안내처의 안전거리 유지로 인한 설 운전으로 인하여 제 시간보다 약 5분 늦게 도착합니다. 차차 시간에 도착하지 못해 죄송합니다. 아마 리어차는 오승목을 경유하여 등판 수서역으로 가는 srt 332월 차입니다. 오승력 내리시면은 일차 시행 방향 왼쪽입니다 고맙습니다.</t>
  </si>
  <si>
    <t>184129-273</t>
  </si>
  <si>
    <t>./file/20210903/MG00e04c24193c/184129-273.pcm</t>
  </si>
  <si>
    <t>d:\SRT_Improvement\전사데이터\aac\MG00e04c24193c\20210903\184129-273.aac</t>
  </si>
  <si>
    <t>안내 말씀드립니다. 우리 열차는 잠시 후 동대구 동대구역에 도착합니다. 휴대폰 지갑 가방 등 두고 내리시는 물건이 없는지 다시 한 번 확인해 주시기 바랍니다. 아울러 동해선 포항 방면 경전선 창원 마산 진주 방면으로 여행하실 승객께서는 이번 역에서 하차하시어 다른 열차를 이용해 주시기 바랍니다. 동대구역 내리실 문은 열차 진행 방향 왼쪽입니다. 고맙습니다.</t>
  </si>
  <si>
    <t>네 말씀드립니다. 우리 열차는 잠시 후 동대구 동대구역에 도착합니다. 휴대폰 지갑 가방 등 두고 내리시는 물건이 없는지 다시 한번 확인해 주시기 바랍니다. 아울러 동해선 포항 방면 경전선 창원 마산 진도 방면을 여행하실 승객께서는 이번에는 하차하시어 다른 열차를 이용해 주시기 바랍니다. 동대구역 놀이 신어는 열차 진행 방향 왼쪽입니다 고맙습니다.</t>
  </si>
  <si>
    <t>174645-206</t>
  </si>
  <si>
    <t>./file/20210719/MG00e04c24193c/174645-206.pcm</t>
  </si>
  <si>
    <t>d:\SRT_Improvement\전사데이터\aac\MG00e04c24193c\20210719\174645-206.aac</t>
  </si>
  <si>
    <t>안내 말씀드립니다 우리 열차는 잠시 후 천안아산 천안아산역에 도착합니다. 아울러 우리 열차는 천안아산역을 경유하여 지제 동탄 수서역으로 가는 srt 616열차입니다. 열차 이용에 참고하시기 바랍니다. 내리실 문은 열차 진행 방향 오른쪽입니다. 다시 한 번 안내 말씀드립니다. 우리 열차는 잠시 후 천안아산 천안아산역에 도착합니다. 내리실 문은 열차 진행 방향 오른쪽입니다. 고맙습니다.</t>
  </si>
  <si>
    <t>안내 말씀드립니다. 우리 열차는 잠시 후 천안 아산 천안 아산역에 도착합니다. 아울러 우리 열차는 천안 아산역을 경유하여 지제 동탄 수서역으로 가는 srt 616열차입니다. 열차 이용에 참고하시기 바랍니다. 내리시는 분은 열차 진행 방향 오른쪽입니다. 다시 한 번 안내 말씀드립니다. 열차는 잠시 후 천안 아산 천안 아산역에 도착합니다. 내리실 문은 열차 진행 방향 오른쪽입니다. 고맙습니다.</t>
  </si>
  <si>
    <t>110543-654</t>
  </si>
  <si>
    <t>./file/20210714/MG00e04c2418cc/110543-654.pcm</t>
  </si>
  <si>
    <t>d:\SRT_Improvement\전사데이터\aac\MG00e04c2418cc\20210714\110543-654.aac</t>
  </si>
  <si>
    <t>알았습니다. 우리 열차는 잠시 후 동대구 동대구역에 도착합니다. 아울러 동해선 포항 방면 경전선 창원 마산 진주 방면으로 여행하실 싱케캐쇼는 다른 열차를 이용해 주시기 바랍니다. 레시는 열차 진행 방향 오른쪽입니다 고맙습니다.</t>
  </si>
  <si>
    <t>095227-540</t>
  </si>
  <si>
    <t>./file/20210818/MG00e04c2419cc/095227-540.pcm</t>
  </si>
  <si>
    <t>d:\SRT_Improvement\전사데이터\aac\MG00e04c2419cc\20210818\095227-540.aac</t>
  </si>
  <si>
    <t>안내 말씀드립니다. 우리 열차는 잠시 후 동대구 동대구역에 도착합니다. 아울러 동해선 포항 방면 경전선 창원 마산 진주 방면으로 여행하실 승객께서는 다른 열차를 이용해 주시기 바랍니다. 내리시는 열차 진행 방향 오른쪽입니다 고맙습니다.</t>
  </si>
  <si>
    <t>071852-728</t>
  </si>
  <si>
    <t>./file/20210705/MG00e04c24192c/071852-728.pcm</t>
  </si>
  <si>
    <t>d:\SRT_Improvement\전사데이터\aac\MG00e04c24192c\20210705\071852-728.aac</t>
  </si>
  <si>
    <t>안내 말씀드립니다. 우리 열차는 잠시 후 오송 오송역에 도착합니다. 아울러 우리 열차는 오송역을 경유하여 지제 동탄 수서역으로 가는 srt 304열차입니다. 용산 서울역으로 가는 ktx열차를 이용하실 승객께서는 이번 역에에서 하차하시어 다른 열차를 이용해 주시기 바랍니다. 내리실 문은 열차 진행 방향 왼쪽입니다. 고맙습니다.</t>
  </si>
  <si>
    <t>안내 말씀드립니다. 우리 열차는 잠시 후 오송 오송역에 도착합니다. 아울러 우리 열차는 오송역을 경유하여 지재 동탄 수서역으로 가는 srt 3004열차입니다. 용산 서울역을 오가는 ktx 열차를 이용하실 승객께서는 이번 역에서 하차하시어 다른 열차를 이용해 주시기 바랍니다. 내리실 문은 열차 진행 방향 왼쪽입니다 고맙습니다.</t>
  </si>
  <si>
    <t>171355-744</t>
  </si>
  <si>
    <t>./file/20210706/MG00e04c2419cc/171355-744.pcm</t>
  </si>
  <si>
    <t>d:\SRT_Improvement\전사데이터\aac\MG00e04c2419cc\20210706\171355-744.aac</t>
  </si>
  <si>
    <t>안내 말씀드립니다. 우리 열차는 잠시 후 동대구 동대구 역에 도착합니다. 아울러 동해선 포항 방면 경전선 창원 마산 진주 방면으로 여행하실 승객께서는 이번 역에서 하차하시어 다른 열차를 이용해 주시기 바랍니다. 내리실 문은 열차 진행 방향 오른쪽입니다. 고맙습니다.</t>
  </si>
  <si>
    <t>안내 말씀드립니다. 우리 열차는 잠시 후 동대구 동대구역에 도착합니다. 아울러 동해선 포항 방면 경전선 창원 마산 진주 방면으로 여행하실 승객께서는 이번 역에서 하차하시어 다른 열차를 이용해 주시기 바랍니다. 내리실 문은 열차 진행 방향 오른쪽입니다 고맙습니다.</t>
  </si>
  <si>
    <t>210047-302</t>
  </si>
  <si>
    <t>./file/20210729/MG00e04c2419ac/210047-302.pcm</t>
  </si>
  <si>
    <t>d:\SRT_Improvement\전사데이터\aac\MG00e04c2419ac\20210729\210047-302.aac</t>
  </si>
  <si>
    <t>안내 말씀드립니다. 우리 열차는 잠시 후 동대구 동대구역에 도착합니다. 동대구역 내리실 문은 열차 진행 방향 왼쪽입니다. 아울러 우리 열차의 4호차 승강문 고장으로 4호차에서 하차하실 수 없습니다. 4호차로 하차하실 고객님께서는 3호차 또는 5호차 승강문을 이용하셔야 합니다. 불편을 끼쳐드려 죄송합니다.</t>
  </si>
  <si>
    <t>네 말씀드립니다. 우리 열차는 잠시 후 동대구역에 도착합니다. 동대구역 내리실 문은 열차 진행 방향 왼쪽입니다. 아울러 우리 열차의 4호차 승강문 고장으로 45차 4차 하실 수 없습니다. 4호차로 하차하실 고객님께서는 3호차 또는 5호차 승강문을 이용하셔야 합니다. 불편을 끼쳐드려 죄송합니다.</t>
  </si>
  <si>
    <t>221129-696</t>
  </si>
  <si>
    <t>./file/20210902/MG00e04c2419c0/221129-696.pcm</t>
  </si>
  <si>
    <t>다시 한 번 승객 여러분께 양해 말씀드립니다. 전체 화장실 고장으로 세면대 변기 작동이 안 되고 있어 조치 중에 있습니다. 화장실이 급하신 고객님께서는 화장실을 개방 중이오니 사용해 주시기 바랍니다. 열차 운행에 불편을 드려 대단히 죄송합니다.</t>
  </si>
  <si>
    <t>205936-086</t>
  </si>
  <si>
    <t>./file/20210803/MG00e04c241974/205936-086.pcm</t>
  </si>
  <si>
    <t>d:\SRT_Improvement\전사데이터\aac\MG00e04c241974\20210803\205936-086.aac</t>
  </si>
  <si>
    <t>안네 말씀드립니다. 우리 열차는 잠시 후 동대구 동대구역에 도착합니다. 아울러 동해선 포항 방면 경전선 창원 마산 진주 방면으로 여행하실 승객께서는 이번 역에서 하차하시어 다른 열차를 이용해 주시기 바랍니다. 동대구역 내리실 문은 왼쪽입니다.</t>
  </si>
  <si>
    <t>안녕 말씀드립니다. 우리 아이 차는 잠시 후 동대구 동대구역에 도착합니다. 아라 동해선 포항방면 경장산 창원 마산 진주 방면으로 여행하실 승객께서는 일원역에서 하차하시어 다른 열차를 이용해 주시기 바랍니다. 동대구역 대기실 문은 왼쪽입니다.</t>
  </si>
  <si>
    <t>080956-227</t>
  </si>
  <si>
    <t>./file/20210903/MG00e04c241988/080956-227.pcm</t>
  </si>
  <si>
    <t>d:\SRT_Improvement\전사데이터\aac\MG00e04c241988\20210903\080956-227.aac</t>
  </si>
  <si>
    <t xml:space="preserve">안내 말씀드립니다. 우리 열차는 잠시 후 천안아산 천안아산역에 도착합니다. 아울러 우리 열차는 천안아산 역을 경유하여 평택지제 동탄 수서역으로 가는 srt 652열차입니다. 내리실 문은 열차 진행 방향 오른쪽입니다. 고맙습니다. </t>
  </si>
  <si>
    <t>안녕을 드립니다. 우리 열차는 잠시 후 천안아산 천안아산역에 도착합니다. 아울러 우리 열차는 천안아산역을 경유하여 평택 지제 동탄 수석으로 가면 에스알티 6백5십이열차입니다. 내리시면은 열차 진행 방향 오른쪽입니다 고맙습니다.</t>
  </si>
  <si>
    <t>190315-963</t>
  </si>
  <si>
    <t>./file/20210811/MG00e04c2419cc/190315-963.pcm</t>
  </si>
  <si>
    <t>d:\SRT_Improvement\전사데이터\aac\MG00e04c2419cc\20210811\190315-963.aac</t>
  </si>
  <si>
    <t>안내 말씀드립니다. 우리 열차는 잠시 후 대전 대전역에 도착합니다. 아울러 우리 열차는 대전역을 경유하여 동탄 수서역으로 가는 srt 356열차입니다. 내리실 문은 열차 진행 방향 오른쪽입니다. 고맙습니다.</t>
  </si>
  <si>
    <t>안내 말씀 드립니다. 우리 아침 잠시 후 대전 대전역에 도착합니다. 아울러 우리 열차는 대전역을 경유하여 동탄 수서역으로 가는 에스알티 삼백오십육 열차입니다. 내리시문은 열차 진행 방향 오른쪽입니다 고맙습니다.</t>
  </si>
  <si>
    <t>123059-342</t>
  </si>
  <si>
    <t>./file/20210805/MG00e04c241944/123059-342.pcm</t>
  </si>
  <si>
    <t>d:\SRT_Improvement\전사데이터\aac\MG00e04c241944\20210805\123059-342.aac</t>
  </si>
  <si>
    <t>안내말씀 드립니다. 우리 열차는 잠시 후 울산, 울산역에 도착합니다. 울산역 내리실 문은 열차 진행 방향 왼쪽입니다. 고맙습니다.</t>
  </si>
  <si>
    <t>아 말씀드립니다. 우리 일천은 잠시 후 산 울산역에 도착합니다. 울산역 메리시모는 열차의 진행방향 왼쪽입니다. 그렇습니다.</t>
  </si>
  <si>
    <t>175643-842</t>
  </si>
  <si>
    <t>./file/20210730/MG00e04c24194c/175643-842.pcm</t>
  </si>
  <si>
    <t>d:\SRT_Improvement\전사데이터\aac\MG00e04c24194c\20210730\175643-842.aac</t>
  </si>
  <si>
    <t>안내 말씀드립니다. 우리 열차는 잠시 후 김천구미 김천구미역에 도착합니다. 김천구미역 내리실 문은 열차 진행 방향 왼쪽입니다. 고맙습니다.</t>
  </si>
  <si>
    <t>안내 말씀 드립니다. 우리 하천인 잠시 후 김천구미 김천 구미역에 도착합니다. 김천구미역 내리실 문은 열차 진행 방향 왼쪽입니다 고맙습니다.</t>
  </si>
  <si>
    <t>150242-197</t>
  </si>
  <si>
    <t>./file/20210728/MG00e04c24196c/150242-197.pcm</t>
  </si>
  <si>
    <t>d:\SRT_Improvement\전사데이터\aac\MG00e04c24196c\20210728\150242-197.aac</t>
  </si>
  <si>
    <t>고객 여러분, 우리 열차는 잠시 후 천안아산역에 도착하겠습니다. 두고 내리는 물건이 없는지 다시 한 번 확인해 주시기 바랍니다. 감사합니다.</t>
  </si>
  <si>
    <t>고객 여러분 우리 열차는 잠시 후 천안 아산역에 도착하겠습니다. 두고 내리는 물건이 없는지 다시 한 번 확인해 주시기 바랍니다. 감사합니다.</t>
  </si>
  <si>
    <t>113149-835</t>
  </si>
  <si>
    <t>./file/20210721/MG00e04c241944/113149-835.pcm</t>
  </si>
  <si>
    <t>d:\SRT_Improvement\전사데이터\aac\MG00e04c241944\20210721\113149-835.aac</t>
  </si>
  <si>
    <t>고객 여러분 우리 열차는 잠시 후 동대구역에 도착하겠습니다. 두고 내리는 물건이 없는지 다시 한 번 확인해 주시길 바랍니다. 감사합니다.</t>
  </si>
  <si>
    <t>고객 여러분 우리 열차는 잠시 후 동대구역에 도착하겠습니다. 두고 내리는 물건이 없는지 다시 한 번 확인해 주시기 바랍니다. 감사합니다.</t>
  </si>
  <si>
    <t>192529-166</t>
  </si>
  <si>
    <t>./file/20210705/MG00e04c241998/192529-166.pcm</t>
  </si>
  <si>
    <t>d:\SRT_Improvement\전사데이터\aac\MG00e04c241998\20210705\192529-166.aac</t>
  </si>
  <si>
    <t>안내말씀 드립니다. 우리 열차는 잠시 후 신경주, 신경주역에 도착합니다. 내리실 문은 열차 진행 방향 왼쪽입니다. 고맙습니다.</t>
  </si>
  <si>
    <t>안내 말씀드립니다. 우리 열차는 잠시 후 신경주 신경주역에 도착합니다. 내리실 문은 열차 진행 방향 왼쪽입니다 고맙습니다.</t>
  </si>
  <si>
    <t>181617-958</t>
  </si>
  <si>
    <t>./file/20210818/MG00e04c241944/181617-958.pcm</t>
  </si>
  <si>
    <t>d:\SRT_Improvement\전사데이터\aac\MG00e04c241944\20210818\181617-958.aac</t>
  </si>
  <si>
    <t>안내 말씀드립니다. 우리 열차는 잠시 후 신경주 신경주 역에 도착합니다. 신경주역 내리실문은 열차진행방향 왼쪽입니다. 고맙습니다.</t>
  </si>
  <si>
    <t>안녕하심 드입니다. 우리 열차는 잠시 후 신경주 신경주역에 도착합니다. 신경주역 오르샤 문은 라이트하시는 방황 왼쪽입니다 고맙습니다.</t>
  </si>
  <si>
    <t>165609-683</t>
  </si>
  <si>
    <t>./file/20210719/MG00e04c24193c/165609-683.pcm</t>
  </si>
  <si>
    <t>d:\SRT_Improvement\전사데이터\aac\MG00e04c24193c\20210719\165609-683.aac</t>
  </si>
  <si>
    <t>안내말씀 드립니다. 우리 열차는 잠시 후 익산, 익산역에 도착합니다. 내리실 문은 열차 진행 방향 왼쪽입니다. 다시 한 번 안내말씀 드립니다. 우리 열차는 잠시 후 익산, 익산역에 도착합니다. 내리실 문은 열차 진행 방향 왼쪽입니다. 고맙습니다.</t>
  </si>
  <si>
    <t>안내 말씀드립니다. 모레 열차는 잠시 후 익산 익산역에 도착합니다. 내리실 문은 열차 진행 방향 왼쪽입니다. 다시 한 번 안내 말씀드립니다. 우리 열차는 잠시 후 익산 익산역에 도착합니다. 내리실 문은 열차 진행 방향 왼쪽입니다 고맙습니다.</t>
  </si>
  <si>
    <t>121305-516</t>
  </si>
  <si>
    <t>./file/20210805/MG00e04c241968/121305-516.pcm</t>
  </si>
  <si>
    <t>d:\SRT_Improvement\전사데이터\aac\MG00e04c241968\20210805\121305-516.aac</t>
  </si>
  <si>
    <t>고객 여러분, 우리 열차는 잠시 후 동대구역에 도착하겠습니다. 두고 내리는 물건이 없는지 다시 한 번 확인해 주시기 바랍니다. 감사합니다.</t>
  </si>
  <si>
    <t>205657-869</t>
  </si>
  <si>
    <t>./file/20210706/MG00e04c24193c/205657-869.pcm</t>
  </si>
  <si>
    <t>d:\SRT_Improvement\전사데이터\aac\MG00e04c24193c\20210706\205657-869.aac</t>
  </si>
  <si>
    <t>고객 여러분, 우리 열차는 잠시 후 광주송정역에 도착하겠습니다. 두고 내리는 물건이 없는지 다시 한 번 확인해 주시기 바랍니다. 감사합니다.</t>
  </si>
  <si>
    <t>고객 여러분 우리 열차는 잠시 후 광주 승정역에 도착하겠습니다. 두고 내리는 물건이 없는지 다시 한 번 확인해 주시기 바랍니다. 감사합니다.</t>
  </si>
  <si>
    <t>191312-144</t>
  </si>
  <si>
    <t>./file/20210817/MG00e04c24194c/191312-144.pcm</t>
  </si>
  <si>
    <t>d:\SRT_Improvement\전사데이터\aac\MG00e04c24194c\20210817\191312-144.aac</t>
  </si>
  <si>
    <t>고객 여러분, 우리 열차는 잠시 후 동탄역에 도착하겠습니다. 두고 내리는 물건이 없는지 다시 한 번 확인해 주시기 바랍니다. 감사합니다.</t>
  </si>
  <si>
    <t>고객 여러분 우리 열차는 잠시 후 동탄역에 도착하겠습니다. 두고 내리는 물건이 없는지 다시 한 번 확인해 주시기 바랍니다. 감사합니다.</t>
  </si>
  <si>
    <t>154811-927</t>
  </si>
  <si>
    <t>./file/20210721/MG00e04c24197c/154811-927.pcm</t>
  </si>
  <si>
    <t>d:\SRT_Improvement\전사데이터\aac\MG00e04c24197c\20210721\154811-927.aac</t>
  </si>
  <si>
    <t>고객 여러분, 우리 열차는 잠시 후 울산역에 도착하겠습니다. 두고 내리는 물건이 없는지 다시 한 번 확인해 주시기 바랍니다. 감사합니다.</t>
  </si>
  <si>
    <t>고객 여러분 우리 열차는 잠시 후 울산역에 도착하겠습니다. 두고 내리는 물건이 없는지 다시 한 번 확인해 주시기 바랍니다. 감사합니다. 그러니까</t>
  </si>
  <si>
    <t>171514-884</t>
  </si>
  <si>
    <t>./file/20210723/MG00e04c241968/171514-884.pcm</t>
  </si>
  <si>
    <t>d:\SRT_Improvement\전사데이터\aac\MG00e04c241968\20210723\171514-884.aac</t>
  </si>
  <si>
    <t>고객 여러분, 우리 열차는 잠시 후 대전역에 도착하겠습니다. 두고 내리는 물건이 없는지 다시 한 번 확인해 주시기 바랍니다. 감사합니다.</t>
  </si>
  <si>
    <t>고객 여러분 우리 열차는 잠시 후 대전역에 도착하겠습니다. 두고 내리는 물건이 없는지 다시 한 번 확인해 주시기 바랍니다. 감사합니다.</t>
  </si>
  <si>
    <t>070947-331</t>
  </si>
  <si>
    <t>./file/20210730/MG00e04c24193c/070947-331.pcm</t>
  </si>
  <si>
    <t>d:\SRT_Improvement\전사데이터\aac\MG00e04c24193c\20210730\070947-331.aac</t>
  </si>
  <si>
    <t>안내 말씀드립니다. 우리 열차는 잠시 후 김천구미, 김천구미역에 도착합니다. 내리실 문은 열차 진행 방향 왼쪽입니다. 고맙습니다.</t>
  </si>
  <si>
    <t>안내 말씀드립니다. 우리 열차는 잠시 후 김천 구미 김천구미역에 도착합니다. 내리실 분은 열차 진행 방향 왼쪽입니다 고맙습니다.</t>
  </si>
  <si>
    <t>203226-222</t>
  </si>
  <si>
    <t>./file/20210830/MG00e04c24197c/203226-222.pcm</t>
  </si>
  <si>
    <t>d:\SRT_Improvement\전사데이터\aac\MG00e04c24197c\20210830\203226-222.aac</t>
  </si>
  <si>
    <t>고객 여러분. 우리 열차는 잠시 후 공주역에 도착하겠습니다. 두고 내리는 물건이 없는지 다시 한 번 확인해 주시길 바랍니다. 감사합니다.</t>
  </si>
  <si>
    <t>고객 여러분 우리 회사는 잠시 후 공주역에 도착하겠습니다. 두고 내리는 물건이 없는지 다시 한 번 확인해 주시기 바랍니다. 감사합니다.</t>
  </si>
  <si>
    <t>072134-910</t>
  </si>
  <si>
    <t>./file/20210719/MG00e04c24191c/072134-910.pcm</t>
  </si>
  <si>
    <t>d:\SRT_Improvement\전사데이터\aac\MG00e04c24191c\20210719\072134-910.aac</t>
  </si>
  <si>
    <t>안내 말씀드립니다. 우리 열차는 잠시 후 신경주 신경주 역에 도착합니다 내리실 문은 열차 진행 방향 왼쪽입니다. 고맙습니다</t>
  </si>
  <si>
    <t>안내 말씀드립니다. 우리 열차는 잠시 후 신경 신경주역에 도착합니다. 내리실 문은 열차 진행 방향 왼쪽입니다 고맙습니다.</t>
  </si>
  <si>
    <t>221338-511</t>
  </si>
  <si>
    <t>./file/20210902/MG00e04c241984/221338-511.pcm</t>
  </si>
  <si>
    <t>d:\SRT_Improvement\전사데이터\aac\MG00e04c241984\20210902\221338-511.aac</t>
  </si>
  <si>
    <t>고객 여러분 우리 열차는 잠시 후 천안아산역에 도착하겠습니다. 두고 내리는 물건이 없는지 다시 한 번 확인해 주시길 바랍니다. 감사합니다.</t>
  </si>
  <si>
    <t>224054-410</t>
  </si>
  <si>
    <t>./file/20210706/MG00e04c241968/224054-410.pcm</t>
  </si>
  <si>
    <t>d:\SRT_Improvement\전사데이터\aac\MG00e04c241968\20210706\224054-410.aac</t>
  </si>
  <si>
    <t>안내 말씀드립니다. 우리 열차는 잠시 후 동대구. 동대구 역에 도착합니다 두고 내리시는 물건이 없는지 다시 한번 확인하시기 바랍니다.</t>
  </si>
  <si>
    <t>안내 말씀드립니다. 우리 열상 잠시 후 동대구 동대구 역에 도착합니다. 두고 내리시는 물건이 없는지 다시 한 번 확인하시기 바랍니다.</t>
  </si>
  <si>
    <t>195358-816</t>
  </si>
  <si>
    <t>./file/20210709/MG00e04c241984/195358-816.pcm</t>
  </si>
  <si>
    <t>d:\SRT_Improvement\전사데이터\aac\MG00e04c241984\20210709\195358-816.aac</t>
  </si>
  <si>
    <t>고객 여러분, 우리 열차는 잠시 후 오송역에 도착하겠습니다. 두고 내리는 물건이 없는지 다시 한 번 확인해 주시기 바랍니다. 감사합니다.</t>
  </si>
  <si>
    <t>고객 여러분 우리 열차는 잠시 후 오송역에 도착하겠습니다. 두고 내리는 물건이 없는지 다시 한 번 확인해 주시기 바랍니다. 감사합니다.</t>
  </si>
  <si>
    <t>071837-502</t>
  </si>
  <si>
    <t>./file/20210817/MG00e04c2419b0/071837-502.pcm</t>
  </si>
  <si>
    <t>d:\SRT_Improvement\전사데이터\aac\MG00e04c2419b0\20210817\071837-502.aac</t>
  </si>
  <si>
    <t>안내 말씀드립니다. 우리 열차는 잠시 후 천안 아산 천안 아산역에 도착합니다. 내리실 문은 열차 진행 방향 오른쪽입니다. 고맙습니다.</t>
  </si>
  <si>
    <t>안내 말씀드립니다. 우리 열차는 잠시 후 천안 아산 천안 아산역에 도착합니다. 내리실 문은 열차 진행 방향 오른쪽입니다 고맙습니다.</t>
  </si>
  <si>
    <t>112934-052</t>
  </si>
  <si>
    <t>./file/20210720/MG00e04c241964/112934-052.pcm</t>
  </si>
  <si>
    <t>d:\SRT_Improvement\전사데이터\aac\MG00e04c241964\20210720\112934-052.aac</t>
  </si>
  <si>
    <t>안내 말씀드립니다. 우리 열차는 잠시 후 오송 오송역에 도착합니다. 내리실 문은 열차 진행 방향 왼쪽입니다. 고맙습니다.</t>
  </si>
  <si>
    <t>안내 말씀드립니다. 우리 열차는 잠시 후 오송 오송역에 도착합니다. 내리실 문은 열차 진행 방향 왼쪽입니다 고맙습니다.</t>
  </si>
  <si>
    <t>151848-236</t>
  </si>
  <si>
    <t>./file/20210817/MG00e04c2419ac/151848-236.pcm</t>
  </si>
  <si>
    <t>d:\SRT_Improvement\전사데이터\aac\MG00e04c2419ac\20210817\151848-236.aac</t>
  </si>
  <si>
    <t>안내말씀 드립니다. 우리 열차는 잠시 후 김천구미, 김천구미역에 도착합니다. 내리실 문은 열차 진행 방향 왼쪽입니다. 고맙습니다.</t>
  </si>
  <si>
    <t>안내 말씀드립니다. 우리 열차는 잠시 후 김천 구미 김천 구미역에 도착합니다. 내리실 문은 열차 진행 방향 왼쪽입니다 고맙습니다.</t>
  </si>
  <si>
    <t>130759-857</t>
  </si>
  <si>
    <t>./file/20210712/MG00e04c241968/130759-857.pcm</t>
  </si>
  <si>
    <t>d:\SRT_Improvement\전사데이터\aac\MG00e04c241968\20210712\130759-857.aac</t>
  </si>
  <si>
    <t>안내 말씀 드립니다. 우리 열차는 잠시 후 동대구 동대구역에 도착합니다. 내리실 문은 열차 진행 방향 왼쪽입니다. 고맙습니다.</t>
  </si>
  <si>
    <t>안내 말씀드립니다. 우리 열차는 잠시 후 동대구 동대구역에 도착합니다. 내리실 문은 열차 진행 방향 왼쪽입니다 고맙습니다.</t>
  </si>
  <si>
    <t>181219-334</t>
  </si>
  <si>
    <t>./file/20210818/MG00e04c241998/181219-334.pcm</t>
  </si>
  <si>
    <t>d:\SRT_Improvement\전사데이터\aac\MG00e04c241998\20210818\181219-334.aac</t>
  </si>
  <si>
    <t>110851-948</t>
  </si>
  <si>
    <t>./file/20210907/MG00e04c241934/110851-948.pcm</t>
  </si>
  <si>
    <t>d:\SRT_Improvement\전사데이터\aac\MG00e04c241934\20210907\110851-948.aac</t>
  </si>
  <si>
    <t>고객 여러분 우리 열차는 잠시 후 오송역에 도착하겠습니다. 두고 내리는 물건이 없는지 다시 한번 확인해 주시길 바랍니다. 감사합니다.</t>
  </si>
  <si>
    <t>고객 여러분 우리 회사는 잠시 후 오송역에 도착하겠습니다. 두고 내리는 물건이 없는지 다시 한 번 확인해 주시기 바랍니다. 감사합니다. 거기</t>
  </si>
  <si>
    <t>134421-179</t>
  </si>
  <si>
    <t>./file/20210802/MG00e04c24197c/134421-179.pcm</t>
  </si>
  <si>
    <t>d:\SRT_Improvement\전사데이터\aac\MG00e04c24197c\20210802\134421-179.aac</t>
  </si>
  <si>
    <t>안내 말씀드립니다. 우리 열차는 잠시 후 동대구 동대구역에 도착합니다. 내리실 문은 열차 진행 방향 왼쪽입니다. 고맙습니다.</t>
  </si>
  <si>
    <t>안내 말씀드립니다. 우리 열차는 잠시 후 동대구 동대구역에 도착합니다. 메리시의 문은 열차 진행 방향 왼쪽입니다 고맙습니다.</t>
  </si>
  <si>
    <t>173050-751</t>
  </si>
  <si>
    <t>./file/20210723/MG00e04c241940/173050-751.pcm</t>
  </si>
  <si>
    <t>d:\SRT_Improvement\전사데이터\aac\MG00e04c241940\20210723\173050-751.aac</t>
  </si>
  <si>
    <t>안내 말씀드립니다. 우리 열차는 잠시 후 오송 오송역에 도착합니다. 내리실 문은 열차 진행 방향 오른쪽입니다. 고맙습니다.</t>
  </si>
  <si>
    <t>안내 말씀 드립니다. 우리 열차는 잠시 후 오송 오송역에 도착합니다. 내리세나는 열차 주문 방향 오른쪽입니다 고맙습니다.</t>
  </si>
  <si>
    <t>224658-131</t>
  </si>
  <si>
    <t>./file/20210715/MG00e04c24193c/224658-131.pcm</t>
  </si>
  <si>
    <t>안내 말씀드립니다. 우리 열차는 잠시 후 대전, 대전역에 도착합니다. 대전역에서 내리실 문은 열차 진행 방향 오른쪽입니다. 고맙습니다.</t>
  </si>
  <si>
    <t>221430-251</t>
  </si>
  <si>
    <t>./file/20210701/MG00e04c241984/221430-251.pcm</t>
  </si>
  <si>
    <t>d:\SRT_Improvement\전사데이터\aac\MG00e04c241984\20210701\221430-251.aac</t>
  </si>
  <si>
    <t>고객여러분 우리열차는 잠시후 대전역에 도착하겠습니다. 두고내리는 물건이 없는지 다시한번 확인해주시기 바랍니다. 감사합니다.</t>
  </si>
  <si>
    <t>112342-484</t>
  </si>
  <si>
    <t>./file/20210805/MG00e04c24194c/112342-484.pcm</t>
  </si>
  <si>
    <t>d:\SRT_Improvement\전사데이터\aac\MG00e04c24194c\20210805\112342-484.aac</t>
  </si>
  <si>
    <t>안내말씀 드립니다. 우리 열차는 잠시 후 광주송정, 광주송정역에 도착합니다. 내리실 문은 열차 진행 방향 왼쪽입니다. 고맙습니다.</t>
  </si>
  <si>
    <t>안녕 말씀드립니다. 우리 열차는 잠시 후 광주 송정 광주 송정역에 도착합니다. 내리실 분은 열차 시행 방향 왼쪽입니다 고맙습니다.</t>
  </si>
  <si>
    <t>201941-340</t>
  </si>
  <si>
    <t>./file/20210817/MG00e04c2419b0/201941-340.pcm</t>
  </si>
  <si>
    <t>d:\SRT_Improvement\전사데이터\aac\MG00e04c2419b0\20210817\201941-340.aac</t>
  </si>
  <si>
    <t>안내 말씀드립니다. 우리 열차는 잠시 후 오송 오송역에 도착합니다. 오송역 내리실 문은 열차 진행 방향 오른쪽입니다. 고맙습니다.</t>
  </si>
  <si>
    <t>나스입니다. 우리 열차는 잠시 후 오송 오송역에 도착합니다. 오승혁 내리시오는 열차 진행 방향 오른쪽입니다. 반갑습니다.</t>
  </si>
  <si>
    <t>182801-106</t>
  </si>
  <si>
    <t>./file/20210819/MG00e04c241950/182801-106.pcm</t>
  </si>
  <si>
    <t>d:\SRT_Improvement\전사데이터\aac\MG00e04c241950\20210819\182801-106.aac</t>
  </si>
  <si>
    <t>안내 말씀드립니다. 우리 열차는 잠시 후 동대구 동대구 역에 도착합니다 내리실 문은 열차 진행 방향 왼쪽입니다. 고맙습니다</t>
  </si>
  <si>
    <t>안내 말씀드립니다. 우리아사는 잠시 후구 동대 동대구역에 도착합니다. 내리시는 분은 열차 진행 방향 왼쪽입니다 고맙습니다.</t>
  </si>
  <si>
    <t>095946-082</t>
  </si>
  <si>
    <t>./file/20210906/MG00e04c241914/095946-082.pcm</t>
  </si>
  <si>
    <t>d:\SRT_Improvement\전사데이터\aac\MG00e04c241914\20210906\095946-082.aac</t>
  </si>
  <si>
    <t>고객 여러분 우리 회사는 잠시 후 동대구역에 도착하겠습니다. 두고 내리는 물건이 없는지 다시 한 번 확인해 주시기 바랍니다. 감사합니다.</t>
  </si>
  <si>
    <t>063022-588</t>
  </si>
  <si>
    <t>./file/20210701/MG00e04c241968/063022-588.pcm</t>
  </si>
  <si>
    <t>d:\SRT_Improvement\전사데이터\aac\MG00e04c241968\20210701\063022-588.aac</t>
  </si>
  <si>
    <t>잠시 후 천안아산역에 도착하겠습니다. 두고 내리는 물건이 없는지 다시 한 번 확인해 주시길 바랍니다. 감사합니다.</t>
  </si>
  <si>
    <t>154042-768</t>
  </si>
  <si>
    <t>./file/20210802/MG00e04c241970/154042-768.pcm</t>
  </si>
  <si>
    <t>d:\SRT_Improvement\전사데이터\aac\MG00e04c241970\20210802\154042-768.aac</t>
  </si>
  <si>
    <t>고객여러분 우리열차는 잠시후 지제역에 도착하겠습니다. 두고내리는 물건이 없는지 다시한번 확인해주시기 바랍니다. 감사합니다.</t>
  </si>
  <si>
    <t>고객 여러분 우리 열차는 잠시 후 지제역에 도착하겠습니다. 두고 내리는 물건이 없는지 다시 한 번 확인해 주시기 바랍니다. 감사합니다.</t>
  </si>
  <si>
    <t>224643-871</t>
  </si>
  <si>
    <t>./file/20210812/MG00e04c2419ac/224643-871.pcm</t>
  </si>
  <si>
    <t>d:\SRT_Improvement\전사데이터\aac\MG00e04c2419ac\20210812\224643-871.aac</t>
  </si>
  <si>
    <t>안내말씀 드립니다. 우리 열차는 잠시 후 공주, 공주역에 도착합니다. 내리실 문은 열차 진행 방향 왼쪽입니다. 고맙습니다.</t>
  </si>
  <si>
    <t>안녕 드립니다. 우리 열차는 잠시요 공주 공주역에 도착합니다. 내리시리 열차 진행 방향 왼쪽입니다 고맙습니다.</t>
  </si>
  <si>
    <t>171636-747</t>
  </si>
  <si>
    <t>./file/20210719/MG00e04c241948/171636-747.pcm</t>
  </si>
  <si>
    <t>d:\SRT_Improvement\전사데이터\aac\MG00e04c241948\20210719\171636-747.aac</t>
  </si>
  <si>
    <t>안내말씀 드립니다. 우리 열차는 잠시 후 대전, 대전역에 도착합니다. 내리실 문은 열차 진행 방향 오른쪽입니다. 고맙습니다.</t>
  </si>
  <si>
    <t>안녕 말씀드립니다. 우리 열차는 잠시 후 대점 대전역에 도착합니다. 내리실 문은 열차 진행 방향 오른쪽입니다 고맙습니다.</t>
  </si>
  <si>
    <t>194054-155</t>
  </si>
  <si>
    <t>./file/20210802/MG00e04c2419c0/194054-155.pcm</t>
  </si>
  <si>
    <t>d:\SRT_Improvement\전사데이터\aac\MG00e04c2419c0\20210802\194054-155.aac</t>
  </si>
  <si>
    <t>고객 여러분 우리 의체는 잠시 후 천안 아산역에 도착하겠습니다. 두고 내리는 물건이 없는지 다시 한 번 확인해 주시기 바랍니다. 감사합니다.</t>
  </si>
  <si>
    <t>204947-798</t>
  </si>
  <si>
    <t>./file/20210723/MG00e04c241940/204947-798.pcm</t>
  </si>
  <si>
    <t>d:\SRT_Improvement\전사데이터\aac\MG00e04c241940\20210723\204947-798.aac</t>
  </si>
  <si>
    <t>안내말씀드립니다. 우리열차는 잠시후 광주송정 광주송정역에 도착합니다. 두고내리시는 물건이 없는지 다시한번 확인하시기 바랍니다. 광주송정역 내리실문은 열차 진행 방향 왼쪽입니다. 고맙습니다.</t>
  </si>
  <si>
    <t>안내 말씀드립니다. 우리 열차는 잠시 후 광주 송정 광주 송정역에 도착합니다. 두고 내리시는 물건이 없는지 다시 한 번 확인하시기 바랍니다. 광주 송산역 내리실 문은 열차 진행 방향 왼쪽입니다 고맙습니다.</t>
  </si>
  <si>
    <t>065227-429</t>
  </si>
  <si>
    <t>./file/20210818/MG00e04c241988/065227-429.pcm</t>
  </si>
  <si>
    <t>d:\SRT_Improvement\전사데이터\aac\MG00e04c241988\20210818\065227-429.aac</t>
  </si>
  <si>
    <t>고객 여러분 우리의 차는 잠시 후 대전역에 도착하겠습니다. 두고 내리는 물건이 없는지 다시 한 번 확인해 주시기 바랍니다. 감사합니다.</t>
  </si>
  <si>
    <t>210953-271</t>
  </si>
  <si>
    <t>./file/20210716/MG00e04c241934/210953-271.pcm</t>
  </si>
  <si>
    <t>d:\SRT_Improvement\전사데이터\aac\MG00e04c241934\20210716\210953-271.aac</t>
  </si>
  <si>
    <t>안내 말씀드립니다. 우리 열차는 잠시 후 울산 울산역에 도착합니다. 울산역 내리실 문은 열차 진행 방향 왼쪽입니다. 고맙습니다.</t>
  </si>
  <si>
    <t>늘 말씀 드립니다. 우리 열차는 잠시 후 울산 울산역에 도착합니다. 울산역 내리시는 데는 열차 진행 방향 왼쪽입니다 고맙습니다.</t>
  </si>
  <si>
    <t>210008-041</t>
  </si>
  <si>
    <t>./file/20210902/MG00e04c24197c/210008-041.pcm</t>
  </si>
  <si>
    <t>d:\SRT_Improvement\전사데이터\aac\MG00e04c24197c\20210902\210008-041.aac</t>
  </si>
  <si>
    <t>고객 여러분, 우리 열차는 잠시 후 나주역에 도착하겠습니다. 두고 내리는 물건이 없는지 다시 한 번 확인해 주시기 바랍니다. 감사합니다.</t>
  </si>
  <si>
    <t>고객 여러분 우리 의체는 잠시 후 나주역에 도착하겠습니다. 두고 내리는 물건이 없는지 다시 한 번 확인해 주시기 바랍니다. 감사합니다.</t>
  </si>
  <si>
    <t>095439-423</t>
  </si>
  <si>
    <t>./file/20210722/MG00e04c241944/095439-423.pcm</t>
  </si>
  <si>
    <t>d:\SRT_Improvement\전사데이터\aac\MG00e04c241944\20210722\095439-423.aac</t>
  </si>
  <si>
    <t>212803-913</t>
  </si>
  <si>
    <t>./file/20210831/MG00e04c241998/212803-913.pcm</t>
  </si>
  <si>
    <t>d:\SRT_Improvement\전사데이터\aac\MG00e04c241998\20210831\212803-913.aac</t>
  </si>
  <si>
    <t>안내 말씀드립니다. 우리 열차는 잠시 후 김천구미, 김천구미역에 도착합니다. 휴대전화, 지갑, 이어폰, 우산 등 두고 내리시는 물건이 없는지 다시 한 번 확인하시기 바랍니다. 내리실 문은 열차 진행 방향 왼쪽입니다. 고맙습니다.</t>
  </si>
  <si>
    <t>안내 말씀드립니다. 우리 열차는 잠시 후 김천 구미 김천 구미역에 도착합니다. 핸드폰 지갑 이어폰 우산 등 두고 내릴 수 있는 물건이 없는지 다시 한 번 확인하시기 바랍니다. 내리실 문은 열차 진행 방향 왼쪽입니다 고맙습니다.</t>
  </si>
  <si>
    <t>153213-311</t>
  </si>
  <si>
    <t>./file/20210723/MG00e04c241948/153213-311.pcm</t>
  </si>
  <si>
    <t>d:\SRT_Improvement\전사데이터\aac\MG00e04c241948\20210723\153213-311.aac</t>
  </si>
  <si>
    <t>안내 말씀드립니다. 우리 열차는 잠시 후 공주, 공주역에 도착합니다. 공주역 내리실 문은 열차 진행 방향 왼쪽입니다. 고맙습니다.</t>
  </si>
  <si>
    <t>아들입니다. 레트는 잠시 후 공주 공주역에 도착합니다. 공주 내리신 분은 열차 진행 방향 왼쪽입니다 고맙습니다.</t>
  </si>
  <si>
    <t>102634-399</t>
  </si>
  <si>
    <t>./file/20210831/MG00e04c24194c/102634-399.pcm</t>
  </si>
  <si>
    <t>d:\SRT_Improvement\전사데이터\aac\MG00e04c24194c\20210831\102634-399.aac</t>
  </si>
  <si>
    <t>안내 말씀드립니다. 우리 열차는 잠시 후 천안아산 천안아산역에 도착합니다. 내리실 문은 열차 진행 방향 오른쪽입니다. 고맙습니다.</t>
  </si>
  <si>
    <t>안내 말씀드립니다. 우리 열차는 잠시 후 천안 아산 천안 아산역에 도착합니다. 여기 설문한 열차 진행 방향 오른쪽입니다 고맙습니다.</t>
  </si>
  <si>
    <t>144633-898</t>
  </si>
  <si>
    <t>./file/20210809/MG00e04c241974/144633-898.pcm</t>
  </si>
  <si>
    <t>d:\SRT_Improvement\전사데이터\aac\MG00e04c241974\20210809\144633-898.aac</t>
  </si>
  <si>
    <t>고객 여러분 우리 열차는 잠시 후 오송역에 도착하겠습니다. 두고 내리는 물건이 없는지 다시 한 번 확인해 주시기 바랍니다. 감사합니다</t>
  </si>
  <si>
    <t>181649-417</t>
  </si>
  <si>
    <t>./file/20210906/MG00e04c24192c/181649-417.pcm</t>
  </si>
  <si>
    <t>d:\SRT_Improvement\전사데이터\aac\MG00e04c24192c\20210906\181649-417.aac</t>
  </si>
  <si>
    <t>고객 여러분 우리 열차는 잠시 후 평택지제역에 도착하겠습니다. 두고 내리는 물건이 없는지 다시 한 번 확인해 주시길 바랍니다. 감사합니다</t>
  </si>
  <si>
    <t>고객 여러분 우리 회사는 잠시 후 평택시 지역에 도착하겠습니다. 두고 내리는 물건이 없는지 다시 한 번 확인해 보시기 바랍니다. 감사합니다.</t>
  </si>
  <si>
    <t>144250-024</t>
  </si>
  <si>
    <t>./file/20210708/MG00e04c241928/144250-024.pcm</t>
  </si>
  <si>
    <t>d:\SRT_Improvement\전사데이터\aac\MG00e04c241928\20210708\144250-024.aac</t>
  </si>
  <si>
    <t>안내 말씀드립니다. 우리 열차는 잠시 후 대전 대전역에 도착합니다.</t>
  </si>
  <si>
    <t>안녕하신 일입니다. 우리 처는 잠시 후 대전 대전역에 도착합니다.</t>
  </si>
  <si>
    <t>152133-258</t>
  </si>
  <si>
    <t>./file/20210715/MG00e04c24194c/152133-258.pcm</t>
  </si>
  <si>
    <t>d:\SRT_Improvement\전사데이터\aac\MG00e04c24194c\20210715\152133-258.aac</t>
  </si>
  <si>
    <t>211904-879</t>
  </si>
  <si>
    <t>./file/20210730/MG00e04c241950/211904-879.pcm</t>
  </si>
  <si>
    <t>d:\SRT_Improvement\전사데이터\aac\MG00e04c241950\20210730\211904-879.aac</t>
  </si>
  <si>
    <t>안내 말씀드립니다. 우리 열차는 잠시 후 오송 오송역에서 도착합니다. 내리실 문은 열차 진행 방향 왼쪽입니다. 고맙습니다</t>
  </si>
  <si>
    <t>드입니다. 우리 열차는 잠시 후 우송 우송역에 도착합니다. 내리실 문은 열차 진행 방향 왼쪽입니다 고맙습니다.</t>
  </si>
  <si>
    <t>193307-420</t>
  </si>
  <si>
    <t>./file/20210903/MG00e04c241948/193307-420.pcm</t>
  </si>
  <si>
    <t>d:\SRT_Improvement\전사데이터\aac\MG00e04c241948\20210903\193307-420.aac</t>
  </si>
  <si>
    <t>고객여러분 우리열차는 잠시후 평택지제역에 도착하겠습니다. 두고내리는 물건이 없는지 다시한번 확인해주시기 바랍니다. 감사합니다.</t>
  </si>
  <si>
    <t>고객 여러분 우리 회사는 잠시 후 평택시 지역에 도착하겠습니다. 두고 내리는 물건이 없는지 다시 한 번 확인해 주시기 바랍니다. 감사합니다.</t>
  </si>
  <si>
    <t>072038-928</t>
  </si>
  <si>
    <t>./file/20210810/MG00e04c241950/072038-928.pcm</t>
  </si>
  <si>
    <t>승객 여러분 저희 SRT와 함께 즐겁고 편안한 여행 되셨습니까. 우리 열차는 잠시 후 마지막 역인 목포, 목포역에 도착합니다. 두고 내리시는 물건이 없는지 다시 한 번 확인하시기 바랍니다. 행복한 순간과 소중한 기억을 저희 srt와 함께해 주셔서 감사 드리며 SR은 승객을 위해 새로운 상상으로 국민의 철도 플랫폼이 되겠습니다. 소중한 사람들과 즐겁고 행복한 하루 보내시기 바랍니다. 내리실 문은 열차 진행 방향 오른쪽입니다. 고맙습니다.</t>
  </si>
  <si>
    <t>181416-624</t>
  </si>
  <si>
    <t>./file/20210811/MG00e04c241914/181416-624.pcm</t>
  </si>
  <si>
    <t>d:\SRT_Improvement\전사데이터\aac\MG00e04c241914\20210811\181416-624.aac</t>
  </si>
  <si>
    <t>221638-090</t>
  </si>
  <si>
    <t>./file/20210819/MG00e04c241940/221638-090.pcm</t>
  </si>
  <si>
    <t>d:\SRT_Improvement\전사데이터\aac\MG00e04c241940\20210819\221638-090.aac</t>
  </si>
  <si>
    <t>안내 말씀드립니다. 우리 열차는 잠시 후 대전 대전 역에 도착합니다. 대전역에서 내리실 문은 열차 진행 방향 왼쪽입니다. 고맙습니다.</t>
  </si>
  <si>
    <t>안내 말씀드립니다. 기아차는 잠시 후 대전 대전역에 도착합니다. 대전역에서 내리실 분은 열차 진행 방향 왼쪽입니다 고맙습니다.</t>
  </si>
  <si>
    <t>202444-635</t>
  </si>
  <si>
    <t>./file/20210825/MG00e04c241968/202444-635.pcm</t>
  </si>
  <si>
    <t>d:\SRT_Improvement\전사데이터\aac\MG00e04c241968\20210825\202444-635.aac</t>
  </si>
  <si>
    <t>안내 말씀드립니다. 우리 열차는 잠시 후 대전, 대전역에 도착합니다. 내리실 문은 열차 진행 방향 왼쪽입니다. 고맙습니다.</t>
  </si>
  <si>
    <t>안내 말씀드립니다. 우리의 차는 잠시 후 대전 대전역에 도착합니다. 대전역에서 내리실 분은 절차 진행 방향 왼쪽입니다 고맙습니다.</t>
  </si>
  <si>
    <t>214237-805</t>
  </si>
  <si>
    <t>./file/20210709/MG00e04c24194c/214237-805.pcm</t>
  </si>
  <si>
    <t>d:\SRT_Improvement\전사데이터\aac\MG00e04c24194c\20210709\214237-805.aac</t>
  </si>
  <si>
    <t>승객 여러분, 저희 srt와 함께 즐겁고 편안한 여행 되셨습니까. 우리 열차는 잠시 후 마지막 역인 수서, 수서역에 도착합니다. 승객 여러분께서는 두고 내리있는 물건이</t>
  </si>
  <si>
    <t>승민 여러분 저희 srt와 함께 즐겁고 평안한 여행 되셨습니까 우리가 차는 잠시 후 마지막 역인 수서 수서역에 도착합니다. 승민 여러분께서는 두고 내리는 물건이</t>
  </si>
  <si>
    <t>100723-315</t>
  </si>
  <si>
    <t>./file/20210702/MG00e04c241938/100723-315.pcm</t>
  </si>
  <si>
    <t>d:\SRT_Improvement\전사데이터\aac\MG00e04c241938\20210702\100723-315.aac</t>
  </si>
  <si>
    <t>안내말씀드립니다. 우리열차는 잠시후 정읍 정읍역에 도착합니다. 내리실문은 열차 진행 방향 왼쪽입니다. 고맙습니다.</t>
  </si>
  <si>
    <t>말씀드립니다. 우리 열차는 잠시 후 정읍 정읍역에 도착합니다. 내리실 문은 열차 진행 방향 왼쪽입니다 고맙습니다.</t>
  </si>
  <si>
    <t>142329-540</t>
  </si>
  <si>
    <t>./file/20210813/MG00e04c2419cc/142329-540.pcm</t>
  </si>
  <si>
    <t>d:\SRT_Improvement\전사데이터\aac\MG00e04c2419cc\20210813\142329-540.aac</t>
  </si>
  <si>
    <t>고객 여러분. 우리 열차는 잠시 후 동탄역에 도착하겠습니다. 두고 내리는 물건이 없는지 다시 한 번 확인해 주시길 바랍니다. 감사합니다.</t>
  </si>
  <si>
    <t>070758-406</t>
  </si>
  <si>
    <t>./file/20210812/MG00e04c241948/070758-406.pcm</t>
  </si>
  <si>
    <t>d:\SRT_Improvement\전사데이터\aac\MG00e04c241948\20210812\070758-406.aac</t>
  </si>
  <si>
    <t>102720-727</t>
  </si>
  <si>
    <t>./file/20210712/MG00e04c241968/102720-727.pcm</t>
  </si>
  <si>
    <t>d:\SRT_Improvement\전사데이터\aac\MG00e04c241968\20210712\102720-727.aac</t>
  </si>
  <si>
    <t>고객 여러분, 저희 srt와 함께 즐겁고 편안한 여행 되셨습니까. 우리 열차는 잠시 후 마지막 역인 부산, 부산역에 도착합니다. 두고 내리시는 물건이 없는지 다시 한 번 확인하시기 바랍니다. 행복한 순간과 소중한 기억을 저희 srt와 함께해 주셔서 감사드리며, sr은 승객을 위해 새로운 상상으로 국민의 철도 플랫폼이 되겠습니다. 부산역에서 내리실 문은 열차 진행 방향 오른쪽입니다. 고맙습니다.</t>
  </si>
  <si>
    <t>승객 여러분 저희 srt와 함께 즐겁고 편안한 여행 되셨습니까 우리 예천의 잠시 후 마지막 역인 부산 부산역에 도착합니다. 두 분 내리시는 물건이 없는지 다시 한 번 확인하시기 바랍니다. 행복한 순간과 소중한 기억을 저희 srt와 함께해 주셔서 감사드리며 sr은 승객을 위해 새로운 상상으로 국민의 선도 플랫폼이 되겠습니다. 부산역에서 내리실 문은 열차 진행 방향 오른쪽입니다 고맙습니다.</t>
  </si>
  <si>
    <t>220550-013</t>
  </si>
  <si>
    <t>./file/20210803/MG00e04c241944/220550-013.pcm</t>
  </si>
  <si>
    <t>d:\SRT_Improvement\전사데이터\aac\MG00e04c241944\20210803\220550-013.aac</t>
  </si>
  <si>
    <t>고객 여러분, 우리 열차는 잠시 후 공주역에 도착하겠습니다. 두고 내리는 물건이 없는지 다시 한 번 확인해 주시기 바랍니다. 감사합니다.</t>
  </si>
  <si>
    <t>고객 여러분 우리 회사는 잠시 후 공주역에 도착하겠습니다. 두고 내리는 물건이 없는지 다시 한 번 확인해 주시기 바랍니다. 감사합니다. 그러기</t>
  </si>
  <si>
    <t>114644-806</t>
  </si>
  <si>
    <t>./file/20210729/MG00e04c24197c/114644-806.pcm</t>
  </si>
  <si>
    <t>d:\SRT_Improvement\전사데이터\aac\MG00e04c24197c\20210729\114644-806.aac</t>
  </si>
  <si>
    <t xml:space="preserve">안내 말씀드립니다. 우리 열차는 잠시 후 김천구미 김천구미역에 도착합니다. 김천구미역 내리실 문은 열차 진행 방향 왼쪽입니다. 고맙습니다. </t>
  </si>
  <si>
    <t>113939-954</t>
  </si>
  <si>
    <t>./file/20210903/MG00e04c2419a0/113939-954.pcm</t>
  </si>
  <si>
    <t>d:\SRT_Improvement\전사데이터\aac\MG00e04c2419a0\20210903\113939-954.aac</t>
  </si>
  <si>
    <t xml:space="preserve">다시 한 번 더 안내말씀 드립니다. 우리 열차는 잠시 후 대전, 대전역에 도착합니다. 대전역 내리실 문은 열차 진행 방향 왼쪽입니다. 고맙습니다. </t>
  </si>
  <si>
    <t>다시 한 번 더 안내 말씀드립니다. 우리 열차는 잠시 후 대전 대전역에 도착합니다. 대전역 내리는 열차 진행방향 쪽입니다 고맙습니다.</t>
  </si>
  <si>
    <t>211207-578</t>
  </si>
  <si>
    <t>./file/20210811/MG00e04c2418cc/211207-578.pcm</t>
  </si>
  <si>
    <t>고객 여러분, SRT와 함께 즐겁고 편안한 여행 되셨습니까. 우리 열차는 잠시 후 마지막 역인 부산역에 도착하겠습니다. 소지품을 두고 내리지 않도록 미리 준비하시기 바랍니다. 행복한 순간, 소중한 기억. 저희 sr이 함께 하겠습니다. 감사합니다. 안녕히 가십시오.</t>
  </si>
  <si>
    <t>212912-484</t>
  </si>
  <si>
    <t>./file/20210907/MG00e04c241948/212912-484.pcm</t>
  </si>
  <si>
    <t>d:\SRT_Improvement\전사데이터\aac\MG00e04c241948\20210907\212912-484.aac</t>
  </si>
  <si>
    <t>고객 여러분, 우리 열차는 잠시 후 신경주역에 도착하겠습니다. 두고 내리는 물건이 없는지 다시 한 번 확인해 주시기 바랍니다. 감사합니다.</t>
  </si>
  <si>
    <t>고객 여러분 우리 엘체는 잠시 후 신경지역에 도착하겠습니다. 두고 내리는 물건이 없는지 다시 한 번 확인해 주시기 바랍니다. 감사합니다. 또 이기고</t>
  </si>
  <si>
    <t>061057-217</t>
  </si>
  <si>
    <t>./file/20210811/MG00e04c241988/061057-217.pcm</t>
  </si>
  <si>
    <t>d:\SRT_Improvement\전사데이터\aac\MG00e04c241988\20210811\061057-217.aac</t>
  </si>
  <si>
    <t>고객여러분 우리열차는 잠시후 천안아산역에 도착하겠습니다. 두고내리는 물건이 없는지 다시한번 확인해주시기 바랍니다. 감사합니다.</t>
  </si>
  <si>
    <t>202534-180</t>
  </si>
  <si>
    <t>./file/20210823/MG00e04c24196c/202534-180.pcm</t>
  </si>
  <si>
    <t>승객 여러분. 저희 srt와 함께 즐겁고 편안한 여행 되셨습니까. 우리 열차는 잠시 후 마지막 역인 부산 부산역에 도착합니다. 두고 내리시는 물건이 없는지 다시 한 번 확인하시기 바랍니다. 행복한 순간과 소중한 기억을 저희 srt와 함께해 주셔서 감사드리며 sr은 승객을 위해 새로운 상상으로 국민의 철도 플랫폼이 되겠습니다. 오늘 하루도 알차게 보낸 승객 여러분 고생 많으셨습니다. 내리실 문은 열차 진행 방향 왼쪽입니다. 고맙습니다.</t>
  </si>
  <si>
    <t>165835-088</t>
  </si>
  <si>
    <t>./file/20210730/MG00e04c24194c/165835-088.pcm</t>
  </si>
  <si>
    <t>d:\SRT_Improvement\전사데이터\aac\MG00e04c24194c\20210730\165835-088.aac</t>
  </si>
  <si>
    <t>고객 여러분. 우리 열차는 잠시 후 지제역에 도착하겠습니다. 두고 내리는 물건이 없는지 다시 한 번 확인해 주시길 바랍니다. 감사합니다.</t>
  </si>
  <si>
    <t>고객 여러분 우리 회사는 잠시 후 지제역에 도착하겠습니다. 두고 내리는 물건이 없는지 다시 한 번 확인해 주시기 바랍니다. 감사합니다.</t>
  </si>
  <si>
    <t>211918-880</t>
  </si>
  <si>
    <t>./file/20210723/MG00e04c241928/211918-880.pcm</t>
  </si>
  <si>
    <t>d:\SRT_Improvement\전사데이터\aac\MG00e04c241928\20210723\211918-880.aac</t>
  </si>
  <si>
    <t>안내 말씀드립니다. 우리 열차는 잠시 후 오송, 오송역에 도착합니다. 내리실 문은 열차 진행 방향 왼쪽입니다. 고맙습니다.</t>
  </si>
  <si>
    <t>안내 말씀드립니다. 모레 저는 잠시 후 오송 오송역에 도착합니다. 내리실 문은 열차 진행 방향 왼쪽입니다 고맙습니다.</t>
  </si>
  <si>
    <t>115552-372</t>
  </si>
  <si>
    <t>./file/20210702/MG00e04c2419a4/115552-372.pcm</t>
  </si>
  <si>
    <t>d:\SRT_Improvement\전사데이터\aac\MG00e04c2419a4\20210702\115552-372.aac</t>
  </si>
  <si>
    <t>고객 여러분 우리 열차는 잠시 후 천안 아산역에 도착하겠습니다. 두고 내리는 물건이 없는지 다시 한 번 확인해 주시기 바랍니다. 감사합니다. 빼기</t>
  </si>
  <si>
    <t>171027-027</t>
  </si>
  <si>
    <t>./file/20210818/MG00e04c2419b0/171027-027.pcm</t>
  </si>
  <si>
    <t>d:\SRT_Improvement\전사데이터\aac\MG00e04c2419b0\20210818\171027-027.aac</t>
  </si>
  <si>
    <t>안내 말씀드립니다. 우리 열차는 잠시 후 울산, 울산역에 도착합니다. 울산역 내리실 문은 열차 진행 방향 왼쪽입니다. 고맙습니다.</t>
  </si>
  <si>
    <t>안내 말씀드립니다. 우리 열차는 잠시 후 울산 울산역에 도착합니다. 울산역 내리셜보는 열차 진행 방향 왼쪽입니다 고맙습니다.</t>
  </si>
  <si>
    <t>212454-448</t>
  </si>
  <si>
    <t>./file/20210819/MG00e04c2419ac/212454-448.pcm</t>
  </si>
  <si>
    <t>d:\SRT_Improvement\전사데이터\aac\MG00e04c2419ac\20210819\212454-448.aac</t>
  </si>
  <si>
    <t>승객 여러분, 저희 srt와 함께 즐겁고 편안한 여행 되셨습니까. 우리 열차는 잠시 후 마지막 역인 목포, 목포역에 도착합니다. 두고 내리시는 물건이 없는지 다시 한 번 확인하시기 바랍니다. 행복한 순간과 소중한 기억을 저희 srt와 함께해 주셔서 감사드리며 sr은 승객을 위해 새로운 상상으로 국민의 철도 플랫폼이 되겠습니다. 목포역에서 내리실 문은 열차 진행 방향 오른쪽입니다. 고맙습니다.</t>
  </si>
  <si>
    <t>우리 아이폰은 잠시 후 마지막 날인 목포 목포 앞에 도착합니다. 부군으로 쓰는 물건 원문을 다시 한 번 확인하시기 바랍니다. 행복의 성함과 소중한 기억의 저우 에스아이티와 함께해 주셔서 감사드리며 아는 고객을 위해 새로운 상상으로 국민의 세트 플랫폼이 되겠습니다. 오크라에서 내리시면은 열차 구멍 방향 오른쪽에 있는 거같습니다.</t>
  </si>
  <si>
    <t>111927-601</t>
  </si>
  <si>
    <t>./file/20210819/MG00e04c241944/111927-601.pcm</t>
  </si>
  <si>
    <t>d:\SRT_Improvement\전사데이터\aac\MG00e04c241944\20210819\111927-601.aac</t>
  </si>
  <si>
    <t>안내 말씀드립니다. 우리 열차는 잠시 후 익산 익산역에 도착합니다. 익산역 내리실 문은 열차 진행 방향 왼쪽입니다. 고맙습니다.</t>
  </si>
  <si>
    <t>안내 말씀드립니다. 우리 열차는 잠시 후 익산 익산역에 도착합니다. 익산역 내리실 문은 열차 진행 방향 왼쪽입니다 고맙습니다.</t>
  </si>
  <si>
    <t>193359-889</t>
  </si>
  <si>
    <t>./file/20210721/MG00e04c2419b0/193359-889.pcm</t>
  </si>
  <si>
    <t>d:\SRT_Improvement\전사데이터\aac\MG00e04c2419b0\20210721\193359-889.aac</t>
  </si>
  <si>
    <t>고객 여러분, 우리 열차는 잠시 후 정읍역에 도착하겠습니다. 두고 내리는 물건이 없는지 다시 한 번 확인해 주시기 바랍니다. 감사합니다.</t>
  </si>
  <si>
    <t>고객 여러분 우리 열차는 잠시 후 정읍역에 도착하겠습니다. 두고 내리는 물건이 없는지 다시 한 번 확인해 주시기 바랍니다. 감사합니다.</t>
  </si>
  <si>
    <t>162122-701</t>
  </si>
  <si>
    <t>./file/20210723/MG00e04c2419b0/162122-701.pcm</t>
  </si>
  <si>
    <t>d:\SRT_Improvement\전사데이터\aac\MG00e04c2419b0\20210723\162122-701.aac</t>
  </si>
  <si>
    <t>고객 여러분 우리 열차는 잠시 후 대전역에 도착하겠습니다. 두고 내리는 물건이 없는지 다시 한 번 확인해 주시기 바랍니다. 감사합니다. 그러게</t>
  </si>
  <si>
    <t>113010-277</t>
  </si>
  <si>
    <t>./file/20210806/MG00e04c241940/113010-277.pcm</t>
  </si>
  <si>
    <t>d:\SRT_Improvement\전사데이터\aac\MG00e04c241940\20210806\113010-277.aac</t>
  </si>
  <si>
    <t>195310-927</t>
  </si>
  <si>
    <t>./file/20210831/MG00e04c241974/195310-927.pcm</t>
  </si>
  <si>
    <t>d:\SRT_Improvement\전사데이터\aac\MG00e04c241974\20210831\195310-927.aac</t>
  </si>
  <si>
    <t>고객 여러분 우리 열차는 잠시 후 울산역에 도착하겠습니다. 두고 내리는 물건이 없는지 다시 한 번 확인해 주시기 바랍니다. 감사합니다</t>
  </si>
  <si>
    <t>073251-806</t>
  </si>
  <si>
    <t>./file/20210802/MG00e04c241970/073251-806.pcm</t>
  </si>
  <si>
    <t>d:\SRT_Improvement\전사데이터\aac\MG00e04c241970\20210802\073251-806.aac</t>
  </si>
  <si>
    <t>안내 말씀드립니다. 우리 열차는 잠시 후 대전 대전역에 도착합니다. 내리실 문은 열차 진행 방향 오른쪽입니다. 고맙습니다.</t>
  </si>
  <si>
    <t>안내 드립니다. 우리 열차는 잠시 후 대전 대전역에 도착합니다. 내리실 문은 열차 진행 방향 오른쪽입니다 고맙습니다.</t>
  </si>
  <si>
    <t>115540-299</t>
  </si>
  <si>
    <t>./file/20210723/MG00e04c241930/115540-299.pcm</t>
  </si>
  <si>
    <t>d:\SRT_Improvement\전사데이터\aac\MG00e04c241930\20210723\115540-299.aac</t>
  </si>
  <si>
    <t>고객 여러분 우리 애 차는 잠시 후 천안 아산역에 도착하겠습니다. 두고 내리는 물건이 없는지 다시 한 번 확인해 주시기 바랍니다. 감사합니다. 빼기</t>
  </si>
  <si>
    <t>190009-556</t>
  </si>
  <si>
    <t>./file/20210802/MG00e04c241970/190009-556.pcm</t>
  </si>
  <si>
    <t>d:\SRT_Improvement\전사데이터\aac\MG00e04c241970\20210802\190009-556.aac</t>
  </si>
  <si>
    <t>안내 말씀드립니다. 우리 열차는 잠시 후 신경주 신경주역에 도착합니다. 내리실 문은 열차 진행 방향 왼쪽입니다. 고맙습니다.</t>
  </si>
  <si>
    <t>155941-990</t>
  </si>
  <si>
    <t>./file/20210907/MG00e04c2419cc/155941-990.pcm</t>
  </si>
  <si>
    <t>d:\SRT_Improvement\전사데이터\aac\MG00e04c2419cc\20210907\155941-990.aac</t>
  </si>
  <si>
    <t>안내 말씀드립니다. 우리 열차는 잠시 후 대전 대전역에 도착합니다. 내리실 문은 열차 진행 방향 오른쪽입니다 고맙습니다.</t>
  </si>
  <si>
    <t>안내 말씀드립니다. 우리 열차는 잠시 후 대전 대전역에 도착합니다. 내리실 분은 열차 진행 방향 오른쪽입니다 고맙습니다.</t>
  </si>
  <si>
    <t>170304-290</t>
  </si>
  <si>
    <t>./file/20210719/MG00e04c241934/170304-290.pcm</t>
  </si>
  <si>
    <t>d:\SRT_Improvement\전사데이터\aac\MG00e04c241934\20210719\170304-290.aac</t>
  </si>
  <si>
    <t>고객 여러분 우리 에트는 잠시 후 울산역에 도착하겠습니다. 두고 내리는 물건이 없는지 다시 한 번 확인해 주시기 바랍니다. 감사합니다.</t>
  </si>
  <si>
    <t>222520-788</t>
  </si>
  <si>
    <t>./file/20210902/MG00e04c241940/222520-788.pcm</t>
  </si>
  <si>
    <t>d:\SRT_Improvement\전사데이터\aac\MG00e04c241940\20210902\222520-788.aac</t>
  </si>
  <si>
    <t>고객 여러분 우리 의사는 잠시 후 동대구역에 도착하겠습니다. 두고 내리는 물건이 없는지 다시 한 번 확인해 주시기 바랍니다. 감사합니다.</t>
  </si>
  <si>
    <t>134006-002</t>
  </si>
  <si>
    <t>./file/20210719/MG00e04c241998/134006-002.pcm</t>
  </si>
  <si>
    <t>d:\SRT_Improvement\전사데이터\aac\MG00e04c241998\20210719\134006-002.aac</t>
  </si>
  <si>
    <t>안내말씀 드립니다. 우리 열차는 잠시 후 대전, 대전역에 도착합니다. 대전역 내리실 문은 열차 진행 방향 오른쪽입니다. 고맙습니다.</t>
  </si>
  <si>
    <t>안내 말씀드립니다. 우리 열차는 잠시 후 대전 대전역에 도착합니다. 대전녕 내리실 문은 열차지는 방향 오른쪽입니다 고맙습니다.</t>
  </si>
  <si>
    <t>155321-178</t>
  </si>
  <si>
    <t>./file/20210907/MG00e04c24198c/155321-178.pcm</t>
  </si>
  <si>
    <t>d:\SRT_Improvement\전사데이터\aac\MG00e04c24198c\20210907\155321-178.aac</t>
  </si>
  <si>
    <t>고객 여러분, 우리 열차는 잠시 후 평택지제역에 도착하겠습니다. 두고 내리는 물건이 없는지 다시 한 번 확인해 주시기 바랍니다. 감사합니다.</t>
  </si>
  <si>
    <t>164332-047</t>
  </si>
  <si>
    <t>./file/20210802/MG00e04c2419a0/164332-047.pcm</t>
  </si>
  <si>
    <t>d:\SRT_Improvement\전사데이터\aac\MG00e04c2419a0\20210802\164332-047.aac</t>
  </si>
  <si>
    <t>180924-484</t>
  </si>
  <si>
    <t>./file/20210713/MG00e04c2419ac/180924-484.pcm</t>
  </si>
  <si>
    <t>d:\SRT_Improvement\전사데이터\aac\MG00e04c2419ac\20210713\180924-484.aac</t>
  </si>
  <si>
    <t>고객 여러분, 우리 열차는 잠시 후 동탄역에 도착하겠습니다. 두고 내리는 물건이 없는지 다시 한 번 확인해 주시길 바랍니다. 감</t>
  </si>
  <si>
    <t>고객 여러분 우리 에체는 잠시 후 분산역에 도착하겠습니다. 두고 내리는 물건이 없는지 다시 한 번 확인해 주시기 바랍니다. 감사합니다.</t>
  </si>
  <si>
    <t>082258-695</t>
  </si>
  <si>
    <t>./file/20210802/MG00e04c2419c0/082258-695.pcm</t>
  </si>
  <si>
    <t>d:\SRT_Improvement\전사데이터\aac\MG00e04c2419c0\20210802\082258-695.aac</t>
  </si>
  <si>
    <t>안내말씀 드립니다. 우리 열차는 잠시 후 대전, 대전역에 도착합니다. 내리실 문은 열차 진행 방향 왼쪽입니다. 고맙습니다.</t>
  </si>
  <si>
    <t>네 말씀드립니다. 우리 열차는 잠시 후 대전 대전역에 도착합니다. 내리시마는 열차 진행 방향 왼쪽입니다 고맙습니다.</t>
  </si>
  <si>
    <t>061740-652</t>
  </si>
  <si>
    <t>./file/20210803/MG00e04c241974/061740-652.pcm</t>
  </si>
  <si>
    <t>d:\SRT_Improvement\전사데이터\aac\MG00e04c241974\20210803\061740-652.aac</t>
  </si>
  <si>
    <t>070833-941</t>
  </si>
  <si>
    <t>./file/20210709/MG00e04c241940/070833-941.pcm</t>
  </si>
  <si>
    <t>d:\SRT_Improvement\전사데이터\aac\MG00e04c241940\20210709\070833-941.aac</t>
  </si>
  <si>
    <t>안내 말씀드립니다. 우리 열차는 지금 김천구미, 김천구미역에 도착합니다. 내리실 문은 열차 진행 방향 왼쪽입니다. 고맙습니다.</t>
  </si>
  <si>
    <t>만나 신들입니다. 우리 열차는 지금 김천 구미 김천 구미역에 도착합니다. 내리실 문은 열차지는 방향 왼쪽입니다 고맙습니다.</t>
  </si>
  <si>
    <t>121758-657</t>
  </si>
  <si>
    <t>./file/20210903/MG00e04c2419cc/121758-657.pcm</t>
  </si>
  <si>
    <t>d:\SRT_Improvement\전사데이터\aac\MG00e04c2419cc\20210903\121758-657.aac</t>
  </si>
  <si>
    <t>110307-828</t>
  </si>
  <si>
    <t>./file/20210709/MG00e04c241948/110307-828.pcm</t>
  </si>
  <si>
    <t>d:\SRT_Improvement\전사데이터\aac\MG00e04c241948\20210709\110307-828.aac</t>
  </si>
  <si>
    <t>고객 여러분. 우리 열차는 잠시 후 정읍역에 도착하겠습니다. 두고 내리는 물건이 없는지 다시 한 번 확인해 주시길 바랍니다. 감사합니다.</t>
  </si>
  <si>
    <t>080448-634</t>
  </si>
  <si>
    <t>./file/20210729/MG00e04c2418cc/080448-634.pcm</t>
  </si>
  <si>
    <t>d:\SRT_Improvement\전사데이터\aac\MG00e04c2418cc\20210729\080448-634.aac</t>
  </si>
  <si>
    <t>안내말씀드립니다. 우리열차는 잠시후 동대구 동대구역에 도착합니다. 동대구역 내리실문은 열차 진행 방향 왼쪽입니다. 고맙습니다.</t>
  </si>
  <si>
    <t>안내 말씀드립니다. 우리 열차는 잠시 후 동대구 동대구역에 도착합니다. 동대구역 무료 실무는 열차 진행 방향 왼쪽입니다 고맙습니다.</t>
  </si>
  <si>
    <t>193713-016</t>
  </si>
  <si>
    <t>./file/20210803/MG00e04c24192c/193713-016.pcm</t>
  </si>
  <si>
    <t>d:\SRT_Improvement\전사데이터\aac\MG00e04c24192c\20210803\193713-016.aac</t>
  </si>
  <si>
    <t>고객 여러분, 우리 열차는 잠시 후 대전역에 도착하겠습니다. 두고 내리는 물건이 없는지 다시 한 번 확인해 주시길 바랍니다. 감사합니다.</t>
  </si>
  <si>
    <t>고객 여러분 우리 열차는 잠시 후 대전역에 도착하겠습니다. 두고 내리는 물건이 없는지 다시 한 번 확인해 주시기 바랍니다. 감사합니다. 그러니까</t>
  </si>
  <si>
    <t>110600-092</t>
  </si>
  <si>
    <t>./file/20210702/MG00e04c241930/110600-092.pcm</t>
  </si>
  <si>
    <t>d:\SRT_Improvement\전사데이터\aac\MG00e04c241930\20210702\110600-092.aac</t>
  </si>
  <si>
    <t>안내 말씀드립니다. 우리 열차는 잠시 후 신경주 신경주역에 도착합니다. 두고 내리시는 물건이 없는지 다시 한 번 확인하시기 바랍니다. 신경주역. 내리실 문은 열차 진행 방향 왼쪽입니다. 고맙습니다.</t>
  </si>
  <si>
    <t>안녕히 하신 글입니다. 우리 열차는 잠시 후 신경주 신경주역에 도착합니다. 두고 내리시는 물건이 없는지 다시 한 번 확인하시기 바랍니다. 신경수역 메리실무는 열차 진행 방향 왼쪽입니다 고맙습니다.</t>
  </si>
  <si>
    <t>163739-125</t>
  </si>
  <si>
    <t>./file/20210714/MG00e04c241974/163739-125.pcm</t>
  </si>
  <si>
    <t>d:\SRT_Improvement\전사데이터\aac\MG00e04c241974\20210714\163739-125.aac</t>
  </si>
  <si>
    <t>162108-230</t>
  </si>
  <si>
    <t>./file/20210824/MG00e04c241934/162108-230.pcm</t>
  </si>
  <si>
    <t>안내 말씀 드립니다. 우리 열차는 잠시 후 공주 공주역에 도착합니다. 내리실문은 왼쪽입니다. 고맙습니다</t>
  </si>
  <si>
    <t>080702-345</t>
  </si>
  <si>
    <t>./file/20210723/MG00e04c241940/080702-345.pcm</t>
  </si>
  <si>
    <t>d:\SRT_Improvement\전사데이터\aac\MG00e04c241940\20210723\080702-345.aac</t>
  </si>
  <si>
    <t>우리 열차의 마지막 역인 수서. 수서역에 도착했습니다. 두고 내리시는 물건이 없는지 다시 한 번 머리 위 선반과 좌석 그물망을 확인해 주시기 바랍니다. 내리실 문은 열차 진행 방향 왼쪽입니다. 고맙습니다.</t>
  </si>
  <si>
    <t>우리 액차의 마지막 역인 수소 수소역에 도착했습니다. 두고 내리시는 물건이 없는지 다시 한 번 머리 위 선반과 좌석 그물망을 확인해 주시기 바랍니다. 모르시는 분은 열창 진행 방향 왼쪽입니다 고맙습니다.</t>
  </si>
  <si>
    <t>114611-692</t>
  </si>
  <si>
    <t>./file/20210706/MG00e04c24197c/114611-692.pcm</t>
  </si>
  <si>
    <t>d:\SRT_Improvement\전사데이터\aac\MG00e04c24197c\20210706\114611-692.aac</t>
  </si>
  <si>
    <t>우리 열차는 잠시 후 마지막 역인 부산, 부산역에 도착합니다. 두고 내리시는 물건이 없는지 좌석 앞 그물망과 머리 위 선반 위를 다시 한 번 확인해 주시기 바랍니다. 행복한 순간과 소중한 기억을 저희 srt와 함께해주셔서 감사드리며, sr은 승객을 위해 새로운 상상으로 국민의 철도 플랫폼이 되겠습니다. 내리실 문은 열차 진행 방향 오른쪽입니다. 고맙습니다.</t>
  </si>
  <si>
    <t>우리 열차는 잠시 후 마지막 역인 부산 부산역에 도착합니다. 두고 내리시는 물건이 없는지 저수가 그외망과 머리 위 선반을 다시 한 번 확인해 주시기 바랍니다. 행복한 순간과 소중한 기억을 저희 에스아이티에와 함께해 주셔서 감사드리며 육사의 승객을 위해 새로운 상승으로 굽는 파트 플랫폼이 되겠습니다. 우리 상대 여성 진행방은 오른쪽입니다 고맙습니다.</t>
  </si>
  <si>
    <t>192950-808</t>
  </si>
  <si>
    <t>./file/20210903/MG00e04c2419c0/192950-808.pcm</t>
  </si>
  <si>
    <t>d:\SRT_Improvement\전사데이터\aac\MG00e04c2419c0\20210903\192950-808.aac</t>
  </si>
  <si>
    <t>고객 여러분 우리의 차는 잠시 후 울산역에 도착하겠습니다. 두고 내리는 물건이 없는지 다시 한 번 확인해 주시기 바랍니다. 감사합니다.</t>
  </si>
  <si>
    <t>173442-556</t>
  </si>
  <si>
    <t>./file/20210903/MG00e04c2419a0/173442-556.pcm</t>
  </si>
  <si>
    <t>d:\SRT_Improvement\전사데이터\aac\MG00e04c2419a0\20210903\173442-556.aac</t>
  </si>
  <si>
    <t>안내 말씀드립니다. 우리 열차는 잠시 후 동대구, 동대구역에 도착합니다. 두고 내리시는 물건이 없는지 다시 한 번 확인해 주시기 바랍니다. 동대구역 내리실 문은 열차 진행 방향 왼쪽입니다. 고맙습니다.</t>
  </si>
  <si>
    <t>안녕하시드립니다. 우리 화주는 잠시 후 동대구 동대구역에 도착합니다. 두고 내리시는 물건이 없는지 다시 한 번 확인해 주시기 바랍니다. 동대구역 레리시는 열차 진행 방향 롱토입니다 고맙습니다.</t>
  </si>
  <si>
    <t>095123-303</t>
  </si>
  <si>
    <t>./file/20210806/MG00e04c241940/095123-303.pcm</t>
  </si>
  <si>
    <t>d:\SRT_Improvement\전사데이터\aac\MG00e04c241940\20210806\095123-303.aac</t>
  </si>
  <si>
    <t>안내 말씀드립니다. 우리 열차는 잠시 후 평택지제 평택지제역에 도착합니다. 내리실 문은 열차 진행 방향 왼쪽입니다. 고맙습니다.</t>
  </si>
  <si>
    <t>안녕 드입니다. 우리는 잠시 후 평택 지제 평택 지제역에 도착합니다. 우리는 열차 진행 방향 왼쪽입니다 고맙습니다.</t>
  </si>
  <si>
    <t>185808-687</t>
  </si>
  <si>
    <t>./file/20210803/MG00e04c241930/185808-687.pcm</t>
  </si>
  <si>
    <t>d:\SRT_Improvement\전사데이터\aac\MG00e04c241930\20210803\185808-687.aac</t>
  </si>
  <si>
    <t>고객여러분 우리열차는 잠시후 신경주역에 도착하겠습니다. 두고내리는 물건이 없는지 다시한번 확인해주시기 바랍니다. 감사합니다.</t>
  </si>
  <si>
    <t>고객 여러분 우리 회사는 잠시 후 신경주역에 도착하겠습니다. 두고 내리는 물건이 있는지 다시 한 번 확인해 주시기 바랍니다. 감사합니다.</t>
  </si>
  <si>
    <t>085158-963</t>
  </si>
  <si>
    <t>./file/20210907/MG00e04c241950/085158-963.pcm</t>
  </si>
  <si>
    <t>d:\SRT_Improvement\전사데이터\aac\MG00e04c241950\20210907\085158-963.aac</t>
  </si>
  <si>
    <t xml:space="preserve">안내 말씀드립니다. 우리 열차는 잠시 후 동대구 동대구역에 도착합니다. 내리실 문은 열차 진행 방향 왼쪽입니다. 고맙습니다. </t>
  </si>
  <si>
    <t>안내는 신길입니다. 우리 차는 잠시 후 동대구 동대구역에 도착합니다. 우리 하나는 열차 시행 방향 민종입니다 고맙습니다.</t>
  </si>
  <si>
    <t>112335-517</t>
  </si>
  <si>
    <t>./file/20210823/MG00e04c2419a0/112335-517.pcm</t>
  </si>
  <si>
    <t>d:\SRT_Improvement\전사데이터\aac\MG00e04c2419a0\20210823\112335-517.aac</t>
  </si>
  <si>
    <t>고객 여러분 우리 의지는 잠시 후 대전역에 도착하겠습니다. 두고 내리는 물건이 오는지 다시 한 번 확인해 주시기 바랍니다. 감사합니다.</t>
  </si>
  <si>
    <t>085214-288</t>
  </si>
  <si>
    <t>./file/20210805/MG00e04c24193c/085214-288.pcm</t>
  </si>
  <si>
    <t>d:\SRT_Improvement\전사데이터\aac\MG00e04c24193c\20210805\085214-288.aac</t>
  </si>
  <si>
    <t>안내 말씀드립니다. 우리 열차는 잠시 후 대전, 대전역에 도착합니다. 대전역 내리실 문은 열차 진행 방향 오른쪽입니다. 고맙습니다.</t>
  </si>
  <si>
    <t>안녕 들입니다. 우리 열차는 잠시 후 대전 대전역에 도착합니다. 대전역 내리실 문은 열차 진행 방향 오른쪽입니다 고맙습니다.</t>
  </si>
  <si>
    <t>194231-457</t>
  </si>
  <si>
    <t>./file/20210806/MG00e04c241968/194231-457.pcm</t>
  </si>
  <si>
    <t>d:\SRT_Improvement\전사데이터\aac\MG00e04c241968\20210806\194231-457.aac</t>
  </si>
  <si>
    <t>171405-649</t>
  </si>
  <si>
    <t>./file/20210823/MG00e04c241998/171405-649.pcm</t>
  </si>
  <si>
    <t>d:\SRT_Improvement\전사데이터\aac\MG00e04c241998\20210823\171405-649.aac</t>
  </si>
  <si>
    <t>고객 여러분 저는 잠시 후 공주역에 도착하겠습니다. 두고 내리는 물건이 없는지 다시 한 번 확인해 주시기 바랍니다. 감사합니다.</t>
  </si>
  <si>
    <t>183409-302</t>
  </si>
  <si>
    <t>./file/20210709/MG00e04c241914/183409-302.pcm</t>
  </si>
  <si>
    <t>d:\SRT_Improvement\전사데이터\aac\MG00e04c241914\20210709\183409-302.aac</t>
  </si>
  <si>
    <t>안내 말씀드립니다. 우리 열차는 잠시 후 정읍 정읍역에 도착합니다. 내리실문은 열차 진행 방향 왼쪽입니다. 고맙습니다</t>
  </si>
  <si>
    <t>안녕 씀 드립니다. 우리 열차는 잠시 후 정읍 정읍역에 도착합니다. 내리실 문은 열차의 분원 방향 왼쪽입니다 고맙습니다.</t>
  </si>
  <si>
    <t>211755-605</t>
  </si>
  <si>
    <t>./file/20210813/MG00e04c241944/211755-605.pcm</t>
  </si>
  <si>
    <t>d:\SRT_Improvement\전사데이터\aac\MG00e04c241944\20210813\211755-605.aac</t>
  </si>
  <si>
    <t>다시 한 번 안내 말씀드립니다. 우리 열차 현재 평택지제 평택지제역에 도착합니다. 내리실 문은 열차 진행 방향 왼쪽 왼쪽입니다. 가시는 목적지까지 안녕히 가십시오. 고맙습니다.</t>
  </si>
  <si>
    <t>다시 한 번 안내 말씀드립니다. 우리 열차 현재 평택 지제 평택 지제역에 도착합니다. 내리신 분은 열차 진행 방향 왼쪽 왼쪽입니다 가시는 목적지까지 안녕히 가십시오 고맙습니다.</t>
  </si>
  <si>
    <t>200905-115</t>
  </si>
  <si>
    <t>./file/20210901/MG00e04c241968/200905-115.pcm</t>
  </si>
  <si>
    <t>d:\SRT_Improvement\전사데이터\aac\MG00e04c241968\20210901\200905-115.aac</t>
  </si>
  <si>
    <t>134652-496</t>
  </si>
  <si>
    <t>./file/20210728/MG00e04c241914/134652-496.pcm</t>
  </si>
  <si>
    <t>d:\SRT_Improvement\전사데이터\aac\MG00e04c241914\20210728\134652-496.aac</t>
  </si>
  <si>
    <t>고객 여러분 우리의 차는 잠시 후 대전역에 도착하겠습니다. 두고 내리는 물건이 오는지 다시 한 번 확인해 주시기 바랍니다. 감사합니다.</t>
  </si>
  <si>
    <t>085350-784</t>
  </si>
  <si>
    <t>./file/20210707/MG00e04c2418cc/085350-784.pcm</t>
  </si>
  <si>
    <t>d:\SRT_Improvement\전사데이터\aac\MG00e04c2418cc\20210707\085350-784.aac</t>
  </si>
  <si>
    <t>우리 열차는 잠시 후 오송역에 도착하겠습니다. 두고 내리는 물건이 없는지 다시 한 번 확인해 주시길 바랍니다. 감사합니다.</t>
  </si>
  <si>
    <t>우리 열차는 잠시 후 오송역에 도착하겠습니다. 두고 내리는 물건이 없는지 다시 한 번 확인해 주시기 바랍니다. 감사합니다.</t>
  </si>
  <si>
    <t>092436-037</t>
  </si>
  <si>
    <t>./file/20210705/MG00e04c241914/092436-037.pcm</t>
  </si>
  <si>
    <t>d:\SRT_Improvement\전사데이터\aac\MG00e04c241914\20210705\092436-037.aac</t>
  </si>
  <si>
    <t>고객 여러분 우리열차는 잠시 후 신경주역에 도착하겠습니다. 두고 내리는 물건이 없는지 다시 한번 확인해 주시기 바랍니다. 감사합니다</t>
  </si>
  <si>
    <t>고객 여러분 우리 회사는 잠시 후 신경주역에 도착하겠습니다. 두고 내리는 물건이 없는지 다시 한 번 확인해 주시기 바랍니다. 감사합니다.</t>
  </si>
  <si>
    <t>080919-890</t>
  </si>
  <si>
    <t>./file/20210818/MG00e04c241944/080919-890.pcm</t>
  </si>
  <si>
    <t>d:\SRT_Improvement\전사데이터\aac\MG00e04c241944\20210818\080919-890.aac</t>
  </si>
  <si>
    <t>071028-097</t>
  </si>
  <si>
    <t>./file/20210820/MG00e04c241950/071028-097.pcm</t>
  </si>
  <si>
    <t>d:\SRT_Improvement\전사데이터\aac\MG00e04c241950\20210820\071028-097.aac</t>
  </si>
  <si>
    <t>다시 한 번 안내말씀 드립니다. 우리 열차는 잠시 후 김천구미역에 도착합니다. 내리실 문은 열차가 진행 방향 왼쪽입니다. 고맙습니다.</t>
  </si>
  <si>
    <t>다시 한 번 안내 말씀드립니다. 우리 열차는 잠시 후 김천 구미역에 도착합니다. 베르쉐는 열차 진행 방향 왼쪽입니다 고맙습니다.</t>
  </si>
  <si>
    <t>175853-209</t>
  </si>
  <si>
    <t>./file/20210721/MG00e04c24198c/175853-209.pcm</t>
  </si>
  <si>
    <t>d:\SRT_Improvement\전사데이터\aac\MG00e04c24198c\20210721\175853-209.aac</t>
  </si>
  <si>
    <t>고객 여러분, 우리 열차는 잠시 후 지제역에 도착하겠습니다. 두고 내리는 물건이 없는지 다시 한 번 확인해 주시기 바랍니다. 감사합니다.</t>
  </si>
  <si>
    <t>093640-604</t>
  </si>
  <si>
    <t>./file/20210806/MG00e04c241970/093640-604.pcm</t>
  </si>
  <si>
    <t>d:\SRT_Improvement\전사데이터\aac\MG00e04c241970\20210806\093640-604.aac</t>
  </si>
  <si>
    <t>고객 여러분 우리 열차는 잠시 후 천안아산역에 도착하겠습니다. 두고 내리는 물건이 없는지 다시 한번 확인해 주시기 바랍니다. 감사합니다.</t>
  </si>
  <si>
    <t>104250-765</t>
  </si>
  <si>
    <t>./file/20210709/MG00e04c24193c/104250-765.pcm</t>
  </si>
  <si>
    <t>d:\SRT_Improvement\전사데이터\aac\MG00e04c24193c\20210709\104250-765.aac</t>
  </si>
  <si>
    <t>고객 여러분 우리 열차는 잠시 후 동대구역에 도착하겠습니다. 두고 내리는 물건이 없는지 다시 한 번 확인해 주시기 바랍니다. 감사합니다. 땡큐</t>
  </si>
  <si>
    <t>190321-204</t>
  </si>
  <si>
    <t>./file/20210907/MG00e04c24194c/190321-204.pcm</t>
  </si>
  <si>
    <t>d:\SRT_Improvement\전사데이터\aac\MG00e04c24194c\20210907\190321-204.aac</t>
  </si>
  <si>
    <t>200530-221</t>
  </si>
  <si>
    <t>./file/20210730/MG00e04c241948/200530-221.pcm</t>
  </si>
  <si>
    <t>d:\SRT_Improvement\전사데이터\aac\MG00e04c241948\20210730\200530-221.aac</t>
  </si>
  <si>
    <t>고객 여러분 우리의 차는 잠시 후 동대구역에 도착하겠습니다. 두고 내리는 물건이 없는지 다시 한 번 확인해 주시기 바랍니다. 감사합니다.</t>
  </si>
  <si>
    <t>104135-499</t>
  </si>
  <si>
    <t>./file/20210719/MG00e04c241948/104135-499.pcm</t>
  </si>
  <si>
    <t>d:\SRT_Improvement\전사데이터\aac\MG00e04c241948\20210719\104135-499.aac</t>
  </si>
  <si>
    <t>안녕 씀 드립니다. 우리 열차는 잠시 후 대전 대전역에 도착합니다. 내리실 문은 열차 주행 방향 위쪽입니다 고맙습니다.</t>
  </si>
  <si>
    <t>162106-843</t>
  </si>
  <si>
    <t>./file/20210823/MG00e04c241930/162106-843.pcm</t>
  </si>
  <si>
    <t>d:\SRT_Improvement\전사데이터\aac\MG00e04c241930\20210823\162106-843.aac</t>
  </si>
  <si>
    <t>안내말씀 드립니다. 우리 열차는 잠시 후 김천구미, 김천구미역에 도착합니다. 김천구미역 내리실 문은 열차 진행 방향 왼쪽입니다. 고맙습니다.</t>
  </si>
  <si>
    <t>안내 말씀드립니다. 우리 열차는 잠시 후 김천구미 김천구미역에 도착합니다. 김천구미역 내리실 문은 열차 진행 방향 왼쪽입니다 고맙습니다.</t>
  </si>
  <si>
    <t>104054-431</t>
  </si>
  <si>
    <t>./file/20210830/MG00e04c241930/104054-431.pcm</t>
  </si>
  <si>
    <t>d:\SRT_Improvement\전사데이터\aac\MG00e04c241930\20210830\104054-431.aac</t>
  </si>
  <si>
    <t>안내말씀드립니다. 우리열차는 잠시후 김천구미 역에 도착합니다. 김천구미역에서 내리실문은 열차 진행 방향 왼쪽입니다. 고맙습니다.</t>
  </si>
  <si>
    <t>안내 말씀드립니다. 우리 회사는 잠시 후 김천궁이 역에 도착합니다. 김천구미역에서 내리실 문은 열차 진행 방향 왼쪽입니다 고맙습니다.</t>
  </si>
  <si>
    <t>192841-098</t>
  </si>
  <si>
    <t>./file/20210907/MG00e04c2419a4/192841-098.pcm</t>
  </si>
  <si>
    <t>d:\SRT_Improvement\전사데이터\aac\MG00e04c2419a4\20210907\192841-098.aac</t>
  </si>
  <si>
    <t>고객 여러분 우리 예수는 잠시 후 나주역에 도착하겠습니다. 두고 내리는 물건이 없는지 다시 한 번 확인해 주시기 바랍니다. 감사합니다.</t>
  </si>
  <si>
    <t>195213-702</t>
  </si>
  <si>
    <t>./file/20210730/MG00e04c241938/195213-702.pcm</t>
  </si>
  <si>
    <t>d:\SRT_Improvement\전사데이터\aac\MG00e04c241938\20210730\195213-702.aac</t>
  </si>
  <si>
    <t>안내 말씀드립니다. 도리 열차는 잠시 후 신경주 신경주 역에 도착합니다. 내리실 문은 열차의 진행 방향 우행 중입니다.</t>
  </si>
  <si>
    <t>161939-993</t>
  </si>
  <si>
    <t>./file/20210812/MG00e04c241944/161939-993.pcm</t>
  </si>
  <si>
    <t>d:\SRT_Improvement\전사데이터\aac\MG00e04c241944\20210812\161939-993.aac</t>
  </si>
  <si>
    <t>고객 여러분. 우리 열차는 잠시 후 김천구미역에 도착하겠습니다. 두고 내리는 물건이 없는지 다시 한 번 확인해 주시길 바랍니다. 감사합니다.</t>
  </si>
  <si>
    <t>고객 여러분 우리 열차는 잠시 후 김천 구미역에 도착하겠습니다. 두고 내리는 물건이 없는지 다시 한 번 확인해 주시기 바랍니다. 감사합니다.</t>
  </si>
  <si>
    <t>185702-226</t>
  </si>
  <si>
    <t>./file/20210803/MG00e04c24194c/185702-226.pcm</t>
  </si>
  <si>
    <t>d:\SRT_Improvement\전사데이터\aac\MG00e04c24194c\20210803\185702-226.aac</t>
  </si>
  <si>
    <t>185545-001</t>
  </si>
  <si>
    <t>./file/20210824/MG00e04c2419c0/185545-001.pcm</t>
  </si>
  <si>
    <t>d:\SRT_Improvement\전사데이터\aac\MG00e04c2419c0\20210824\185545-001.aac</t>
  </si>
  <si>
    <t>안내 말씀드립니다. 우리 열차는 잠시 후 동대구역에 도착합니다. 내리실 문은 열차 진행 방향 왼쪽입니다. 고맙습니다.</t>
  </si>
  <si>
    <t>안내 말씀드립니다. 우리 차는 잠시 후 동대구 역에 도착합니다. 내리실 문은 열차 진행 방향 왼쪽입니다 고맙습니다.</t>
  </si>
  <si>
    <t>144524-017</t>
  </si>
  <si>
    <t>./file/20210817/MG00e04c2418cc/144524-017.pcm</t>
  </si>
  <si>
    <t>d:\SRT_Improvement\전사데이터\aac\MG00e04c2418cc\20210817\144524-017.aac</t>
  </si>
  <si>
    <t>고객 여러분 우리 열차는 잠시 후 오송역에 도착하겠습니다. 두고 내리는 물건이 없는지 다시 한 번 확인해 주시기 바랍니다. 감사합니다. 빼기</t>
  </si>
  <si>
    <t>122711-970</t>
  </si>
  <si>
    <t>./file/20210720/MG00e04c241964/122711-970.pcm</t>
  </si>
  <si>
    <t>d:\SRT_Improvement\전사데이터\aac\MG00e04c241964\20210720\122711-970.aac</t>
  </si>
  <si>
    <t>130129-802</t>
  </si>
  <si>
    <t>./file/20210809/MG00e04c24194c/130129-802.pcm</t>
  </si>
  <si>
    <t>d:\SRT_Improvement\전사데이터\aac\MG00e04c24194c\20210809\130129-802.aac</t>
  </si>
  <si>
    <t>194200-630</t>
  </si>
  <si>
    <t>./file/20210901/MG00e04c241988/194200-630.pcm</t>
  </si>
  <si>
    <t>d:\SRT_Improvement\전사데이터\aac\MG00e04c241988\20210901\194200-630.aac</t>
  </si>
  <si>
    <t>071614-422</t>
  </si>
  <si>
    <t>./file/20210729/MG00e04c24197c/071614-422.pcm</t>
  </si>
  <si>
    <t>d:\SRT_Improvement\전사데이터\aac\MG00e04c24197c\20210729\071614-422.aac</t>
  </si>
  <si>
    <t>고객여러분 우리열차는 잠시후 동탄역에 도착하겠습니다. 두고내리는 물건이 없는지 다시한번 확인해주시기 바랍니다. 감사합니다.</t>
  </si>
  <si>
    <t>195823-259</t>
  </si>
  <si>
    <t>./file/20210720/MG00e04c241940/195823-259.pcm</t>
  </si>
  <si>
    <t>d:\SRT_Improvement\전사데이터\aac\MG00e04c241940\20210720\195823-259.aac</t>
  </si>
  <si>
    <t>안내말씀 드립니다. 우리 열차는 잠시 후 정읍, 정읍역에 도착합니다. 정읍역 내리실 문은 열차 진행 방향 왼쪽입니다. 고맙습니다.</t>
  </si>
  <si>
    <t>안내 말씀드립니다. 우리 일터는 잠시 후 읍 점읍역에 도착합니다. 점읍역 내리신 분은 열차 지능방향 왼쪽입니다 고맙습니다.</t>
  </si>
  <si>
    <t>082205-223</t>
  </si>
  <si>
    <t>./file/20210906/MG00e04c241970/082205-223.pcm</t>
  </si>
  <si>
    <t>d:\SRT_Improvement\전사데이터\aac\MG00e04c241970\20210906\082205-223.aac</t>
  </si>
  <si>
    <t>고객 여러분 우리 회사는 잠시 후 나주역에 도착하겠습니다. 두고 내리는 물건이 없는지 다시 한 번 확인해 주시기 바랍니다. 감사합니다.</t>
  </si>
  <si>
    <t>190331-195</t>
  </si>
  <si>
    <t>./file/20210811/MG00e04c2419b0/190331-195.pcm</t>
  </si>
  <si>
    <t>d:\SRT_Improvement\전사데이터\aac\MG00e04c2419b0\20210811\190331-195.aac</t>
  </si>
  <si>
    <t>143053-467</t>
  </si>
  <si>
    <t>./file/20210824/MG00e04c24196c/143053-467.pcm</t>
  </si>
  <si>
    <t>d:\SRT_Improvement\전사데이터\aac\MG00e04c24196c\20210824\143053-467.aac</t>
  </si>
  <si>
    <t>고객 여러분. 우리 열차는 잠시 후 대전역에 도착하겠습니다. 두고 내리는 물건이 없는지 다시 한 번 확인해 주시길 바랍니다. 감사합니다.</t>
  </si>
  <si>
    <t>071725-341</t>
  </si>
  <si>
    <t>./file/20210901/MG00e04c24194c/071725-341.pcm</t>
  </si>
  <si>
    <t>d:\SRT_Improvement\전사데이터\aac\MG00e04c24194c\20210901\071725-341.aac</t>
  </si>
  <si>
    <t>143048-845</t>
  </si>
  <si>
    <t>./file/20210902/MG00e04c241950/143048-845.pcm</t>
  </si>
  <si>
    <t>d:\SRT_Improvement\전사데이터\aac\MG00e04c241950\20210902\143048-845.aac</t>
  </si>
  <si>
    <t>고객 여러분 우리의 짐은 잠시 후 대전역에 도착하겠습니다. 두고 내리는 물건이 오는지 다시 한 번 확인해 주시기 바랍니다. 감사합니다.</t>
  </si>
  <si>
    <t>123556-764</t>
  </si>
  <si>
    <t>./file/20210810/MG00e04c241950/123556-764.pcm</t>
  </si>
  <si>
    <t>d:\SRT_Improvement\전사데이터\aac\MG00e04c241950\20210810\123556-764.aac</t>
  </si>
  <si>
    <t>안내 말씀드립니다. 우리 열차는 잠시 후 광주송정 광주송정역에 도착합니다. 내리실 문은 열차 진행 방향 왼쪽입니다. 고맙습니다.</t>
  </si>
  <si>
    <t>말씀 드립니다. 우리 열차는 잠시 후 광주 성정 광주 송정역에 도착합니다. 내리시브는 열차 진행 방향 왼쪽입니다 고맙습니다.</t>
  </si>
  <si>
    <t>151419-566</t>
  </si>
  <si>
    <t>./file/20210831/MG00e04c241998/151419-566.pcm</t>
  </si>
  <si>
    <t>d:\SRT_Improvement\전사데이터\aac\MG00e04c241998\20210831\151419-566.aac</t>
  </si>
  <si>
    <t>고객 여러분 우리 열차는 잠시 후 평택시 지역에 도착하겠습니다. 두고 내리는 물건이 없는지 다시 한 번 확인해 주시기 바랍니다. 감사합니다.</t>
  </si>
  <si>
    <t>221126-597</t>
  </si>
  <si>
    <t>./file/20210701/MG00e04c24196c/221126-597.pcm</t>
  </si>
  <si>
    <t>d:\SRT_Improvement\전사데이터\aac\MG00e04c24196c\20210701\221126-597.aac</t>
  </si>
  <si>
    <t>안녕 말씀드립니다. 우리 아트는 잠시 후 다음에 정읍역에 도착합니다. 정읍역 메르스는 열차 진행방향 연주입니다 고맙습니다.</t>
  </si>
  <si>
    <t>101509-579</t>
  </si>
  <si>
    <t>./file/20210712/MG00e04c241998/101509-579.pcm</t>
  </si>
  <si>
    <t>d:\SRT_Improvement\전사데이터\aac\MG00e04c241998\20210712\101509-579.aac</t>
  </si>
  <si>
    <t>입니다. 고맙습니다. 다시 한 번 안내 말씀드립니다. 우리 열차는 잠시 후 동탄 동탄역에 도착합니다. 동탄역 내리실 문은 열차 진행 방향 왼쪽입니다. 고맙습니다.</t>
  </si>
  <si>
    <t>입니다 고맙습니다. 다시 한 번 안내 말씀드립니다. 우리 열차는 잠시 후 동탄 동탄역에 도착합니다. 동탄역 내리실 문은 열차 진행 방향 왼쪽입니다 고맙습니다.</t>
  </si>
  <si>
    <t>080635-853</t>
  </si>
  <si>
    <t>./file/20210830/MG00e04c2418cc/080635-853.pcm</t>
  </si>
  <si>
    <t>d:\SRT_Improvement\전사데이터\aac\MG00e04c2418cc\20210830\080635-853.aac</t>
  </si>
  <si>
    <t>안내말씀드립니다. 우리열차는 잠시후 신경주 신경주역에 도착합니다. 내리실문은 열차 진행 방향 왼쪽입니다. 고맙습니다.</t>
  </si>
  <si>
    <t>안녕 말씀드립니다. 우리 열차는 잠시 후 신경주 신경주역에 도착합니다. 다른 신문의 열차 진행 방향 왼쪽입니다 고맙습니다.</t>
  </si>
  <si>
    <t>164833-855</t>
  </si>
  <si>
    <t>./file/20210823/MG00e04c2419b0/164833-855.pcm</t>
  </si>
  <si>
    <t>d:\SRT_Improvement\전사데이터\aac\MG00e04c2419b0\20210823\164833-855.aac</t>
  </si>
  <si>
    <t>안내 말씀 드립니다. 우리 열차는 잠시 후 대전 대전역에 도착합니다. 아울러 오늘은 비로 인해 바닥이 미끄러우니 넘어져 다치지 않게 조심하시기 바랍니다. 내리실 문은 열차 진행 방향 오른쪽입니다. 고맙습니다.</t>
  </si>
  <si>
    <t>안내 말씀 드립니다. 우리 열차는 잠시 후 대전 대전역에 도착합니다. 아울러 오늘은 비로 인해 바닥이 미끄러우니 넘어져 다치지 않게 조심하시기 바랍니다. 내리실 분은 열차 진행 방향 오른쪽입니다 고맙습니다.</t>
  </si>
  <si>
    <t>085437-703</t>
  </si>
  <si>
    <t>./file/20210706/MG00e04c24194c/085437-703.pcm</t>
  </si>
  <si>
    <t>d:\SRT_Improvement\전사데이터\aac\MG00e04c24194c\20210706\085437-703.aac</t>
  </si>
  <si>
    <t>안내 말씀드립니다. 우리 열차는 잠시 후 대전 대전역에 도착합니다. 내리실 문은 열차 진행 방향 왼쪽입니다. 고맙습니다.</t>
  </si>
  <si>
    <t>안내 말씀 드립니다. 우리 차는 잠시 후 대전 대전역에 도착합니다. 노이서 미는 열차 진행 방향 왼쪽입니다 고맙습니다.</t>
  </si>
  <si>
    <t>203617-996</t>
  </si>
  <si>
    <t>./file/20210803/MG00e04c24194c/203617-996.pcm</t>
  </si>
  <si>
    <t>d:\SRT_Improvement\전사데이터\aac\MG00e04c24194c\20210803\203617-996.aac</t>
  </si>
  <si>
    <t>안내 말씀드립니다. 우리 열차는 잠시 후 울산 울산역에 도착합니다. 울산역 내리실 문은 열차 진행 방향 왼쪽입니다. 고맙습니다;.</t>
  </si>
  <si>
    <t>안녕 말씀드립니다. 우리 하천은 잠시 후 울산 울산역에 도착합니다. 울산역 메르스의 문인 열차 진행 방향 왼쪽입니다 고맙습니다.</t>
  </si>
  <si>
    <t>083923-555</t>
  </si>
  <si>
    <t>./file/20210722/MG00e04c241940/083923-555.pcm</t>
  </si>
  <si>
    <t>d:\SRT_Improvement\전사데이터\aac\MG00e04c241940\20210722\083923-555.aac</t>
  </si>
  <si>
    <t>081815-911</t>
  </si>
  <si>
    <t>./file/20210803/MG00e04c2419cc/081815-911.pcm</t>
  </si>
  <si>
    <t>d:\SRT_Improvement\전사데이터\aac\MG00e04c2419cc\20210803\081815-911.aac</t>
  </si>
  <si>
    <t>고객 여러분, 우리 열차는 잠시 후 동탄역에 니다. 두고 내리는 물건이 없는지 다시 한 번 확인해 주시기 바랍니다. 감사합니다.</t>
  </si>
  <si>
    <t>고객 여러분 우리 열차는 잠시 후 동탄역 두고 내리는 물건이 없는지 다시 한 번 확인해 주시기 바랍니다. 감사합니다.</t>
  </si>
  <si>
    <t>211551-631</t>
  </si>
  <si>
    <t>./file/20210818/MG00e04c2419cc/211551-631.pcm</t>
  </si>
  <si>
    <t>d:\SRT_Improvement\전사데이터\aac\MG00e04c2419cc\20210818\211551-631.aac</t>
  </si>
  <si>
    <t>다시 한 번 안내 말씀드립니다. 우리 열차는 평택지제, 평택지제역에 도착합니다. 내리실 문은 열차 진행 방향 왼쪽입니다. 고맙습니다.</t>
  </si>
  <si>
    <t>다시 한 번 안내 말씀드립니다. 우리 열차는 평택 지제 평택지지역에 도착합니다. 메리실브는 열차 진행 방향 왼쪽입니다 고맙습니다.</t>
  </si>
  <si>
    <t>204559-047</t>
  </si>
  <si>
    <t>./file/20210823/MG00e04c241948/204559-047.pcm</t>
  </si>
  <si>
    <t>d:\SRT_Improvement\전사데이터\aac\MG00e04c241948\20210823\204559-047.aac</t>
  </si>
  <si>
    <t>고객 여러분 우리 열차는 잠시 후 신경지역에 도착하겠습니다. 두고 내리는 물건이 없는지 다시 한 번 확인해 주시기 바랍니다. 감사합니다. 그러게</t>
  </si>
  <si>
    <t>063213-544</t>
  </si>
  <si>
    <t>./file/20210901/MG00e04c241968/063213-544.pcm</t>
  </si>
  <si>
    <t>d:\SRT_Improvement\전사데이터\aac\MG00e04c241968\20210901\063213-544.aac</t>
  </si>
  <si>
    <t>120702-590</t>
  </si>
  <si>
    <t>./file/20210819/MG00e04c241944/120702-590.pcm</t>
  </si>
  <si>
    <t>d:\SRT_Improvement\전사데이터\aac\MG00e04c241944\20210819\120702-590.aac</t>
  </si>
  <si>
    <t>113424-640</t>
  </si>
  <si>
    <t>./file/20210817/MG00e04c241964/113424-640.pcm</t>
  </si>
  <si>
    <t>d:\SRT_Improvement\전사데이터\aac\MG00e04c241964\20210817\113424-640.aac</t>
  </si>
  <si>
    <t>고객 여러분 우리 열차는 잠시 후 나주역에 도착하겠습니다. 두고 내리는 물건이 있는지 다시 한 번 확인해 주시길 바랍니다. 감사합니다.</t>
  </si>
  <si>
    <t>고객 여러분 우리 회사는 잠시 후 나주역에 도착하겠습니다. 두고 내리는 물건이 있는지 다시 한 번 확인해 주시기 바랍니다. 감사합니다.</t>
  </si>
  <si>
    <t>104032-419</t>
  </si>
  <si>
    <t>./file/20210811/MG00e04c2419b0/104032-419.pcm</t>
  </si>
  <si>
    <t>d:\SRT_Improvement\전사데이터\aac\MG00e04c2419b0\20210811\104032-419.aac</t>
  </si>
  <si>
    <t>안내 말씀드립니다. 우리 열차는 잠시 후 신경주 신경주 역에 도착합니다. 내리실 문은 열차 진행 방향 왼쪽입니다. 고맙습니다.</t>
  </si>
  <si>
    <t>안내 말씀드립니다. 우리 열차는 잠시 후 신경주 신경주역에 도착합니다. 내리신 분은 열차 진행 방향 왼쪽입니다 고맙습니다.</t>
  </si>
  <si>
    <t>113930-611</t>
  </si>
  <si>
    <t>./file/20210824/MG00e04c24198c/113930-611.pcm</t>
  </si>
  <si>
    <t>d:\SRT_Improvement\전사데이터\aac\MG00e04c24198c\20210824\113930-611.aac</t>
  </si>
  <si>
    <t>고객 여러분, 우리 열차는 잠시 후 익산역에 도착하겠습니다. 두고 내리는 물건이 없는지 다시 한 번 확인해 주시기 바랍니다. 감사합니다.</t>
  </si>
  <si>
    <t>고객 여러분 우리 엘지는 잠시 후 익산역에 도착하겠습니다. 두고 내리는 물건이 없는지 다시 한 번 확인해 주시기 바랍니다. 감사합니다.</t>
  </si>
  <si>
    <t>134321-036</t>
  </si>
  <si>
    <t>./file/20210812/MG00e04c241928/134321-036.pcm</t>
  </si>
  <si>
    <t>d:\SRT_Improvement\전사데이터\aac\MG00e04c241928\20210812\134321-036.aac</t>
  </si>
  <si>
    <t>승객 여러분께 정차역 안내 말씀드립니다. 우리 열차는 잠시 후 동대구역에 도착하겠습니다. 소지품을 두고 내리지 않도록 미리 준비하시기 바랍니다. 동대구역에 내리실 고객님 안녕히 가십시오. 고맙습니다.</t>
  </si>
  <si>
    <t>이제 정책에 관해 말씀드립니다. 우리가 저는 잠시 후 동대구역에 도착하겠습니다. 소지품을 두고 내리지 않도록 미리 준비하시기 바랍니다. 분급을 위해 내리실 고객님 안녕히 가십시오 고맙습니다.</t>
  </si>
  <si>
    <t>194155-046</t>
  </si>
  <si>
    <t>./file/20210716/MG00e04c2418cc/194155-046.pcm</t>
  </si>
  <si>
    <t>d:\SRT_Improvement\전사데이터\aac\MG00e04c2418cc\20210716\194155-046.aac</t>
  </si>
  <si>
    <t>181838-256</t>
  </si>
  <si>
    <t>./file/20210707/MG00e04c241998/181838-256.pcm</t>
  </si>
  <si>
    <t>d:\SRT_Improvement\전사데이터\aac\MG00e04c241998\20210707\181838-256.aac</t>
  </si>
  <si>
    <t>안내 말씀 드립니다. 우리 열차는 동대구 동대구역에 도착합니다. 내리실 문은 열차 진행 방향 오른쪽입니다. 가는 목적지까지 안녕히 가십시오. 고맙습니다.</t>
  </si>
  <si>
    <t>안내 말씀드립니다. 우리 열차는 동대구 동대구역에 도착합니다. 내리실 문은 열차 진행 방향 오른쪽입니다 가는 목적지까지 안녕히 가십시오 고맙습니다.</t>
  </si>
  <si>
    <t>230556-400</t>
  </si>
  <si>
    <t>./file/20210901/MG00e04c2419ac/230556-400.pcm</t>
  </si>
  <si>
    <t>d:\SRT_Improvement\전사데이터\aac\MG00e04c2419ac\20210901\230556-400.aac</t>
  </si>
  <si>
    <t>안내 말씀드립니다. 우리 열차는 잠시 후 울산, 울산역에 도착합니다. 내리실 문은 열차 진행 방향 왼쪽입니다. 고맙습니다.</t>
  </si>
  <si>
    <t>네 말씀드립니다. 우리 열차는 잠시 후 울산 울산역에 도착합니다. 베리샤 마다 열차 진행 방향 왼쪽입니다 고맙습니다.</t>
  </si>
  <si>
    <t>081017-852</t>
  </si>
  <si>
    <t>./file/20210813/MG00e04c241914/081017-852.pcm</t>
  </si>
  <si>
    <t>d:\SRT_Improvement\전사데이터\aac\MG00e04c241914\20210813\081017-852.aac</t>
  </si>
  <si>
    <t>다시 한번 더 안내 말씀드립니다. 우리 열차는 잠시 후, 신경주 신경주역에 도착합니다. 두고 내리시는 물건이 없는지 좌석과 선반 그물망 등을 확인해 주시기 바랍니다. 우리 열차는 신경주역에 도착합니다. 신경주역 내리실 문은 열차 진행 방향 왼쪽입니다. 고맙습니다.</t>
  </si>
  <si>
    <t>다시 한 번 더 만나서 설명드립니다. 브리아트는 잠시 후 신경주 신경주역에 도착합니다. 두고 내리시는 물건이었는지 좌석과 선반 그물망 등을 확인해 주시기 바랍니다. 우리 열차는 신경주역에 도착합니다. 신경질 내리신 분은 열차 진행 방향 왼쪽입니다 고맙습니다.</t>
  </si>
  <si>
    <t>064725-196</t>
  </si>
  <si>
    <t>./file/20210901/MG00e04c241970/064725-196.pcm</t>
  </si>
  <si>
    <t>d:\SRT_Improvement\전사데이터\aac\MG00e04c241970\20210901\064725-196.aac</t>
  </si>
  <si>
    <t>고객 여러분 우리 회사는 잠시 후 동탄역에 도착하겠습니다. 두고 내리는 물건이 없는지 다시 한 번 확인해 주시기 바랍니다. 감사합니다.</t>
  </si>
  <si>
    <t>192836-360</t>
  </si>
  <si>
    <t>./file/20210716/MG00e04c24194c/192836-360.pcm</t>
  </si>
  <si>
    <t>d:\SRT_Improvement\전사데이터\aac\MG00e04c24194c\20210716\192836-360.aac</t>
  </si>
  <si>
    <t>안내 말씀드립니다. 우리 열차는 잠시 후 오송, 오송역에 도착합니다. 아울러 오늘은 비로 인해 바닥이 미끄럽습니다. 내리실 때 넘어지지 않도록 주의하시기 바랍니다. 오송역 내리실 문은 열차 진행 방향 왼쪽입니다. 고맙습니다.</t>
  </si>
  <si>
    <t>반가운 말씀 드립니다. 우리 여성은 잠시 후 오성 오송역에 도착합니다. 아울러 오늘은 비로 인해 바닥이 미끄럽습니다. 내리실 때 넘어지지 않도록 주의하시기 바랍니다. 오송역 내리시는 열차 진행 방향 왼쪽입니다 고맙습니다.</t>
  </si>
  <si>
    <t>092109-244</t>
  </si>
  <si>
    <t>./file/20210820/MG00e04c24191c/092109-244.pcm</t>
  </si>
  <si>
    <t>d:\SRT_Improvement\전사데이터\aac\MG00e04c24191c\20210820\092109-244.aac</t>
  </si>
  <si>
    <t>다시 한 번 안내 말씀드립니다. 우리 열차는 잠시 후 울산, 울산역에 도착합니다. 내리실 문은 열차 진행 방향 왼쪽입니다. 고맙습니다.</t>
  </si>
  <si>
    <t>다시 한 번 안내 말씀 드립니다. 우리 열차는 잠시 후 울산 울산역에 도착합니다. 내리시브는 열차 진행 방향 왼쪽입니다 고맙습니다.</t>
  </si>
  <si>
    <t>171603-593</t>
  </si>
  <si>
    <t>./file/20210813/MG00e04c24196c/171603-593.pcm</t>
  </si>
  <si>
    <t>d:\SRT_Improvement\전사데이터\aac\MG00e04c24196c\20210813\171603-593.aac</t>
  </si>
  <si>
    <t>173641-958</t>
  </si>
  <si>
    <t>./file/20210708/MG00e04c24191c/173641-958.pcm</t>
  </si>
  <si>
    <t>d:\SRT_Improvement\전사데이터\aac\MG00e04c24191c\20210708\173641-958.aac</t>
  </si>
  <si>
    <t>고객 여러분 우리 에트는 잠시 후 정운역에 도착하겠습니다. 두고 내리는 물건이 없는지 다시 한 번 확인해 주시기 바랍니다. 감사합니다.</t>
  </si>
  <si>
    <t>181959-417</t>
  </si>
  <si>
    <t>./file/20210831/MG00e04c2419a4/181959-417.pcm</t>
  </si>
  <si>
    <t>d:\SRT_Improvement\전사데이터\aac\MG00e04c2419a4\20210831\181959-417.aac</t>
  </si>
  <si>
    <t>고객 여러분 우리 열차는 잠시 후 오송역에 도착하겠습니다. 두고 내리는 물건이 없는지 다시 한 번 확인해 주시길 바랍니다. 감사합니다.</t>
  </si>
  <si>
    <t>고객 여러분 우리 열차는 잠시 후 오송역에 도착하겠습니다. 두고 내리는 물건이 오는지 다시 한 번 확인해 주시기 바랍니다. 감사합니다. 여기</t>
  </si>
  <si>
    <t>181620-092</t>
  </si>
  <si>
    <t>./file/20210719/MG00e04c241914/181620-092.pcm</t>
  </si>
  <si>
    <t>d:\SRT_Improvement\전사데이터\aac\MG00e04c241914\20210719\181620-092.aac</t>
  </si>
  <si>
    <t>고객 여러분 우리 회사는 잠시 후 익산역에 도착하겠습니다. 두고 내리는 물건이 없는지 다시 한 번 확인해 주시기 바랍니다. 감사합니다.</t>
  </si>
  <si>
    <t>113709-791</t>
  </si>
  <si>
    <t>./file/20210715/MG00e04c2419c0/113709-791.pcm</t>
  </si>
  <si>
    <t>d:\SRT_Improvement\전사데이터\aac\MG00e04c2419c0\20210715\113709-791.aac</t>
  </si>
  <si>
    <t>고객 여러분 우리 열차는 잠시 후 대전역에 도착하겠습니다. 두고 내리는 물건이 없는지 다시 한 번 확인해 주시기 바랍니다. 감사합니다</t>
  </si>
  <si>
    <t>고객 여러분 우리 의지는 잠시 후 대전역에 도착하겠습니다. 두고 내리는 물건이 없는지 다시 한 번 확인해 주시기 바랍니다. 감사합니다.</t>
  </si>
  <si>
    <t>090953-636</t>
  </si>
  <si>
    <t>./file/20210811/MG00e04c241998/090953-636.pcm</t>
  </si>
  <si>
    <t>d:\SRT_Improvement\전사데이터\aac\MG00e04c241998\20210811\090953-636.aac</t>
  </si>
  <si>
    <t>다시 한 번 안내 말씀드립니다. 우리 열차는 잠시 후 익산 익산역에 도착합니다. 내리실 문은 열차 진행 방향 왼쪽입니다. 고맙습니다.</t>
  </si>
  <si>
    <t>다시 한번 안내 말씀드립니다. 우리 열차는 잠시 후 익산 익산역에 도착합니다. 내리실 문은 열차 진행 방향 왼쪽입니다 고맙습니다.</t>
  </si>
  <si>
    <t>054753-375</t>
  </si>
  <si>
    <t>./file/20210827/MG00e04c2419c0/054753-375.pcm</t>
  </si>
  <si>
    <t>d:\SRT_Improvement\전사데이터\aac\MG00e04c2419c0\20210827\054753-375.aac</t>
  </si>
  <si>
    <t>안내말씀드립니다. 우리열차는 잠시후 익산 익산역에 도착합니다. 익산역 내리실문은 열차 진행 방향 왼쪽입니다. 고맙습니다.</t>
  </si>
  <si>
    <t>아 승입니다. 5월 서는 잠시 후 익산 익산역에 도착합니다.</t>
  </si>
  <si>
    <t>115838-340</t>
  </si>
  <si>
    <t>./file/20210721/MG00e04c2418cc/115838-340.pcm</t>
  </si>
  <si>
    <t>d:\SRT_Improvement\전사데이터\aac\MG00e04c2418cc\20210721\115838-340.aac</t>
  </si>
  <si>
    <t>고객 여러분. 우리 열차는 잠시 후 오송역에 도착하겠습니다. 두고 내리는 물건이 없는지 다시 한 번 확인해 주시길 바랍니다. 감사합니다.</t>
  </si>
  <si>
    <t>210649-632</t>
  </si>
  <si>
    <t>./file/20210730/MG00e04c241950/210649-632.pcm</t>
  </si>
  <si>
    <t>d:\SRT_Improvement\전사데이터\aac\MG00e04c241950\20210730\210649-632.aac</t>
  </si>
  <si>
    <t>안내 말씀드립니다. 우리 열차는 잠시 후 천안아산 천안아산역에 도착합니다. 내리실 문은 열차 진행 방향 오른쪽입니다 고맙습니다.</t>
  </si>
  <si>
    <t>152448-992</t>
  </si>
  <si>
    <t>./file/20210907/MG00e04c241968/152448-992.pcm</t>
  </si>
  <si>
    <t>d:\SRT_Improvement\전사데이터\aac\MG00e04c241968\20210907\152448-992.aac</t>
  </si>
  <si>
    <t>062548-307</t>
  </si>
  <si>
    <t>./file/20210709/MG00e04c241988/062548-307.pcm</t>
  </si>
  <si>
    <t>065417-217</t>
  </si>
  <si>
    <t>./file/20210713/MG00e04c24193c/065417-217.pcm</t>
  </si>
  <si>
    <t>d:\SRT_Improvement\전사데이터\aac\MG00e04c24193c\20210713\065417-217.aac</t>
  </si>
  <si>
    <t>안내 말씀드립니다. 우리 열차는 잠시 후 익산역에 도착합니다. 내리실문은 열차 진행 방향 왼쪽입니다. 고맙습니다.</t>
  </si>
  <si>
    <t>안내 말씀드립니다. 우리 열차는 잠시 후 익산역에 도착합니다. 내리시면 열차 진행 방향 왼쪽입니다 고맙습니다.</t>
  </si>
  <si>
    <t>210052-815</t>
  </si>
  <si>
    <t>./file/20210730/MG00e04c241914/210052-815.pcm</t>
  </si>
  <si>
    <t>d:\SRT_Improvement\전사데이터\aac\MG00e04c241914\20210730\210052-815.aac</t>
  </si>
  <si>
    <t>안내 말씀드립니다. 우리 열차는 잠시 후 나주 나주역에 도착합니다. 내리실 문은 열차 진행 방향 왼쪽입니다. 고맙습니다.</t>
  </si>
  <si>
    <t>안녕히 말씀드립니다. 우리 열차는 잠시 후 나주 나주역에 도착합니다. 내리시면은 열차 진행 방향 왼쪽입니다 고맙습니다.</t>
  </si>
  <si>
    <t>222756-221</t>
  </si>
  <si>
    <t>./file/20210819/MG00e04c24196c/222756-221.pcm</t>
  </si>
  <si>
    <t>d:\SRT_Improvement\전사데이터\aac\MG00e04c24196c\20210819\222756-221.aac</t>
  </si>
  <si>
    <t>안내 말씀드립니다. 우리 열차는 익산, 익산역에 도착합니다. 내리실 문은 열차 진행 방향 왼쪽입니다. 고맙습니다.</t>
  </si>
  <si>
    <t>안내 말씀드립니다. 우리 오천은 익산 익산역에 도착합니다. 내리실 문은 열차 진행 방향 왼쪽입니다. 고맙습니다.</t>
  </si>
  <si>
    <t>105803-036</t>
  </si>
  <si>
    <t>./file/20210723/MG00e04c241968/105803-036.pcm</t>
  </si>
  <si>
    <t>d:\SRT_Improvement\전사데이터\aac\MG00e04c241968\20210723\105803-036.aac</t>
  </si>
  <si>
    <t>200630-582</t>
  </si>
  <si>
    <t>./file/20210902/MG00e04c2419a0/200630-582.pcm</t>
  </si>
  <si>
    <t>d:\SRT_Improvement\전사데이터\aac\MG00e04c2419a0\20210902\200630-582.aac</t>
  </si>
  <si>
    <t>안녕 말씀드립니다. 우리 열차는 잠시 후 울산 울산역에 도착합니다. 내리 신호는 열차 진행 방향 왼쪽입니다 고맙습니다.</t>
  </si>
  <si>
    <t>134059-939</t>
  </si>
  <si>
    <t>./file/20210809/MG00e04c241970/134059-939.pcm</t>
  </si>
  <si>
    <t>d:\SRT_Improvement\전사데이터\aac\MG00e04c241970\20210809\134059-939.aac</t>
  </si>
  <si>
    <t>고객 여러분 우리 열차는 잠시 후 대전역에 도착하겠습니다. 두고 내리는 물건이 없는지 다시 한 번 확인해 주시길 바랍니다. 감사합니다.</t>
  </si>
  <si>
    <t>221720-370</t>
  </si>
  <si>
    <t>./file/20210706/MG00e04c2419c0/221720-370.pcm</t>
  </si>
  <si>
    <t>d:\SRT_Improvement\전사데이터\aac\MG00e04c2419c0\20210706\221720-370.aac</t>
  </si>
  <si>
    <t>다시 한번 더 안내말씀드립니다. 우리열차는 잠시후 대전 대전역에 도착합니다. 대전역 내리실문은 열차 진행 방향 왼쪽입니다. 고맙습니다.</t>
  </si>
  <si>
    <t>다시 한 번 더 안녕 말씀드립니다. 우리의 편은 잠시 후 대전 대전역에 도착합니다. 대전역 들리쇼 분은 저희 사진인 강경 윤주입니다 고맙습니다.</t>
  </si>
  <si>
    <t>100122-529</t>
  </si>
  <si>
    <t>./file/20210702/MG00e04c241930/100122-529.pcm</t>
  </si>
  <si>
    <t>d:\SRT_Improvement\전사데이터\aac\MG00e04c241930\20210702\100122-529.aac</t>
  </si>
  <si>
    <t>고객 여러분 우리 열차는 잠시 후 대전역에 도착하겠습니다. 두고 내리는 물건이 없는지 다시 한번 확인해 주시기 바랍니다. 감사합니다</t>
  </si>
  <si>
    <t>고객 여러분 우리 엘지는 잠시 후 대전역에 도착하겠습니다. 두고 내리는 물건이 오는지 다시 한 번 확인해 주시기 바랍니다. 감사합니다.</t>
  </si>
  <si>
    <t>102656-548</t>
  </si>
  <si>
    <t>./file/20210716/MG00e04c2419ac/102656-548.pcm</t>
  </si>
  <si>
    <t>d:\SRT_Improvement\전사데이터\aac\MG00e04c2419ac\20210716\102656-548.aac</t>
  </si>
  <si>
    <t>고객 여러분 우리 열차는 잠시 후 대전역에 도착하겠습니다. 두고 내리는 물건이 없는지 다시 한번 확인해 주시기 바랍니다. 감사합니다.</t>
  </si>
  <si>
    <t>고객 여러분 우리 엘사는 잠시 후 대장역에 도착하겠습니다. 두고 내리는 물건이 없는지 다시 한 번 확인해 주시기 바랍니다. 감사합니다. 그러니까</t>
  </si>
  <si>
    <t>094923-014</t>
  </si>
  <si>
    <t>./file/20210719/MG00e04c24193c/094923-014.pcm</t>
  </si>
  <si>
    <t>d:\SRT_Improvement\전사데이터\aac\MG00e04c24193c\20210719\094923-014.aac</t>
  </si>
  <si>
    <t>220558-677</t>
  </si>
  <si>
    <t>./file/20210825/MG00e04c241964/220558-677.pcm</t>
  </si>
  <si>
    <t>d:\SRT_Improvement\전사데이터\aac\MG00e04c241964\20210825\220558-677.aac</t>
  </si>
  <si>
    <t>고객 여러분 우리 엘체는 잠시 후 동탄역에 도착하겠습니다. 두고 내리는 물건이 없는지 다시 한 번 확인해 주시기 바랍니다. 감사합니다.</t>
  </si>
  <si>
    <t>153017-004</t>
  </si>
  <si>
    <t>./file/20210813/MG00e04c24192c/153017-004.pcm</t>
  </si>
  <si>
    <t>d:\SRT_Improvement\전사데이터\aac\MG00e04c24192c\20210813\153017-004.aac</t>
  </si>
  <si>
    <t>안내 말씀드립니다. 우리 열차는 잠시 후 천안아산, 천안아산역에 도착합니다. 내리실 문은 열차 진행 방향 오른쪽입니다. 고맙습니다.</t>
  </si>
  <si>
    <t>안내 말씀드립니다. 우리 열차는 잠시 후 천안 안산 천안 안산역에 도착합니다. 내리시브는 열차 진행 방향 오른쪽입니다 고맙습니다.</t>
  </si>
  <si>
    <t>173035-711</t>
  </si>
  <si>
    <t>./file/20210813/MG00e04c241968/173035-711.pcm</t>
  </si>
  <si>
    <t>d:\SRT_Improvement\전사데이터\aac\MG00e04c241968\20210813\173035-711.aac</t>
  </si>
  <si>
    <t>080305-158</t>
  </si>
  <si>
    <t>./file/20210830/MG00e04c241970/080305-158.pcm</t>
  </si>
  <si>
    <t>d:\SRT_Improvement\전사데이터\aac\MG00e04c241970\20210830\080305-158.aac</t>
  </si>
  <si>
    <t>안내 말씀드립니다. 우리 열차는 잠시 후 오송 오송역에 도착합니다. 오송역 내리실 문은 열차 진행 방향 왼쪽입니다. 고맙습니다</t>
  </si>
  <si>
    <t>네 말씀드립니다. 우리 열차는 잠시 후 오송 오송역에 도착합니다. 오송역 내리실 문은 열차 진행 방향 왼쪽입니다 고맙습니다.</t>
  </si>
  <si>
    <t>114608-176</t>
  </si>
  <si>
    <t>./file/20210803/MG00e04c241964/114608-176.pcm</t>
  </si>
  <si>
    <t>d:\SRT_Improvement\전사데이터\aac\MG00e04c241964\20210803\114608-176.aac</t>
  </si>
  <si>
    <t>안내 말씀드립니다. 우리 차는 잠시 후 대전 대전역에 도착합니다. 대전역 내리시면은 열차 진행 방향 오른쪽입니다 고맙습니다.</t>
  </si>
  <si>
    <t>063323-038</t>
  </si>
  <si>
    <t>./file/20210906/MG00e04c241914/063323-038.pcm</t>
  </si>
  <si>
    <t>d:\SRT_Improvement\전사데이터\aac\MG00e04c241914\20210906\063323-038.aac</t>
  </si>
  <si>
    <t>안내 말씀드립니다. 우리 열차는 잠시 후 천안아산 천안아산역에 도착합니다 천안 아산역 내리실 문은 열차 진행 방향 왼쪽입니다. 고맙습니다</t>
  </si>
  <si>
    <t>안내 말씀드립니다. 우리 열차는 잠시 후 천안 아산 천안 아산역에 도착합니다. 천안 아산향 데리실 문은 열차 진행 방향 왼쪽입니다 고맙습니다.</t>
  </si>
  <si>
    <t>220421-122</t>
  </si>
  <si>
    <t>./file/20210806/MG00e04c241940/220421-122.pcm</t>
  </si>
  <si>
    <t>d:\SRT_Improvement\전사데이터\aac\MG00e04c241940\20210806\220421-122.aac</t>
  </si>
  <si>
    <t>162404-645</t>
  </si>
  <si>
    <t>./file/20210830/MG00e04c24197c/162404-645.pcm</t>
  </si>
  <si>
    <t>d:\SRT_Improvement\전사데이터\aac\MG00e04c24197c\20210830\162404-645.aac</t>
  </si>
  <si>
    <t>고객 여러분 우리 엘체는 잠시 후 동탄역에 도착하겠습니다. 두고 내리는 물건이 없는지 다시 한 번 확인해 주시기 바랍니다. 감사합니다. 그러게</t>
  </si>
  <si>
    <t>165600-565</t>
  </si>
  <si>
    <t>./file/20210903/MG00e04c241948/165600-565.pcm</t>
  </si>
  <si>
    <t>d:\SRT_Improvement\전사데이터\aac\MG00e04c241948\20210903\165600-565.aac</t>
  </si>
  <si>
    <t>안내말씀 드립니다. 우리 열차는 잠시 후 익산, 익산역에 도착합니다. 익산역 내리실 문은 열차 진행 방향 왼쪽입니다. 고맙습니다.</t>
  </si>
  <si>
    <t>안녕 말씀드립니다. 우리 열차는 잠시 후 익산 익산역에 도착합니다. 익산역 누리실 문은 열차 진행 방향 왼쪽입니다 고맙습니다.</t>
  </si>
  <si>
    <t>120126-663</t>
  </si>
  <si>
    <t>./file/20210729/MG00e04c241998/120126-663.pcm</t>
  </si>
  <si>
    <t>d:\SRT_Improvement\전사데이터\aac\MG00e04c241998\20210729\120126-663.aac</t>
  </si>
  <si>
    <t>다시 한번 안내 말씀드립니다. 우리 열차는 잠시 후 공주역에 도착합니다. 내리실 문은 열차 진행 방향 왼쪽입니다. 고맙습니다.</t>
  </si>
  <si>
    <t>다시 한 번 안내 말씀드립니다. 우리 열차는 잠시 후 공주역에 도착합니다. 대리 시문은 열차 진행 방향 왼쪽입니다.</t>
  </si>
  <si>
    <t>090853-237</t>
  </si>
  <si>
    <t>./file/20210723/MG00e04c241984/090853-237.pcm</t>
  </si>
  <si>
    <t>d:\SRT_Improvement\전사데이터\aac\MG00e04c241984\20210723\090853-237.aac</t>
  </si>
  <si>
    <t>144149-671</t>
  </si>
  <si>
    <t>./file/20210716/MG00e04c241950/144149-671.pcm</t>
  </si>
  <si>
    <t>d:\SRT_Improvement\전사데이터\aac\MG00e04c241950\20210716\144149-671.aac</t>
  </si>
  <si>
    <t>승객 여러분, 저희 srt와 함께 즐겁고 편안한 여행 되셨습니까. 우리 열차는 잠시 후 마지막 역인 부산, 부산역에 도착합니다. 두고 내리시는 물건이 없는지 다시 한 번 확인하여 주시기 바랍니다. 행복한 순간과 소중한 기억을 저희 srt와 함께해주셔서 감사드리며, sr은 승객을 위해 새로운 상상으로 국민의 철도 플랫폼이 되겠. 마지막 역인 부산역에 열차 진행 방향 왼쪽입니다. 고맙습니다.</t>
  </si>
  <si>
    <t>여러분 저희 2와 함께 즐겁고 풍기는 여행 되셨습니까 우리 열차는 잠시 후 마지막 역인 부산 부산역에 도착합니다. 두고 들으시는 물건이 없는지 다시 한 번 확인하여 주시기 바랍니다. 행복한 순간과 소중한 기억을 저희 srt와 함께 해 주셔서 감사드리며 은 승객에 의해 새로운 상상으로 국민의 철도 플랫폼이 되겠다. 마지막 역인 부산역의 는 여기까지는 연 왼쪽입니다. 고맙습니다.</t>
  </si>
  <si>
    <t>091006-154</t>
  </si>
  <si>
    <t>./file/20210901/MG00e04c241914/091006-154.pcm</t>
  </si>
  <si>
    <t>d:\SRT_Improvement\전사데이터\aac\MG00e04c241914\20210901\091006-154.aac</t>
  </si>
  <si>
    <t>고객 여러분 우리 열차는 잠시 후 오송역에 도착하겠습니다. 두고 내리는 물건이 오는지 다시 한 번 확인해 주시기 바랍니다. 감사합니다.</t>
  </si>
  <si>
    <t>214741-917</t>
  </si>
  <si>
    <t>./file/20210824/MG00e04c241984/214741-917.pcm</t>
  </si>
  <si>
    <t>d:\SRT_Improvement\전사데이터\aac\MG00e04c241984\20210824\214741-917.aac</t>
  </si>
  <si>
    <t>222729-127</t>
  </si>
  <si>
    <t>./file/20210709/MG00e04c241934/222729-127.pcm</t>
  </si>
  <si>
    <t>d:\SRT_Improvement\전사데이터\aac\MG00e04c241934\20210709\222729-127.aac</t>
  </si>
  <si>
    <t>고객 여러분 우리 열차는 잠시 후 동대구역에 도착하겠습니다. 두고 내리는 물건이 없는지 다시 한번 확인해 주시기 바랍니다. 감사합니다.</t>
  </si>
  <si>
    <t>101521-969</t>
  </si>
  <si>
    <t>./file/20210810/MG00e04c241930/101521-969.pcm</t>
  </si>
  <si>
    <t>d:\SRT_Improvement\전사데이터\aac\MG00e04c241930\20210810\101521-969.aac</t>
  </si>
  <si>
    <t>다시 한 번 안내말씀 드립니다. 우리 열차는 지금 신경주, 신경주역에 도착합니다. 신경주역 내리실 문은 열차 진행 방향 왼쪽입니다. 고맙습니다.</t>
  </si>
  <si>
    <t>다시 한 번 안내 말씀드립니다. 우리 열차는 지금 신경주 신경주역에 도착합니다. 신경조역 내리실 문은 열차 진행 방향 왼쪽입니다 고맙습니다.</t>
  </si>
  <si>
    <t>193556-318</t>
  </si>
  <si>
    <t>./file/20210715/MG00e04c241950/193556-318.pcm</t>
  </si>
  <si>
    <t>d:\SRT_Improvement\전사데이터\aac\MG00e04c241950\20210715\193556-318.aac</t>
  </si>
  <si>
    <t>고객 여러분 우리의 팀은 잠시 후 동탄역에 도착하겠습니다. 두고 내리는 물건이 없는지 다시 한 번 확인해 주시기 바랍니다. 감사합니다.</t>
  </si>
  <si>
    <t>094341-323</t>
  </si>
  <si>
    <t>./file/20210805/MG00e04c24192c/094341-323.pcm</t>
  </si>
  <si>
    <t>d:\SRT_Improvement\전사데이터\aac\MG00e04c24192c\20210805\094341-323.aac</t>
  </si>
  <si>
    <t>고객 여러분 우리 엘체는 잠시 후 대전역에 도착하겠습니다. 두고 내리는 물건이 없는지 다시 한 번 확인해 주시기 바랍니다. 감사합니다. 그러니까</t>
  </si>
  <si>
    <t>070939-308</t>
  </si>
  <si>
    <t>./file/20210713/MG00e04c24193c/070939-308.pcm</t>
  </si>
  <si>
    <t>d:\SRT_Improvement\전사데이터\aac\MG00e04c24193c\20210713\070939-308.aac</t>
  </si>
  <si>
    <t>고객 여러분 우리 열차는 잠시 후 공주역에 도착하겠습니다. 두고 내리는 물건이 없는지 다시 한번 확인해 주시기 바랍니다. 감사합니다.</t>
  </si>
  <si>
    <t>171107-796</t>
  </si>
  <si>
    <t>./file/20210707/MG00e04c241968/171107-796.pcm</t>
  </si>
  <si>
    <t>d:\SRT_Improvement\전사데이터\aac\MG00e04c241968\20210707\171107-796.aac</t>
  </si>
  <si>
    <t>152000-041</t>
  </si>
  <si>
    <t>./file/20210809/MG00e04c2419a0/152000-041.pcm</t>
  </si>
  <si>
    <t>d:\SRT_Improvement\전사데이터\aac\MG00e04c2419a0\20210809\152000-041.aac</t>
  </si>
  <si>
    <t>고객 여러분. 우리 열차는 잠시 후 김천구미역에 도착하겠습니다. 두고 내리는 물건이 없는지 다시 한 번 확인해 주시기 바랍니다. 감사합니다</t>
  </si>
  <si>
    <t>고객 여러분 우리 열차는 잠시 후 김천 구미역에 도착하겠습니다. 두고 내리는 물건이 없는지 다시 한 번 확인해 주시기 바랍니다. 감사합니다. 그러니까</t>
  </si>
  <si>
    <t>231757-344</t>
  </si>
  <si>
    <t>./file/20210817/MG00e04c2419ac/231757-344.pcm</t>
  </si>
  <si>
    <t>d:\SRT_Improvement\전사데이터\aac\MG00e04c2419ac\20210817\231757-344.aac</t>
  </si>
  <si>
    <t>수서역입니다. 좌석이나 선반 위에 두고 내리시는 물건이 없는지 다시 한 번 확인하시기 바랍니다. 마지막 역인 수서역 내리실 문은 열차 진행 방향 왼쪽입니다. 고맙습니다.</t>
  </si>
  <si>
    <t>최서영 좌석이나 선반 위에 두고 내리시는 물건이 없는지 다시 한 번 확인하시기 바랍니다. 마지막 여기 소서형 내리실 문은 열차 진행 방향 왼쪽입니다 고맙습니다.</t>
  </si>
  <si>
    <t>103903-768</t>
  </si>
  <si>
    <t>./file/20210716/MG00e04c24192c/103903-768.pcm</t>
  </si>
  <si>
    <t>d:\SRT_Improvement\전사데이터\aac\MG00e04c24192c\20210716\103903-768.aac</t>
  </si>
  <si>
    <t>112208-389</t>
  </si>
  <si>
    <t>./file/20210701/MG00e04c2419a4/112208-389.pcm</t>
  </si>
  <si>
    <t>d:\SRT_Improvement\전사데이터\aac\MG00e04c2419a4\20210701\112208-389.aac</t>
  </si>
  <si>
    <t>고객 여러분 우리 열차는 잠시 후 광주 송정역에 도착하겠습니다. 두고 내리는 물건이 없는지 다시 한 번 확인해 주시기 바랍니다. 감사합니다.</t>
  </si>
  <si>
    <t>192137-394</t>
  </si>
  <si>
    <t>./file/20210715/MG00e04c241968/192137-394.pcm</t>
  </si>
  <si>
    <t>d:\SRT_Improvement\전사데이터\aac\MG00e04c241968\20210715\192137-394.aac</t>
  </si>
  <si>
    <t>고객 여러분. 우리 열차는 잠시 후 동탄역에 도착하겠습니다. 두고 내리는 물건이 없는지 다시 한 번 확인해 주시기 바랍니다. 감사합니다.</t>
  </si>
  <si>
    <t>152938-453</t>
  </si>
  <si>
    <t>./file/20210721/MG00e04c241974/152938-453.pcm</t>
  </si>
  <si>
    <t>d:\SRT_Improvement\전사데이터\aac\MG00e04c241974\20210721\152938-453.aac</t>
  </si>
  <si>
    <t>210343-003</t>
  </si>
  <si>
    <t>./file/20210806/MG00e04c241930/210343-003.pcm</t>
  </si>
  <si>
    <t>d:\SRT_Improvement\전사데이터\aac\MG00e04c241930\20210806\210343-003.aac</t>
  </si>
  <si>
    <t>안내 말씀드립니다. 우리 열차는 잠시 후 동대구 동대구역에 도착합니다. 내리실 문은 열차 진행 방향 오른쪽입니다. 고맙습니다.</t>
  </si>
  <si>
    <t>말씀 드립니다. 우리 차는 잠시 후 동대구 동대구역에 도착합니다. 메르체노는 여기서 진행 방향 오른쪽입니다 가겠습니다.</t>
  </si>
  <si>
    <t>182555-999</t>
  </si>
  <si>
    <t>./file/20210810/MG00e04c2419b0/182555-999.pcm</t>
  </si>
  <si>
    <t>d:\SRT_Improvement\전사데이터\aac\MG00e04c2419b0\20210810\182555-999.aac</t>
  </si>
  <si>
    <t>고객 여러분. 우리 열차는 잠시 후 천안아산역에 도착하겠습니다. 두고 내리는 물건이 없는지 다시 한 번 확인해 주시길 바랍니다. 감사합니다.</t>
  </si>
  <si>
    <t>062344-333</t>
  </si>
  <si>
    <t>./file/20210818/MG00e04c241970/062344-333.pcm</t>
  </si>
  <si>
    <t>d:\SRT_Improvement\전사데이터\aac\MG00e04c241970\20210818\062344-333.aac</t>
  </si>
  <si>
    <t>고객여러분 우리열차는 잠시후 정읍역에 도착하겠습니다. 두고내리는 물건이 없는지 다시한번 확인해주시기 바랍니다. 감사합니다.</t>
  </si>
  <si>
    <t>고객 여러분 우리 엘체는 잠시 후 정읍역에 도착하겠습니다. 두고 내리는 물건이 없는지 다시 한 번 확인해 주시기 바랍니다. 감사합니다. 빼기</t>
  </si>
  <si>
    <t>112047-530</t>
  </si>
  <si>
    <t>./file/20210810/MG00e04c24196c/112047-530.pcm</t>
  </si>
  <si>
    <t>d:\SRT_Improvement\전사데이터\aac\MG00e04c24196c\20210810\112047-530.aac</t>
  </si>
  <si>
    <t>065239-667</t>
  </si>
  <si>
    <t>./file/20210723/MG00e04c241988/065239-667.pcm</t>
  </si>
  <si>
    <t>d:\SRT_Improvement\전사데이터\aac\MG00e04c241988\20210723\065239-667.aac</t>
  </si>
  <si>
    <t xml:space="preserve">고객 여러분 우리 열차는 잠시 후 익산역에 도착하겠습니다. 두고 내리는 물건이 없는지 다시 한번 확인해 주시기 바랍니다. 감사합니다. </t>
  </si>
  <si>
    <t>204823-862</t>
  </si>
  <si>
    <t>./file/20210906/MG00e04c241968/204823-862.pcm</t>
  </si>
  <si>
    <t>d:\SRT_Improvement\전사데이터\aac\MG00e04c241968\20210906\204823-862.aac</t>
  </si>
  <si>
    <t>고객 여러분 우리 열차는 잠시 후 울산역에 도착하겠습니다. 두고 내리는 물건이 없는지 다시 한 번 확인해 주시기 바랍니다. 감사합니다.</t>
  </si>
  <si>
    <t>105313-407</t>
  </si>
  <si>
    <t>./file/20210824/MG00e04c24191c/105313-407.pcm</t>
  </si>
  <si>
    <t>d:\SRT_Improvement\전사데이터\aac\MG00e04c24191c\20210824\105313-407.aac</t>
  </si>
  <si>
    <t>고객 여러분 우리의 열차는 잠시 후 대전역에 도착하겠습니다. 두고 내리는 물건이 없는지 다시 한 번 확인해 주시길 바랍니다. 감사합니다.</t>
  </si>
  <si>
    <t>고객 여러분 우리 열차는 잠시 후 대전역에 도착하겠습니다. 두고 내리는 물건이 오는지 다시 한 번 확인해 주시기 바랍니다. 감사합니다.</t>
  </si>
  <si>
    <t>163601-968</t>
  </si>
  <si>
    <t>./file/20210811/MG00e04c24196c/163601-968.pcm</t>
  </si>
  <si>
    <t>d:\SRT_Improvement\전사데이터\aac\MG00e04c24196c\20210811\163601-968.aac</t>
  </si>
  <si>
    <t>고객 여러분 우리 회사는 잠시 후 평택시 지역에 도착하겠습니다. 두고 내리는 물건이 없는지 다시 한 번 확인해 주시기 바랍니다. 감사합니다. 뱅킹</t>
  </si>
  <si>
    <t>120605-344</t>
  </si>
  <si>
    <t>./file/20210802/MG00e04c24196c/120605-344.pcm</t>
  </si>
  <si>
    <t>d:\SRT_Improvement\전사데이터\aac\MG00e04c24196c\20210802\120605-344.aac</t>
  </si>
  <si>
    <t>고객여러분 우리열차는 잠시후 울산역에 도착하겠습니다. 두고내리는 물건이 없는지 다시한번 확인해주시기 바랍니다. 감사합니다.</t>
  </si>
  <si>
    <t>143129-685</t>
  </si>
  <si>
    <t>./file/20210723/MG00e04c241968/143129-685.pcm</t>
  </si>
  <si>
    <t>d:\SRT_Improvement\전사데이터\aac\MG00e04c241968\20210723\143129-685.aac</t>
  </si>
  <si>
    <t>203335-013</t>
  </si>
  <si>
    <t>./file/20210818/MG00e04c2419cc/203335-013.pcm</t>
  </si>
  <si>
    <t>d:\SRT_Improvement\전사데이터\aac\MG00e04c2419cc\20210818\203335-013.aac</t>
  </si>
  <si>
    <t>안내 말씀드립니다. 우리 열차는 잠시 후 공주, 공주역에 도착합니다. 내리실 분은 열차 진행 방향 왼쪽입니다. 고맙습니다.</t>
  </si>
  <si>
    <t>안내 말씀 드립니다. 우리 열차는 잠시 후 공주 공주역에 도착합니다. 내리실 분은 열차 진행 방향 왼쪽입니다 고맙습니다.</t>
  </si>
  <si>
    <t>175632-133</t>
  </si>
  <si>
    <t>./file/20210730/MG00e04c241998/175632-133.pcm</t>
  </si>
  <si>
    <t>d:\SRT_Improvement\전사데이터\aac\MG00e04c241998\20210730\175632-133.aac</t>
  </si>
  <si>
    <t>고객 여러분. 우리 열차는 잠시 후 동탄역에 도착하게 됩니다. 두고 내리는 물건이 없는지 다시 한 번 확인해 주시길 바랍니다. 감사합니다.</t>
  </si>
  <si>
    <t>174517-723</t>
  </si>
  <si>
    <t>./file/20210902/MG00e04c24197c/174517-723.pcm</t>
  </si>
  <si>
    <t>d:\SRT_Improvement\전사데이터\aac\MG00e04c24197c\20210902\174517-723.aac</t>
  </si>
  <si>
    <t>203921-747</t>
  </si>
  <si>
    <t>./file/20210716/MG00e04c24197c/203921-747.pcm</t>
  </si>
  <si>
    <t>d:\SRT_Improvement\전사데이터\aac\MG00e04c24197c\20210716\203921-747.aac</t>
  </si>
  <si>
    <t>안내 말씀드립니다. 우리 열차는 잠시 후 동대구 동대구역에 도착합니다. 동대구역 내리실 문은 열차 진행 방향 오른쪽입니다. 고맙습니다.</t>
  </si>
  <si>
    <t>안내 말씀드립니다. 우리 열차는 잠시 후 동대구 동대구역에 도착합니다. 동대구역 내시 음모는 열차 진행 방향 오른쪽입니다. 코스입니다.</t>
  </si>
  <si>
    <t>144933-276</t>
  </si>
  <si>
    <t>./file/20210818/MG00e04c2419a0/144933-276.pcm</t>
  </si>
  <si>
    <t>d:\SRT_Improvement\전사데이터\aac\MG00e04c2419a0\20210818\144933-276.aac</t>
  </si>
  <si>
    <t>안내 말씀드립니다. 우리 열차는 잠시 후 광주송정 광주송정역에 도착합니다. 내리실 문은 열차 진행 방향 왼쪽입니다. 아울러 오늘은 비로 인해 승강문 발판과 바닥이 미끄럽습니다. 내리실 때 주의하여 주시기 바랍니다. 고맙습니다.</t>
  </si>
  <si>
    <t>안녕 말씀드립니다. 우리 열차는 잠시 후 광주 성정 광주성정역에 도착합니다. 내리실 문은 열차 진행 방향 왼쪽입니다. 아울러 오늘은 비로 인해 순대 없는 발판과 발복이 미끄럽습니다. 내리실 때 주의해 주시기 바랍니다 고맙습니다.</t>
  </si>
  <si>
    <t>194129-850</t>
  </si>
  <si>
    <t>./file/20210831/MG00e04c24196c/194129-850.pcm</t>
  </si>
  <si>
    <t>d:\SRT_Improvement\전사데이터\aac\MG00e04c24196c\20210831\194129-850.aac</t>
  </si>
  <si>
    <t>171746-103</t>
  </si>
  <si>
    <t>./file/20210723/MG00e04c24192c/171746-103.pcm</t>
  </si>
  <si>
    <t>d:\SRT_Improvement\전사데이터\aac\MG00e04c24192c\20210723\171746-103.aac</t>
  </si>
  <si>
    <t>224739-787</t>
  </si>
  <si>
    <t>./file/20210906/MG00e04c2419ac/224739-787.pcm</t>
  </si>
  <si>
    <t>d:\SRT_Improvement\전사데이터\aac\MG00e04c2419ac\20210906\224739-787.aac</t>
  </si>
  <si>
    <t>고객 여러분 우리 회사는 잠시 후 신경 지역에 도착하겠습니다. 두고 내리는 물건이 없는지 다시 한 번 확인해 주시기 바랍니다. 감사합니다.</t>
  </si>
  <si>
    <t>224730-504</t>
  </si>
  <si>
    <t>./file/20210810/MG00e04c241950/224730-504.pcm</t>
  </si>
  <si>
    <t>d:\SRT_Improvement\전사데이터\aac\MG00e04c241950\20210810\224730-504.aac</t>
  </si>
  <si>
    <t>승객 여러분 저희 SRT와 함께 즐겁고 편안한 여행 되셨습니까. 우리 열차는 잠시 후 마지막 역인 수서 수서역에 도착합니다. 두고 내리시는 물건이 없는지 다시 한번 확인하시기 바랍니다. 행복한 순간과 소중한 기억을 저희 srt와 함께해 주셔서 감사드리며 sr은 승객을 위한 새로운 상상으로 국민의 철도 플랫폼이 되겠습니다. 소중한 사람들과 즐겁고 편안한 하루 보내시기 바랍니다. 수서역 내리 실 문은 열차 진행 방향 왼쪽입니다. 고맙습니다</t>
  </si>
  <si>
    <t>저희 로프레이트와 함께 즐겁고 편안한 여행 되셨습니까 우리 차는 잠시 후 마지막 역인 수서 사역에 도착합니다. 두고 내리시는 물건이 없는지 다시 한 번 확인하시기 바랍니다. 행복한 순간과 소중한 기억을 저희 srt와 함께해 주셔서 감사드리며 sr은 승객을 위한 새로운 상상으로 국민의 철도 플랫폼이 되겠습니다. 소중한 사람들과 즐겁고 편안한 하루 보내시기 바랍니다. 수서역 내리실문은 열차 진행 방향 왼쪽입니다 고맙습니다.</t>
  </si>
  <si>
    <t>125939-874</t>
  </si>
  <si>
    <t>./file/20210810/MG00e04c241968/125939-874.pcm</t>
  </si>
  <si>
    <t>d:\SRT_Improvement\전사데이터\aac\MG00e04c241968\20210810\125939-874.aac</t>
  </si>
  <si>
    <t>안내말씀 드립니다. 우리 열차는 잠시 후 천안아산, 천안아산역에 도착합니다. 내리실 문은 열차 진행 방향 오른쪽입니다. 고맙습니다.</t>
  </si>
  <si>
    <t>말씀드립니다. 우리 열차는 잠시 후 천안 아산 천안 아산역에 도착합니다. 내리실 문은 열차 진행 방향 오른쪽입니다 고맙습니다.</t>
  </si>
  <si>
    <t>211235-645</t>
  </si>
  <si>
    <t>./file/20210827/MG00e04c2419a0/211235-645.pcm</t>
  </si>
  <si>
    <t>d:\SRT_Improvement\전사데이터\aac\MG00e04c2419a0\20210827\211235-645.aac</t>
  </si>
  <si>
    <t>고객 여러분 우리 아트는 잠시 후 동탄역에 도착하겠습니다. 두고 내리는 물건이 없는지 다시 한 번 확인해 보시기 바랍니다. 감사합니다.</t>
  </si>
  <si>
    <t>065730-707</t>
  </si>
  <si>
    <t>./file/20210730/MG00e04c241998/065730-707.pcm</t>
  </si>
  <si>
    <t>d:\SRT_Improvement\전사데이터\aac\MG00e04c241998\20210730\065730-707.aac</t>
  </si>
  <si>
    <t>다시 한 번 안내 말씀드립니다. 우리 열차는 지금 대전 대전역에 도착합니다. 대전역 내리실 문은 열차 진행 방향 왼쪽입니다. 고맙습니다.</t>
  </si>
  <si>
    <t>다시 한 번 안내 말씀드립니다. 우리 열차는 지금 대전 대전역에 도착합니다. 저녁 내리실 문은 열차 진행 방향 왼쪽입니다 고맙습니다.</t>
  </si>
  <si>
    <t>094354-805</t>
  </si>
  <si>
    <t>./file/20210712/MG00e04c24193c/094354-805.pcm</t>
  </si>
  <si>
    <t>d:\SRT_Improvement\전사데이터\aac\MG00e04c24193c\20210712\094354-805.aac</t>
  </si>
  <si>
    <t>185644-372</t>
  </si>
  <si>
    <t>./file/20210722/MG00e04c2419ac/185644-372.pcm</t>
  </si>
  <si>
    <t>d:\SRT_Improvement\전사데이터\aac\MG00e04c2419ac\20210722\185644-372.aac</t>
  </si>
  <si>
    <t>동대구 동대구 역에 도착합니다. 두고 내리시는 물건이 없는지 다시 한 번 확인 해주시기 바랍니다. 내리실 문은 열차 진행 방향 왼쪽입니다.</t>
  </si>
  <si>
    <t>여기 입니다. 내리시는 물건이 있는지 다시 한 번 확인해 주시기 바랍니다. 내리는 방향 왼쪽입니다. 뭐요</t>
  </si>
  <si>
    <t>102644-661</t>
  </si>
  <si>
    <t>./file/20210705/MG00e04c24197c/102644-661.pcm</t>
  </si>
  <si>
    <t>d:\SRT_Improvement\전사데이터\aac\MG00e04c24197c\20210705\102644-661.aac</t>
  </si>
  <si>
    <t>승객 여러분께 안내 말씀드립니다. 우리 열차는 잠시 후 동대구, 동대구역에 도착합니다. 내리실 문은 열차 진행 방향 오른쪽입니다. 고맙습니다.</t>
  </si>
  <si>
    <t>승객 여러분께 안내 말씀 드립니다. 월요일 차는 잠시 후 동대구 동대구역에 도착합니다. 내리실 문은 열차 진행 방향 오른쪽입니다. 고맙습니다.</t>
  </si>
  <si>
    <t>090923-501</t>
  </si>
  <si>
    <t>./file/20210901/MG00e04c241938/090923-501.pcm</t>
  </si>
  <si>
    <t>d:\SRT_Improvement\전사데이터\aac\MG00e04c241938\20210901\090923-501.aac</t>
  </si>
  <si>
    <t>내리시는 물건이 없는지 다시 한 번 확인하시기 바랍니다. 대전역 내리실 문은 열차 진행 방향 왼쪽입니다. 고맙습니다.</t>
  </si>
  <si>
    <t>물이 없는지 다시 한번 확인하시기 바랍니다. 대전역 내리실 문은 열차 진행 방향 왼쪽입니다 고맙습니다.</t>
  </si>
  <si>
    <t>142422-646</t>
  </si>
  <si>
    <t>./file/20210730/MG00e04c241974/142422-646.pcm</t>
  </si>
  <si>
    <t>d:\SRT_Improvement\전사데이터\aac\MG00e04c241974\20210730\142422-646.aac</t>
  </si>
  <si>
    <t>154908-117</t>
  </si>
  <si>
    <t>./file/20210810/MG00e04c241998/154908-117.pcm</t>
  </si>
  <si>
    <t>d:\SRT_Improvement\전사데이터\aac\MG00e04c241998\20210810\154908-117.aac</t>
  </si>
  <si>
    <t>210032-375</t>
  </si>
  <si>
    <t>./file/20210831/MG00e04c241968/210032-375.pcm</t>
  </si>
  <si>
    <t>d:\SRT_Improvement\전사데이터\aac\MG00e04c241968\20210831\210032-375.aac</t>
  </si>
  <si>
    <t>고객 여러분. 우리 열차는 잠시 후 나주역에 도착하겠습니다. 두고 내리는 물건이 없는지 다시 한 번 확인해 주시길 바랍니다. 감사합니다.</t>
  </si>
  <si>
    <t>고객 여러분 우리 열차는 잠시 후 나주역에 도착하겠습니다. 두고 내리는 물건이 없는지 다시 한 번 확인해 주시기 바랍니다. 감사합니다.</t>
  </si>
  <si>
    <t>122347-268</t>
  </si>
  <si>
    <t>./file/20210729/MG00e04c241948/122347-268.pcm</t>
  </si>
  <si>
    <t>d:\SRT_Improvement\전사데이터\aac\MG00e04c241948\20210729\122347-268.aac</t>
  </si>
  <si>
    <t>고객 여러분 우리 에트는 잠시 후 동탄역에 도착하겠습니다. 두고 내리는 물건이 없는지 다시 한 번 확인해 주시기 바랍니다. 감사합니다.</t>
  </si>
  <si>
    <t>081356-381</t>
  </si>
  <si>
    <t>./file/20210715/MG00e04c241950/081356-381.pcm</t>
  </si>
  <si>
    <t>d:\SRT_Improvement\전사데이터\aac\MG00e04c241950\20210715\081356-381.aac</t>
  </si>
  <si>
    <t>다시 한 번 안내말씀 드립니다. 우리 열차는 잠시 후 대전, 대전역에 도착합니다. 두고 내리시는 물건이 없는지 다시 한 번 확인하시기 바랍니다. 내리실 문은 열차 진행 방향 오른쪽입니다. 다시 한 번 안내말씀 드립니다. 우리 열차는 잠시 후 대전, 대전역에 도착합니다. 대전역에서 내리실 문은 열차 진행 방향 오른쪽입니다. 고맙습니다.</t>
  </si>
  <si>
    <t>다시 한 번 안내 말씀드립니다. 우리 열차는 잠시 후 대전 대전역에 도착합니다. 두고 내리시는 물건이 없는지 다시 한 번 확인하시기 바랍니다. 내리실 문은 열차 진행 방향 오른쪽입니다. 다시 한 번 안내 말씀드립니다. 부서는 잠시 후 대전 대전역에 도착합니다. 대전역에서 내리실 문은 열차 진행 방향 오른쪽입니다 고맙습니다.</t>
  </si>
  <si>
    <t>172805-621</t>
  </si>
  <si>
    <t>./file/20210802/MG00e04c24196c/172805-621.pcm</t>
  </si>
  <si>
    <t>d:\SRT_Improvement\전사데이터\aac\MG00e04c24196c\20210802\172805-621.aac</t>
  </si>
  <si>
    <t>122400-970</t>
  </si>
  <si>
    <t>./file/20210907/MG00e04c241950/122400-970.pcm</t>
  </si>
  <si>
    <t>d:\SRT_Improvement\전사데이터\aac\MG00e04c241950\20210907\122400-970.aac</t>
  </si>
  <si>
    <t>고객 여러분 우리 열차는 잠시 후 동탄역에 도착하겠습니다. 두고 내리는 물건이 있는지 다시 한 번 확인해 주시기 바랍니다. 감사합니다.</t>
  </si>
  <si>
    <t>고객 여러분 우리 오프는 잠시 후 동탄역에 도착하겠습니다. 두고 내리는 물건이 있는지 다시 한 번 확인해 주시기 바랍니다. 감사합니다.</t>
  </si>
  <si>
    <t>194943-218</t>
  </si>
  <si>
    <t>./file/20210715/MG00e04c241934/194943-218.pcm</t>
  </si>
  <si>
    <t>d:\SRT_Improvement\전사데이터\aac\MG00e04c241934\20210715\194943-218.aac</t>
  </si>
  <si>
    <t>고객 여러분 우리의 주는 잠시 후 천안 아산역에 도착하겠습니다. 두고 내리는 물건이 없는지 다시 한 번 확인해 주시기 바랍니다. 감사합니다.</t>
  </si>
  <si>
    <t>203220-413</t>
  </si>
  <si>
    <t>./file/20210902/MG00e04c24194c/203220-413.pcm</t>
  </si>
  <si>
    <t>d:\SRT_Improvement\전사데이터\aac\MG00e04c24194c\20210902\203220-413.aac</t>
  </si>
  <si>
    <t>여러분 우리 열차는 잠시 후 동대구역에 도착하겠습니다. 두고 내리는 물건이 없는지 다시 한 번 확인해 주시기 바랍니다. 감사합니다.</t>
  </si>
  <si>
    <t>111019-958</t>
  </si>
  <si>
    <t>./file/20210831/MG00e04c2419c0/111019-958.pcm</t>
  </si>
  <si>
    <t>d:\SRT_Improvement\전사데이터\aac\MG00e04c2419c0\20210831\111019-958.aac</t>
  </si>
  <si>
    <t>안내 말씀드립니다. 우리 열차는 잠시 후 오송, 오송역에 도착합니다. 내리실 문은 열차 진행 방향 오른쪽입니다. 고맙습니다.</t>
  </si>
  <si>
    <t>안내 말씀드립니다. 우리 열차는 잠시 후 우송 우송역에 도착합니다. 내리실 문은 열차 진행 방향 오른쪽입니다 고맙습니다.</t>
  </si>
  <si>
    <t>075602-554</t>
  </si>
  <si>
    <t>./file/20210820/MG00e04c24196c/075602-554.pcm</t>
  </si>
  <si>
    <t>d:\SRT_Improvement\전사데이터\aac\MG00e04c24196c\20210820\075602-554.aac</t>
  </si>
  <si>
    <t>안내 말씀드립니다. 우리 열차는 잠시 후 오송 오송역에 도착합니다. 내리실 문은 열차 진행방향 왼쪽입니다. 고맙습니다.</t>
  </si>
  <si>
    <t>로우가 우리와 하면 잠시 후 오송 오송역에 도착합니다. 모리스는 열파 공영 방향 왼쪽입니다 고맙습니다.</t>
  </si>
  <si>
    <t>214015-332</t>
  </si>
  <si>
    <t>./file/20210827/MG00e04c2419ac/214015-332.pcm</t>
  </si>
  <si>
    <t>d:\SRT_Improvement\전사데이터\aac\MG00e04c2419ac\20210827\214015-332.aac</t>
  </si>
  <si>
    <t>안내 말씀드립니다. 우리 열차는 잠시 후, 울산 울산역에 도착합니다. 내리실 문은 열차 진행 방향 왼쪽입니다. 고맙습니다.</t>
  </si>
  <si>
    <t>안녕하신 들입니다. 우리 차는 잠시 후 울산 울산역에 도착합니다. 내리실 분은 열차 진행관은 왼쪽입니다 고맙습니다.</t>
  </si>
  <si>
    <t>083546-780</t>
  </si>
  <si>
    <t>./file/20210806/MG00e04c241914/083546-780.pcm</t>
  </si>
  <si>
    <t>d:\SRT_Improvement\전사데이터\aac\MG00e04c241914\20210806\083546-780.aac</t>
  </si>
  <si>
    <t>074201-496</t>
  </si>
  <si>
    <t>./file/20210827/MG00e04c241968/074201-496.pcm</t>
  </si>
  <si>
    <t>d:\SRT_Improvement\전사데이터\aac\MG00e04c241968\20210827\074201-496.aac</t>
  </si>
  <si>
    <t>193210-241</t>
  </si>
  <si>
    <t>./file/20210720/MG00e04c241950/193210-241.pcm</t>
  </si>
  <si>
    <t>d:\SRT_Improvement\전사데이터\aac\MG00e04c241950\20210720\193210-241.aac</t>
  </si>
  <si>
    <t>안내말씀 드립니다. 우리 열차는 잠시 후 천안아산, 천안아산역에 도착합니다. 내리실 문은 왼쪽입니다.</t>
  </si>
  <si>
    <t>안 들입니다. 우리 열차는 잠시 후 천안아산 천안아산역에 도착합니다. 내리실 문은 왼쪽입니다.</t>
  </si>
  <si>
    <t>152650-056</t>
  </si>
  <si>
    <t>./file/20210827/MG00e04c241938/152650-056.pcm</t>
  </si>
  <si>
    <t>d:\SRT_Improvement\전사데이터\aac\MG00e04c241938\20210827\152650-056.aac</t>
  </si>
  <si>
    <t>고맙습니다. 다시 한 번 더 안내말씀 드립니다. 우리 열차는 잠시 후 동대구, 동대구역에 도착합니다. 동대구역 내리실 문은 열차 진행 방향 왼쪽입니다. 고맙습니다.</t>
  </si>
  <si>
    <t>고맙습니다. 다시 한 번 더 더 말씀드립니다. 우리 차는 잠시 후 동대구역 동대구역에 도착합니다. 동대구역 대리실분은 열차 진행 관영 왼쪽입니다 고맙습니다.</t>
  </si>
  <si>
    <t>175002-095</t>
  </si>
  <si>
    <t>./file/20210714/MG00e04c24191c/175002-095.pcm</t>
  </si>
  <si>
    <t>d:\SRT_Improvement\전사데이터\aac\MG00e04c24191c\20210714\175002-095.aac</t>
  </si>
  <si>
    <t>안내말씀 드립니다. 우리 열차는 잠시 후 광주송정, 광주송정역에 도착합니다. 내리실 문은 열차 진행 방향 왼쪽입니다. 다시 한 번 안내말씀 드립니다. 우리 열차는 잠시 후 광주송정, 광주송정역에 도착합니다. 광주송정역에서 내리실 문은 열차 진행 방향 왼쪽입니다. 고맙습니다.</t>
  </si>
  <si>
    <t>안녕 말씀드립니다. 우리 열차는 잠시 후 광주 송정 광주 송정역에 도착합니다. 내리시는 분은 열차 진행 방향 왼쪽입니다. 다시 한 번 안내 말씀드립니다. 우리 차는 잠시 후 광주 성정 광주성정역에 도착합니다. 광주 송정역에서 내리실 문은 열차 진행 방향 왼쪽입니다 고맙습니다.</t>
  </si>
  <si>
    <t>111934-096</t>
  </si>
  <si>
    <t>./file/20210820/MG00e04c2419a4/111934-096.pcm</t>
  </si>
  <si>
    <t>d:\SRT_Improvement\전사데이터\aac\MG00e04c2419a4\20210820\111934-096.aac</t>
  </si>
  <si>
    <t>안내 말씀드립니다. 우리 열차 잠시 후 익산 익산역에 도착합니다. 내리실 문은 열차 진행 방향 왼쪽입니다. 고맙습니다.</t>
  </si>
  <si>
    <t>안내 말씀드립니다. 우리 열차 잠시 후 익산 익산역에 도착합니다. 자리 실은 열차 진행 방향 왼쪽입니다 고맙습니다.</t>
  </si>
  <si>
    <t>162012-718</t>
  </si>
  <si>
    <t>./file/20210813/MG00e04c24192c/162012-718.pcm</t>
  </si>
  <si>
    <t>d:\SRT_Improvement\전사데이터\aac\MG00e04c24192c\20210813\162012-718.aac</t>
  </si>
  <si>
    <t>안내말씀드립니다. 우리열차는 잠시후 김천구미 김천구미역에 도착합니다. 내리실문은 열차 진행 방향 왼쪽입니다. 고맙습니다.</t>
  </si>
  <si>
    <t>안녕 신들입니다. 우리는 잠시 후 김천구미 김천구미역에 도착합니다. 내리실 분은 열차 진행 방향 왼쪽입니다 고맙습니다.</t>
  </si>
  <si>
    <t>064132-469</t>
  </si>
  <si>
    <t>./file/20210723/MG00e04c241948/064132-469.pcm</t>
  </si>
  <si>
    <t>d:\SRT_Improvement\전사데이터\aac\MG00e04c241948\20210723\064132-469.aac</t>
  </si>
  <si>
    <t>고객 여러분 우리 회사는 잠시 후 광주 송정역에 도착하겠습니다. 두고 내리는 물건이 없는지 다시 한 번 확인해 주시기 바랍니다. 감사합니다. 그러게</t>
  </si>
  <si>
    <t>102539-428</t>
  </si>
  <si>
    <t>./file/20210819/MG00e04c241914/102539-428.pcm</t>
  </si>
  <si>
    <t>d:\SRT_Improvement\전사데이터\aac\MG00e04c241914\20210819\102539-428.aac</t>
  </si>
  <si>
    <t>안내 말씀드립니다. 우리 열차는 잠시 후 울산 울산역에 도착합니다. 내리실 문은 열차 진행 방향 왼쪽입니다. 고맙습니다.</t>
  </si>
  <si>
    <t>안내 말씀 드립니다. 오늘 밤 잠시 후 울산 울산역에 도착합니다. 내 질문은 열차 진행 방향 왼쪽입니다 고맙습니다.</t>
  </si>
  <si>
    <t>103341-687</t>
  </si>
  <si>
    <t>./file/20210721/MG00e04c2419ac/103341-687.pcm</t>
  </si>
  <si>
    <t>d:\SRT_Improvement\전사데이터\aac\MG00e04c2419ac\20210721\103341-687.aac</t>
  </si>
  <si>
    <t>안내 말씀드립니다. 우리 열차는 잠시 후 나주 나주역에 도착합니다. 나주역 내리실 문은 열차 진행 방향 왼쪽입니다. 고맙습니다.</t>
  </si>
  <si>
    <t>안녕 말씀드립니다. 우리 열차는 잠시 후 나주 나주역에 도착합니다. 나주역 요리 실무는 열차 진행 방향 왼쪽입니다 고맙습니다.</t>
  </si>
  <si>
    <t>215654-475</t>
  </si>
  <si>
    <t>./file/20210812/MG00e04c24192c/215654-475.pcm</t>
  </si>
  <si>
    <t>d:\SRT_Improvement\전사데이터\aac\MG00e04c24192c\20210812\215654-475.aac</t>
  </si>
  <si>
    <t>212439-458</t>
  </si>
  <si>
    <t>./file/20210720/MG00e04c2419ac/212439-458.pcm</t>
  </si>
  <si>
    <t>d:\SRT_Improvement\전사데이터\aac\MG00e04c2419ac\20210720\212439-458.aac</t>
  </si>
  <si>
    <t>054608-041</t>
  </si>
  <si>
    <t>./file/20210824/MG00e04c241970/054608-041.pcm</t>
  </si>
  <si>
    <t>d:\SRT_Improvement\전사데이터\aac\MG00e04c241970\20210824\054608-041.aac</t>
  </si>
  <si>
    <t>안내 말씀드립니다. 우리 열차는 지금 익산 익산역에 도착합니다. 아울러 비로 인해 바닥이 미끄러우니 내리실 때 주의해 주시기 바랍니다. 내리실 문은 열차 진행 방향 왼쪽입니다. 고맙습니다.</t>
  </si>
  <si>
    <t>안내 말씀드립니다. 우리 열차는 지금 익산 익산역에 도착합니다. 아울러 비로 인해 바닥이 미끄러우니 내리실 때 주의하여 주시기 바랍니다. 내리실 문은 열차 진행 방향 왼쪽입니다 고맙습니다.</t>
  </si>
  <si>
    <t>140106-675</t>
  </si>
  <si>
    <t>./file/20210716/MG00e04c241968/140106-675.pcm</t>
  </si>
  <si>
    <t>d:\SRT_Improvement\전사데이터\aac\MG00e04c241968\20210716\140106-675.aac</t>
  </si>
  <si>
    <t>200830-893</t>
  </si>
  <si>
    <t>./file/20210825/MG00e04c241968/200830-893.pcm</t>
  </si>
  <si>
    <t>d:\SRT_Improvement\전사데이터\aac\MG00e04c241968\20210825\200830-893.aac</t>
  </si>
  <si>
    <t>안내 말씀드립니다. 우리 열차는 잠시 후 오송, 오송역에 도착합니다. 두고 내리시는 물건이 없는지 다시 한 번 확인하시기 바랍니다. 오송역에서 내리실 문은 열차 진행 방향 왼쪽입니다. 고맙습니다.</t>
  </si>
  <si>
    <t>안내 말씀드립니다. 우리와 차는 잠시 후 오송 오송역에 도착합니다. 두고 내리시는 물건이 없는지 다시 한 번 확인하시기 바랍니다. 오송역에서 내리실 분은 열차 진행 방향 왼쪽입니다 고맙습니다.</t>
  </si>
  <si>
    <t>191815-032</t>
  </si>
  <si>
    <t>./file/20210730/MG00e04c2418cc/191815-032.pcm</t>
  </si>
  <si>
    <t>d:\SRT_Improvement\전사데이터\aac\MG00e04c2418cc\20210730\191815-032.aac</t>
  </si>
  <si>
    <t xml:space="preserve">고객 여러분, 우리 열차는 잠시 후 공주역에 도착하겠습니다. 두고 내리는 물건이 없는지 다시 한 번 확인해 주시기 바랍니다. 감사합니다. </t>
  </si>
  <si>
    <t>고객 여러분 우리 열차는 잠시 후 공주역에 도착하겠습니다. 두고 내리는 물건이 없는지 다시 한 번 확인해 주시기 바랍니다. 감사합니다.</t>
  </si>
  <si>
    <t>054142-562</t>
  </si>
  <si>
    <t>./file/20210707/MG00e04c241940/054142-562.pcm</t>
  </si>
  <si>
    <t>d:\SRT_Improvement\전사데이터\aac\MG00e04c241940\20210707\054142-562.aac</t>
  </si>
  <si>
    <t>안내 말씀드립니다. 우리 열차는 잠시 후 오송, 오송역에 도착합니다. 오송역에서 내리실 문은 열차 진행 방향 오른쪽입니다. 고맙습니다.</t>
  </si>
  <si>
    <t>안내 말씀드립니다. 우리 열차는 잠시 후 오송 오송역에 도착합니다. 오송역에서 내리실 문은 열차 진행 방향 오른쪽입니다 고맙습니다.</t>
  </si>
  <si>
    <t>085825-661</t>
  </si>
  <si>
    <t>./file/20210901/MG00e04c24194c/085825-661.pcm</t>
  </si>
  <si>
    <t>d:\SRT_Improvement\전사데이터\aac\MG00e04c24194c\20210901\085825-661.aac</t>
  </si>
  <si>
    <t>080924-936</t>
  </si>
  <si>
    <t>./file/20210805/MG00e04c24194c/080924-936.pcm</t>
  </si>
  <si>
    <t>d:\SRT_Improvement\전사데이터\aac\MG00e04c24194c\20210805\080924-936.aac</t>
  </si>
  <si>
    <t>200712-091</t>
  </si>
  <si>
    <t>./file/20210805/MG00e04c241988/200712-091.pcm</t>
  </si>
  <si>
    <t>d:\SRT_Improvement\전사데이터\aac\MG00e04c241988\20210805\200712-091.aac</t>
  </si>
  <si>
    <t>165454-971</t>
  </si>
  <si>
    <t>./file/20210714/MG00e04c241914/165454-971.pcm</t>
  </si>
  <si>
    <t>d:\SRT_Improvement\전사데이터\aac\MG00e04c241914\20210714\165454-971.aac</t>
  </si>
  <si>
    <t>고객 여러분 우리 열차는 잠시 후 익산역에 도착하겠습니다. 두고 내리는 물건이 없는지 다시 한번 확인해 주시기 바랍니다. 감사합니다</t>
  </si>
  <si>
    <t>141732-186</t>
  </si>
  <si>
    <t>./file/20210825/MG00e04c241964/141732-186.pcm</t>
  </si>
  <si>
    <t>d:\SRT_Improvement\전사데이터\aac\MG00e04c241964\20210825\141732-186.aac</t>
  </si>
  <si>
    <t>고객 여러분 우리 어제는 잠시 후 동대구역에 도착하겠습니다. 두고 내리는 물건이 없는지 다시 한 번 확인해 주시기 바랍니다. 감사합니다.</t>
  </si>
  <si>
    <t>221938-153</t>
  </si>
  <si>
    <t>./file/20210709/MG00e04c24193c/221938-153.pcm</t>
  </si>
  <si>
    <t>d:\SRT_Improvement\전사데이터\aac\MG00e04c24193c\20210709\221938-153.aac</t>
  </si>
  <si>
    <t>안내 말씀드립니다. 우리 열차는 잠시 후 대전, 대전역에 도착합니다. 내리실 문은 열차 진행 방향 왼쪽입니다. 다시 한 번 안내 말씀드립니다. 우리 열차는 잠시 후 대전역에 도착합니다. 대전역에서 내리실 고객님 안녕히 가십시오. 고맙습니다.</t>
  </si>
  <si>
    <t>안내 말씀드립니다. 우리 열차는 잠시 후 대전 대전역에 도착합니다. 내리시는 열차 진행 방향 행 쪽입니다. 다시 한 번 안내 말씀드립니다. 우리 열차는 잠시 후 대전역에 도착합니다. 대전역에서 내리신 고객님 안녕히 가십시오 고맙습니다.</t>
  </si>
  <si>
    <t>070817-847</t>
  </si>
  <si>
    <t>./file/20210705/MG00e04c241948/070817-847.pcm</t>
  </si>
  <si>
    <t>d:\SRT_Improvement\전사데이터\aac\MG00e04c241948\20210705\070817-847.aac</t>
  </si>
  <si>
    <t>고객여러분 우리열차는 잠시후 김천구미역에 도착하겠습니다. 두고내리는 물건이 없는지 다시한번 확인해주시기 바랍</t>
  </si>
  <si>
    <t>고객 여러분 우리 열차는 잠시 후 김천 구미역에 도착하겠습니다. 두고 내리는 물건이 없는지 다시 한 번 확인해 주시기 바</t>
  </si>
  <si>
    <t>215046-709</t>
  </si>
  <si>
    <t>./file/20210809/MG00e04c241984/215046-709.pcm</t>
  </si>
  <si>
    <t>d:\SRT_Improvement\전사데이터\aac\MG00e04c241984\20210809\215046-709.aac</t>
  </si>
  <si>
    <t>고객 여러분 우리 열차는 잠시 후 동탄역에 도착하겠 습니다. 두고 내리는 물건이 없는지 다시 한 번 확인해 주시길 바랍니다. 감사합니다.</t>
  </si>
  <si>
    <t>143038-874</t>
  </si>
  <si>
    <t>./file/20210809/MG00e04c241998/143038-874.pcm</t>
  </si>
  <si>
    <t>d:\SRT_Improvement\전사데이터\aac\MG00e04c241998\20210809\143038-874.aac</t>
  </si>
  <si>
    <t>200558-166</t>
  </si>
  <si>
    <t>./file/20210722/MG00e04c241928/200558-166.pcm</t>
  </si>
  <si>
    <t>091711-138</t>
  </si>
  <si>
    <t>./file/20210906/MG00e04c241998/091711-138.pcm</t>
  </si>
  <si>
    <t>d:\SRT_Improvement\전사데이터\aac\MG00e04c241998\20210906\091711-138.aac</t>
  </si>
  <si>
    <t>다시 한 번 안내말씀 드립니다. 우리 열차는 잠시 후 동대구, 동대구역에 도착합니다. 동대구역 내리실 문은 열차 진행 방향 오른쪽입니다. 고맙습니다.</t>
  </si>
  <si>
    <t>다시 한 번 안내 말씀 드립니다. 우리 열차는 잠시 후 동대구 동대구역에 도착합니다. 동대구역 내리시는 열차 진행 방향 오른쪽입니다 고맙습니다.</t>
  </si>
  <si>
    <t>130103-929</t>
  </si>
  <si>
    <t>./file/20210706/MG00e04c2419cc/130103-929.pcm</t>
  </si>
  <si>
    <t>d:\SRT_Improvement\전사데이터\aac\MG00e04c2419cc\20210706\130103-929.aac</t>
  </si>
  <si>
    <t>고객 여러분 우리 열차는 잠시 후 동대구역에 도착하겠습니다. 두고 내리는 물건이 없는지 다시 한 번 확인해 주시기 바랍니다. 감사합니다. 그러게</t>
  </si>
  <si>
    <t>184834-026</t>
  </si>
  <si>
    <t>./file/20210730/MG00e04c2419c0/184834-026.pcm</t>
  </si>
  <si>
    <t>d:\SRT_Improvement\전사데이터\aac\MG00e04c2419c0\20210730\184834-026.aac</t>
  </si>
  <si>
    <t>고객 여러분 우리 팀은 잠시 후 동탄역에 도착하겠습니다. 두고 내리는 물건이 없는지 다시 한 번 확인해 주시기 바랍니다. 감사합니다.</t>
  </si>
  <si>
    <t>143637-782</t>
  </si>
  <si>
    <t>./file/20210906/MG00e04c2419b0/143637-782.pcm</t>
  </si>
  <si>
    <t>d:\SRT_Improvement\전사데이터\aac\MG00e04c2419b0\20210906\143637-782.aac</t>
  </si>
  <si>
    <t>고객 여러분. 우리 열차는 잠시 후 울산역에 도착하겠습니다. 두고 내리는 물건이 없는지 다시 한 번 확인해 주시길 바랍니다. 감사합니다.</t>
  </si>
  <si>
    <t>122451-452</t>
  </si>
  <si>
    <t>./file/20210721/MG00e04c2419cc/122451-452.pcm</t>
  </si>
  <si>
    <t>d:\SRT_Improvement\전사데이터\aac\MG00e04c2419cc\20210721\122451-452.aac</t>
  </si>
  <si>
    <t>154409-349</t>
  </si>
  <si>
    <t>./file/20210903/MG00e04c24193c/154409-349.pcm</t>
  </si>
  <si>
    <t>d:\SRT_Improvement\전사데이터\aac\MG00e04c24193c\20210903\154409-349.aac</t>
  </si>
  <si>
    <t>안내말씀 드립니다. 우리 열차는 잠시 후 평택지제, 평택지제역에 도착합니다. 내리실 문은 열차 진행 방향 왼쪽입니다. 고맙습니다.</t>
  </si>
  <si>
    <t>안내 말씀 드립니다. 우리 열차는 잠시 후 평택 지제 평택 지제역에 도착합니다. 메리샤문의 연차 진행 방향 왼쪽입니다 고맙습니다.</t>
  </si>
  <si>
    <t>061723-266</t>
  </si>
  <si>
    <t>./file/20210720/MG00e04c24193c/061723-266.pcm</t>
  </si>
  <si>
    <t>d:\SRT_Improvement\전사데이터\aac\MG00e04c24193c\20210720\061723-266.aac</t>
  </si>
  <si>
    <t>230457-245</t>
  </si>
  <si>
    <t>./file/20210806/MG00e04c241948/230457-245.pcm</t>
  </si>
  <si>
    <t>d:\SRT_Improvement\전사데이터\aac\MG00e04c241948\20210806\230457-245.aac</t>
  </si>
  <si>
    <t>221027-862</t>
  </si>
  <si>
    <t>./file/20210705/MG00e04c241948/221027-862.pcm</t>
  </si>
  <si>
    <t>d:\SRT_Improvement\전사데이터\aac\MG00e04c241948\20210705\221027-862.aac</t>
  </si>
  <si>
    <t>고객 여러분 우리에게는 잠시 후 오송역에 도착하겠습니다. 두고 내리는 물건이 오는지 다시 한 번 확인해 주시길 바랍니다. 감사합니다</t>
  </si>
  <si>
    <t>고객 여러분 우리 열차는 잠시 후 오송역에 도착하겠습니다. 두고 내리는 물건이 오는지 다시 한 번 확인해 주시기 바랍니다. 감사합니다. 빼기고</t>
  </si>
  <si>
    <t>111510-297</t>
  </si>
  <si>
    <t>./file/20210728/MG00e04c241940/111510-297.pcm</t>
  </si>
  <si>
    <t>d:\SRT_Improvement\전사데이터\aac\MG00e04c241940\20210728\111510-297.aac</t>
  </si>
  <si>
    <t>고객 여러분, 우리 열차는 잠시 후 울산역에 도착하겠습니다. 두고 내리는 물건이 없는지 다시 한 번 확인해 주시길 바랍니다. 감사합니다.</t>
  </si>
  <si>
    <t>고객 여러분 우리 에스는 잠시 후 울산역에 도착하겠습니다. 두고 내리는 물건이 없는지 다시 한 번 확인해 주시기 바랍니다. 감사합니다. 뱅킹</t>
  </si>
  <si>
    <t>101130-557</t>
  </si>
  <si>
    <t>./file/20210825/MG00e04c2419cc/101130-557.pcm</t>
  </si>
  <si>
    <t>d:\SRT_Improvement\전사데이터\aac\MG00e04c2419cc\20210825\101130-557.aac</t>
  </si>
  <si>
    <t>안내 말씀드립니다. 우리 열차는 잠시 후 정읍 정읍역에 도착합니다. 내리실 문은 열차 진행 방향 왼쪽입니다. 고맙습니다.</t>
  </si>
  <si>
    <t>안내 말씀드립니다. 우리 열차는 잠시 후 정읍 정읍역에 도착합니다. 노리실 문은 열차 진행 방향 왼쪽입니다 고맙습니다.</t>
  </si>
  <si>
    <t>161200-597</t>
  </si>
  <si>
    <t>./file/20210827/MG00e04c241930/161200-597.pcm</t>
  </si>
  <si>
    <t>d:\SRT_Improvement\전사데이터\aac\MG00e04c241930\20210827\161200-597.aac</t>
  </si>
  <si>
    <t>095248-952</t>
  </si>
  <si>
    <t>./file/20210819/MG00e04c2419b0/095248-952.pcm</t>
  </si>
  <si>
    <t>d:\SRT_Improvement\전사데이터\aac\MG00e04c2419b0\20210819\095248-952.aac</t>
  </si>
  <si>
    <t>고객 여러분. 우리 열차는 잠시 후 동대구역에 도착하겠습니다. 두고 내리는 물건이 없는지 다시 한 번 확인해 주시길 바랍니다. 감사합니다.</t>
  </si>
  <si>
    <t>070930-123</t>
  </si>
  <si>
    <t>./file/20210728/MG00e04c241974/070930-123.pcm</t>
  </si>
  <si>
    <t>d:\SRT_Improvement\전사데이터\aac\MG00e04c241974\20210728\070930-123.aac</t>
  </si>
  <si>
    <t>안내말씀 드립니다. 우리 열차는 지금 김천구미, 김천구미역에 도착합니다. 김천구미역에서 내리실 문은 열차 진행 방향 왼쪽입니다. 고맙습니다.</t>
  </si>
  <si>
    <t>안내 말씀드립니다. 우리 열차는 지금 김천 구미 김천 갑니다. 김천구미역에서 내리신 분은 열차 진행 방향 왼쪽입니다 고맙습니다.</t>
  </si>
  <si>
    <t>123829-729</t>
  </si>
  <si>
    <t>./file/20210802/MG00e04c2419ac/123829-729.pcm</t>
  </si>
  <si>
    <t>d:\SRT_Improvement\전사데이터\aac\MG00e04c2419ac\20210802\123829-729.aac</t>
  </si>
  <si>
    <t>다시 한 번 안내 말씀드립니다. 우리 열차는 잠시 후 광주 송정 광주 송정역에 도착합니다. 아울러 오늘은 비로 인해 바닥이 미끄러우니 내리실 때 주의하 주시기 바랍니다. 광주송정역. 내리실 문은 열차 진행방향 왼쪽입니다. 고맙습니다.</t>
  </si>
  <si>
    <t>다시 한 번 안내 말씀드립니다. 우리 열차는 잠시 후 광주 송정 광주 송정역에 도착합니다. 아울러 오늘은 비로 인해 바닥이 미끄러우니 내리실 때 주의해 주시기 바랍니다. 광주 송정역 내리실 분은 열차 진행단역 왼쪽입니다 고맙습니다.</t>
  </si>
  <si>
    <t>073854-307</t>
  </si>
  <si>
    <t>./file/20210719/MG00e04c241940/073854-307.pcm</t>
  </si>
  <si>
    <t>d:\SRT_Improvement\전사데이터\aac\MG00e04c241940\20210719\073854-307.aac</t>
  </si>
  <si>
    <t>고객 여러분 우리 의사는 잠시 후 울산역에 도착하겠습니다. 두고 내리는 물건이 없는지 다시 한 번 확인해 주시기 바랍니다. 감사합니다.</t>
  </si>
  <si>
    <t>093750-672</t>
  </si>
  <si>
    <t>./file/20210730/MG00e04c241984/093750-672.pcm</t>
  </si>
  <si>
    <t>d:\SRT_Improvement\전사데이터\aac\MG00e04c241984\20210730\093750-672.aac</t>
  </si>
  <si>
    <t>171741-221</t>
  </si>
  <si>
    <t>./file/20210805/MG00e04c2419a0/171741-221.pcm</t>
  </si>
  <si>
    <t>d:\SRT_Improvement\전사데이터\aac\MG00e04c2419a0\20210805\171741-221.aac</t>
  </si>
  <si>
    <t>안내 말씀드립니다. 우리 열차는 잠시 후 신경주 신경주역에 도착합니다. 내리신 눈은 열차 진행 방향 왼쪽입니다 고맙습니다.</t>
  </si>
  <si>
    <t>082212-631</t>
  </si>
  <si>
    <t>./file/20210827/MG00e04c2419a0/082212-631.pcm</t>
  </si>
  <si>
    <t>d:\SRT_Improvement\전사데이터\aac\MG00e04c2419a0\20210827\082212-631.aac</t>
  </si>
  <si>
    <t>고객 여러분 우리 엘지는 잠시 후 대전역에 도착하겠습니다. 두고 내리는 물건이 있는지 다시 한 번 확인해 주시기 바랍니다. 감사합니다.</t>
  </si>
  <si>
    <t>141733-025</t>
  </si>
  <si>
    <t>./file/20210723/MG00e04c2419cc/141733-025.pcm</t>
  </si>
  <si>
    <t>d:\SRT_Improvement\전사데이터\aac\MG00e04c2419cc\20210723\141733-025.aac</t>
  </si>
  <si>
    <t>072906-022</t>
  </si>
  <si>
    <t>./file/20210803/MG00e04c241988/072906-022.pcm</t>
  </si>
  <si>
    <t>d:\SRT_Improvement\전사데이터\aac\MG00e04c241988\20210803\072906-022.aac</t>
  </si>
  <si>
    <t>승객 여러분께 안내 말씀드립니다. 우리 열차는 잠시 후 오송 오송역에 도착합니다. 오송 내리실 문은 열차 진행 방향 오른쪽입니다. .고맙습니다.</t>
  </si>
  <si>
    <t>승객 여러분께 안내 말씀 드립니다. 우리 열차는 잠시 후 오송 오송역에 도착합니다. 오송 내리실무는 열차 진행 방향 오른쪽입니다 고맙습니다.</t>
  </si>
  <si>
    <t>063046-795</t>
  </si>
  <si>
    <t>./file/20210723/MG00e04c241968/063046-795.pcm</t>
  </si>
  <si>
    <t>d:\SRT_Improvement\전사데이터\aac\MG00e04c241968\20210723\063046-795.aac</t>
  </si>
  <si>
    <t>고객 여러분 우리 열차는 잠시 후 천안아산역에 도착하겠습니다. 두고 내리는 물건이 없는지 다시 한 번 확인해 주시길 바랍니다. 감사합니다</t>
  </si>
  <si>
    <t>133041-769</t>
  </si>
  <si>
    <t>./file/20210831/MG00e04c24196c/133041-769.pcm</t>
  </si>
  <si>
    <t>d:\SRT_Improvement\전사데이터\aac\MG00e04c24196c\20210831\133041-769.aac</t>
  </si>
  <si>
    <t>고객 여러분 우리 열차는 잠시 후 김천구미역에 도착하겠습니다. 두고 내리는 물건이 없는지 다시 한번 확인해 주시기 바랍니다. 감사합니다</t>
  </si>
  <si>
    <t>093848-709</t>
  </si>
  <si>
    <t>./file/20210823/MG00e04c2419c0/093848-709.pcm</t>
  </si>
  <si>
    <t>d:\SRT_Improvement\전사데이터\aac\MG00e04c2419c0\20210823\093848-709.aac</t>
  </si>
  <si>
    <t>고객 여러분 우리 의사는 잠시 후 천안 아산역에 도착하겠습니다. 두고 내리는 물건이 없는지 다시 한 번 확인해 주시기 바랍니다. 감사합니다.</t>
  </si>
  <si>
    <t>173408-372</t>
  </si>
  <si>
    <t>./file/20210825/MG00e04c241968/173408-372.pcm</t>
  </si>
  <si>
    <t>d:\SRT_Improvement\전사데이터\aac\MG00e04c241968\20210825\173408-372.aac</t>
  </si>
  <si>
    <t>162743-372</t>
  </si>
  <si>
    <t>./file/20210906/MG00e04c2419cc/162743-372.pcm</t>
  </si>
  <si>
    <t>d:\SRT_Improvement\전사데이터\aac\MG00e04c2419cc\20210906\162743-372.aac</t>
  </si>
  <si>
    <t>181553-774</t>
  </si>
  <si>
    <t>./file/20210818/MG00e04c241974/181553-774.pcm</t>
  </si>
  <si>
    <t>d:\SRT_Improvement\전사데이터\aac\MG00e04c241974\20210818\181553-774.aac</t>
  </si>
  <si>
    <t>190114-672</t>
  </si>
  <si>
    <t>./file/20210707/MG00e04c241940/190114-672.pcm</t>
  </si>
  <si>
    <t>d:\SRT_Improvement\전사데이터\aac\MG00e04c241940\20210707\190114-672.aac</t>
  </si>
  <si>
    <t>고객 여러분 우리 엘사는 잠시 후 나주역에 도착하겠습니다. 두고 내리는 물건이 오는지 다시 한 번 확인해 주시기 바랍니다. 감사합니다.</t>
  </si>
  <si>
    <t>173403-599</t>
  </si>
  <si>
    <t>./file/20210831/MG00e04c24194c/173403-599.pcm</t>
  </si>
  <si>
    <t>d:\SRT_Improvement\전사데이터\aac\MG00e04c24194c\20210831\173403-599.aac</t>
  </si>
  <si>
    <t>안녕하신들입니다. 우리 와이프는 잠시 후 대전 대전역에 도착합니다. 내리실 문은 열충신 행방은 왼쪽입니다 고맙습니다.</t>
  </si>
  <si>
    <t>082933-096</t>
  </si>
  <si>
    <t>./file/20210831/MG00e04c2419b0/082933-096.pcm</t>
  </si>
  <si>
    <t>d:\SRT_Improvement\전사데이터\aac\MG00e04c2419b0\20210831\082933-096.aac</t>
  </si>
  <si>
    <t>안내 말씀드립니다. 우리 열차는 잠시 후 신경주 신경주역에 도착합니다. 내리실 문은 열차의 진행 방향 왼쪽입니다 고맙습니다.</t>
  </si>
  <si>
    <t>072555-789</t>
  </si>
  <si>
    <t>./file/20210707/MG00e04c241944/072555-789.pcm</t>
  </si>
  <si>
    <t>d:\SRT_Improvement\전사데이터\aac\MG00e04c241944\20210707\072555-789.aac</t>
  </si>
  <si>
    <t>안내 말씀드립니다. 우리 열차는 잠시 후 대전, 대전역에 도착합니다. 대전역 내리실 문은 열차 진행 방향 왼쪽입니다. 고맙습니다.</t>
  </si>
  <si>
    <t>안녕하시드입니다. 우리 열차는 잠시 후 대전 대전역에 도착합니다. 대전역 내리세이브는 열차 진행방향 왼쪽입니다 고맙습니다.</t>
  </si>
  <si>
    <t>221734-346</t>
  </si>
  <si>
    <t>./file/20210802/MG00e04c2419b0/221734-346.pcm</t>
  </si>
  <si>
    <t>d:\SRT_Improvement\전사데이터\aac\MG00e04c2419b0\20210802\221734-346.aac</t>
  </si>
  <si>
    <t>안내 말씀드립니다. 우리 열차는 잠시 후 대전역에 도착합니다. 대전역 내리실 문은 열차 진행 방향 왼쪽입니다 고맙습니다.</t>
  </si>
  <si>
    <t>142804-213</t>
  </si>
  <si>
    <t>./file/20210713/MG00e04c24193c/142804-213.pcm</t>
  </si>
  <si>
    <t>d:\SRT_Improvement\전사데이터\aac\MG00e04c24193c\20210713\142804-213.aac</t>
  </si>
  <si>
    <t>고객 여러분 우리 열차는 잠시 후 울산역에 도착하겠습니다. 두고 내리는 물건이 없는지 다시 한번 확인해 주시기 바랍니다. 감사합니다.</t>
  </si>
  <si>
    <t>고객 여러분 우리 열차는 잠시 후 울산역에 도착하겠습니다. 두고 내리는 물건이 없는지 다시 한 번 확인해 주시기 바랍니다. 감사합니다. 뱅킹</t>
  </si>
  <si>
    <t>162144-286</t>
  </si>
  <si>
    <t>./file/20210825/MG00e04c2419ac/162144-286.pcm</t>
  </si>
  <si>
    <t>d:\SRT_Improvement\전사데이터\aac\MG00e04c2419ac\20210825\162144-286.aac</t>
  </si>
  <si>
    <t>안내말씀 드립니다. 우리 열차는 지금 동대구, 동대구역에 도착합니다. 두고 내리시는 물건이 없는지 다시 한 번 확인하시기 바랍니다. 동대구역 내리실 문은 열차 진행 방향 오른쪽입니다. 고맙습니다.</t>
  </si>
  <si>
    <t>안내 말씀 드립니다. 우리 열차는 지금 동대구역에 도착합니다. 두고 내리시는 물건이 없는지 다시 한 번 확인하시기 바랍니다. 동대구역 내리실문은 열차 진행 방향 오른쪽입니다 고맙습니다.</t>
  </si>
  <si>
    <t>195623-606</t>
  </si>
  <si>
    <t>./file/20210819/MG00e04c2419cc/195623-606.pcm</t>
  </si>
  <si>
    <t>d:\SRT_Improvement\전사데이터\aac\MG00e04c2419cc\20210819\195623-606.aac</t>
  </si>
  <si>
    <t>안내  말씀드립니다. 우리 열차는 잠시 후 대전 대전역에 도착합니다. 대전역 내리실 문은 열차 진행 방향 왼쪽입니다. 고맙습니다.</t>
  </si>
  <si>
    <t>안녕히 말씀드립니다. 우리 열차는 잠시 후 대전 대전역에 도착합니다. 대전역 내리 앨머의 열차 진행 방향 왼쪽입니다 고맙습니다.</t>
  </si>
  <si>
    <t>162132-868</t>
  </si>
  <si>
    <t>./file/20210818/MG00e04c2419b0/162132-868.pcm</t>
  </si>
  <si>
    <t>d:\SRT_Improvement\전사데이터\aac\MG00e04c2419b0\20210818\162132-868.aac</t>
  </si>
  <si>
    <t>안내 말씀드립니다. 우리 열차는 잠시 후 김천구미, 김천구미역에 도착합니다. 김천구미역 내리실 문은 열차 진행 방향 왼쪽입니다. 고맙습니다.</t>
  </si>
  <si>
    <t>안내 말씀드립니다. 우리 열차는 잠시 후 김천 구미 김천구미역에 도착합니다. 김천구미역 내리셜 분인 열차 진행 방향 왼쪽입니다 고맙습니다.</t>
  </si>
  <si>
    <t>061119-492</t>
  </si>
  <si>
    <t>./file/20210714/MG00e04c241944/061119-492.pcm</t>
  </si>
  <si>
    <t>d:\SRT_Improvement\전사데이터\aac\MG00e04c241944\20210714\061119-492.aac</t>
  </si>
  <si>
    <t>083857-113</t>
  </si>
  <si>
    <t>./file/20210825/MG00e04c241968/083857-113.pcm</t>
  </si>
  <si>
    <t>d:\SRT_Improvement\전사데이터\aac\MG00e04c241968\20210825\083857-113.aac</t>
  </si>
  <si>
    <t>181957-425</t>
  </si>
  <si>
    <t>./file/20210708/MG00e04c241944/181957-425.pcm</t>
  </si>
  <si>
    <t>d:\SRT_Improvement\전사데이터\aac\MG00e04c241944\20210708\181957-425.aac</t>
  </si>
  <si>
    <t>다시 한 번 안내말씀 드립니다. 우리 열차는 잠시 후 동대구, 동대구역에 도착합니다. 동대구역에서 내리실 문은 열차 진행 방향 왼쪽입니다. 고맙습니다.</t>
  </si>
  <si>
    <t>다시 한 번 안내 말씀드립니다. 우리와 차는 잠시 후 동대구 동대구역에 도착합니다. 동대구역에서 내리시는 분은 열차 진행 방향 왼쪽입니다 고맙습니다.</t>
  </si>
  <si>
    <t>155900-846</t>
  </si>
  <si>
    <t>./file/20210902/MG00e04c241968/155900-846.pcm</t>
  </si>
  <si>
    <t>d:\SRT_Improvement\전사데이터\aac\MG00e04c241968\20210902\155900-846.aac</t>
  </si>
  <si>
    <t>안내말씀 드립니다. 우리 열차는 지금 대전, 대전역에 도착합니다. 대전역에서 내리실 문은 열차 진행 방향 오른쪽입니다. 고맙습니다.</t>
  </si>
  <si>
    <t>안내 말씀드립니다. 우리 열차는 지금 대전 대전역에 도착합니다. 대전역에서 내리실 문은 열차 진행 방향 오른쪽입니다 고맙습니다.</t>
  </si>
  <si>
    <t>222504-165</t>
  </si>
  <si>
    <t>./file/20210831/MG00e04c2419a4/222504-165.pcm</t>
  </si>
  <si>
    <t>d:\SRT_Improvement\전사데이터\aac\MG00e04c2419a4\20210831\222504-165.aac</t>
  </si>
  <si>
    <t>고객 여러분 우리 열차는 잠시 후 익산역에 도착하겠습니다. 두고 내리는 물건이 었는지 다시 한 번 확인해 주시길 바랍니다. 감사합니다</t>
  </si>
  <si>
    <t>224020-131</t>
  </si>
  <si>
    <t>./file/20210702/MG00e04c241930/224020-131.pcm</t>
  </si>
  <si>
    <t>d:\SRT_Improvement\전사데이터\aac\MG00e04c241930\20210702\224020-131.aac</t>
  </si>
  <si>
    <t>고객 여러분 우리 의지는 잠시 후 천안 아산역에 도착하겠습니다. 두고 내리는 물건이 없는지 다시 한 번 확인해 주시기 바랍니다. 감사합니다.</t>
  </si>
  <si>
    <t>180001-827</t>
  </si>
  <si>
    <t>./file/20210728/MG00e04c2419c0/180001-827.pcm</t>
  </si>
  <si>
    <t>d:\SRT_Improvement\전사데이터\aac\MG00e04c2419c0\20210728\180001-827.aac</t>
  </si>
  <si>
    <t>안녕 말씀드립니다. 우리의 창은 잠시 후 나주 나주역에 도착합니다. 메리 샤이는 예사 진행 방향 왼쪽입니다 고맙습니다.</t>
  </si>
  <si>
    <t>094257-027</t>
  </si>
  <si>
    <t>./file/20210730/MG00e04c241940/094257-027.pcm</t>
  </si>
  <si>
    <t>d:\SRT_Improvement\전사데이터\aac\MG00e04c241940\20210730\094257-027.aac</t>
  </si>
  <si>
    <t>안내말씀드립니다. 우리열차는 잠시후 대전 대전역에 도착합니다. 내리실문은 열차 진행 방향 왼쪽입니다. 고맙습니다.</t>
  </si>
  <si>
    <t>안내 말씀드립니다. 우리 열차는 잠시 후 대전 대전역에 도착합니다. 내리 수행모는 열차 진행 방향 왼쪽입니다 고맙습니다.</t>
  </si>
  <si>
    <t>183601-842</t>
  </si>
  <si>
    <t>./file/20210810/MG00e04c24194c/183601-842.pcm</t>
  </si>
  <si>
    <t>d:\SRT_Improvement\전사데이터\aac\MG00e04c24194c\20210810\183601-842.aac</t>
  </si>
  <si>
    <t>고객 여러분 우리 열차는 잠시 후 천안 아산역에 도착하겠습니다. 두고 내리는 물건이 없는지 다시 한 번 확인해 주시기 바랍니다. 감사합니다. 회기</t>
  </si>
  <si>
    <t>163425-555</t>
  </si>
  <si>
    <t>./file/20210809/MG00e04c24194c/163425-555.pcm</t>
  </si>
  <si>
    <t>d:\SRT_Improvement\전사데이터\aac\MG00e04c24194c\20210809\163425-555.aac</t>
  </si>
  <si>
    <t>안내 말씀드립니다. 우리 열차 잠시 후 울산, 울산역에 도착합니다. 울산역에서 내리실 문은 열차 진행 방향 왼쪽입니다. 고맙습니다.</t>
  </si>
  <si>
    <t>안녕 말씀 드립니다. 우리 열차 잠시 후 울산 울산역에 도착합니다. 울산역에서 내리실 문은 열차 진행 방향 왼쪽입니다 고맙습니다.</t>
  </si>
  <si>
    <t>162112-122</t>
  </si>
  <si>
    <t>./file/20210803/MG00e04c24198c/162112-122.pcm</t>
  </si>
  <si>
    <t>d:\SRT_Improvement\전사데이터\aac\MG00e04c24198c\20210803\162112-122.aac</t>
  </si>
  <si>
    <t>안내 말씀드립니다. 우리 열차는 잠시 후 동대구, 동대구역에 도착합니다. 동대구역에서 내리실 문은 열차 진행 방향 오른쪽입니다. 고맙습니다.</t>
  </si>
  <si>
    <t>안녕한 신들입니다. 우리 열차는 잠시 후 동대구 동대구역에 도착합니다. 동백 의원께서 내리실 문은 열차 진행 방향 오른쪽입니다 고맙습니다.</t>
  </si>
  <si>
    <t>112644-384</t>
  </si>
  <si>
    <t>./file/20210818/MG00e04c241938/112644-384.pcm</t>
  </si>
  <si>
    <t>d:\SRT_Improvement\전사데이터\aac\MG00e04c241938\20210818\112644-384.aac</t>
  </si>
  <si>
    <t>안내신들입니다. 우리 열차는 잠시 후 대전 대전역에 도착합니다. 내리실 문은 열차 진행 방향 오른쪽입니다 고맙습니다.</t>
  </si>
  <si>
    <t>095924-453</t>
  </si>
  <si>
    <t>./file/20210802/MG00e04c2419b0/095924-453.pcm</t>
  </si>
  <si>
    <t>d:\SRT_Improvement\전사데이터\aac\MG00e04c2419b0\20210802\095924-453.aac</t>
  </si>
  <si>
    <t>084030-721</t>
  </si>
  <si>
    <t>./file/20210825/MG00e04c241968/084030-721.pcm</t>
  </si>
  <si>
    <t>d:\SRT_Improvement\전사데이터\aac\MG00e04c241968\20210825\084030-721.aac</t>
  </si>
  <si>
    <t>안내 말씀드립니다. 우리 열차는 잠시 후 울산 울산역에 도착합니다. 내리실분은 열차 진행 방향 왼쪽입니다 고맙습니다.</t>
  </si>
  <si>
    <t>111618-784</t>
  </si>
  <si>
    <t>./file/20210806/MG00e04c241940/111618-784.pcm</t>
  </si>
  <si>
    <t>d:\SRT_Improvement\전사데이터\aac\MG00e04c241940\20210806\111618-784.aac</t>
  </si>
  <si>
    <t>105524-753</t>
  </si>
  <si>
    <t>./file/20210810/MG00e04c241974/105524-753.pcm</t>
  </si>
  <si>
    <t>d:\SRT_Improvement\전사데이터\aac\MG00e04c241974\20210810\105524-753.aac</t>
  </si>
  <si>
    <t>고객 여러분 우리 열차는 잠시 후 천안아산역에 도착하겠습니다. 두고 내리는 물건이 없는지 다시 한 번 확인해 주시기 바랍니다. 감사합니다</t>
  </si>
  <si>
    <t>224309-723</t>
  </si>
  <si>
    <t>./file/20210708/MG00e04c241928/224309-723.pcm</t>
  </si>
  <si>
    <t>d:\SRT_Improvement\전사데이터\aac\MG00e04c241928\20210708\224309-723.aac</t>
  </si>
  <si>
    <t>고객 여러분 우리 열차는 잠시 후 신경주역에 도착하겠습니다. 두고 내리는 물건이 없는지 다시 한 번 확인해 주시길 바랍니다. 감사합니다.</t>
  </si>
  <si>
    <t>고객님은 우리 해사는 잠시 후 신경주역에 도착하겠습니다. 두고 내리는 물건이 있는지 다시 한 번 확인해 주시기 바랍니다. 감사합니다.</t>
  </si>
  <si>
    <t>213333-277</t>
  </si>
  <si>
    <t>./file/20210813/MG00e04c2419a0/213333-277.pcm</t>
  </si>
  <si>
    <t>d:\SRT_Improvement\전사데이터\aac\MG00e04c2419a0\20210813\213333-277.aac</t>
  </si>
  <si>
    <t>213935-703</t>
  </si>
  <si>
    <t>./file/20210813/MG00e04c241914/213935-703.pcm</t>
  </si>
  <si>
    <t>d:\SRT_Improvement\전사데이터\aac\MG00e04c241914\20210813\213935-703.aac</t>
  </si>
  <si>
    <t>다시 한 번 안내 말씀드립니다. 우리 열차는 잠시 후 울산, 울산역에 도착합니다. 두고 내리시는 물건이 없는지 다시 한 번 확인하시기 바랍니다. 울산역에서 내리실 문은 열차 진행 방향 왼쪽, 왼쪽입니다. 고맙습니다.</t>
  </si>
  <si>
    <t>다시 한 번 안내 말씀드립니다. 우리 열차는 잠시 후 울산 울산역에 도착합니다. 두고 내리시는 물건이 없는지 다시 한 번 확인하시기 바랍니다. 울산역에서 내리실 문은 열차 진행 방향 왼쪽 왼쪽입니다 고맙습니다.</t>
  </si>
  <si>
    <t>130413-312</t>
  </si>
  <si>
    <t>./file/20210708/MG00e04c241914/130413-312.pcm</t>
  </si>
  <si>
    <t>d:\SRT_Improvement\전사데이터\aac\MG00e04c241914\20210708\130413-312.aac</t>
  </si>
  <si>
    <t>112610-079</t>
  </si>
  <si>
    <t>./file/20210709/MG00e04c241914/112610-079.pcm</t>
  </si>
  <si>
    <t>d:\SRT_Improvement\전사데이터\aac\MG00e04c241914\20210709\112610-079.aac</t>
  </si>
  <si>
    <t>105514-428</t>
  </si>
  <si>
    <t>./file/20210819/MG00e04c241988/105514-428.pcm</t>
  </si>
  <si>
    <t>d:\SRT_Improvement\전사데이터\aac\MG00e04c241988\20210819\105514-428.aac</t>
  </si>
  <si>
    <t>안녕하신 빌입니다. 우리 하천이 잠시 후 대전 대전역에 도착합니다. 에르케마는 레터 진행 방향 왼쪽입니다 고맙습니다.</t>
  </si>
  <si>
    <t>224102-989</t>
  </si>
  <si>
    <t>./file/20210824/MG00e04c241914/224102-989.pcm</t>
  </si>
  <si>
    <t>d:\SRT_Improvement\전사데이터\aac\MG00e04c241914\20210824\224102-989.aac</t>
  </si>
  <si>
    <t>고객 여러분, 우리 열차는 잠시 후 평택지제역에 도착하겠습니다. 두고 내리는 물건이 없는지 다시 한 번 확인해 주시길 바랍니다. 감사합니다.</t>
  </si>
  <si>
    <t>고객 여러분 우리 에스는 잠시 후 평택시 지역에 도착하겠습니다. 두고 내리는 물건이 없는지 다시 한 번 확인해 주시기 바랍니다. 감사합니다.</t>
  </si>
  <si>
    <t>110206-404</t>
  </si>
  <si>
    <t>./file/20210817/MG00e04c241914/110206-404.pcm</t>
  </si>
  <si>
    <t>d:\SRT_Improvement\전사데이터\aac\MG00e04c241914\20210817\110206-404.aac</t>
  </si>
  <si>
    <t>안내말씀 드립니다. 우리 열차는 잠시 후 정읍, 정읍역에 도착합니다. 내리실 문은 열차 진행 방향 왼쪽입니다. 고맙습니다.</t>
  </si>
  <si>
    <t>안내 말씀드립니다. 우리 저는 잠시 후 정읍 정읍역에 도착합니다. 내리실 문은 열차 진행 방향 왼쪽입니다 고맙습니다.</t>
  </si>
  <si>
    <t>190132-692</t>
  </si>
  <si>
    <t>./file/20210721/MG00e04c2419b0/190132-692.pcm</t>
  </si>
  <si>
    <t>d:\SRT_Improvement\전사데이터\aac\MG00e04c2419b0\20210721\190132-692.aac</t>
  </si>
  <si>
    <t>안내 말씀드립니다. 우리 열차는 잠시 후 공주 공주역에 도착합니다. 공주역 내리실 문은 열차 진행 방향 왼쪽입니다. 고맙습니다.</t>
  </si>
  <si>
    <t>안내 말씀드립니다. 우리 열차는 잠시 후 공주 공주역에 도착합니다. 공주역 내리실 문은 열차 진행 방향 왼쪽입니다 고맙습니다.</t>
  </si>
  <si>
    <t>165813-708</t>
  </si>
  <si>
    <t>./file/20210809/MG00e04c241950/165813-708.pcm</t>
  </si>
  <si>
    <t>d:\SRT_Improvement\전사데이터\aac\MG00e04c241950\20210809\165813-708.aac</t>
  </si>
  <si>
    <t>안내 말씀드립니다. 우리 열차는 잠시 후 대전 대전역에 도착합니다. 대전역 내리실 문은 열차 진행 방향 왼쪽입니다. 다시 한 번 안내 말씀드립니다. 우리 열차는 잠시 후 대전 대전역에 도착합니다. 대전역 내리실 문은 열차 진행 방향 왼쪽입니다. 고맙습니다.</t>
  </si>
  <si>
    <t>말씀드립니다. 우리 열차는 잠시 후 대전 대전역에 도착합니다. 대변 내리실 문은 열차 진행 방향 왼쪽입니다. 다시 한 번 안내 말씀드립니다. 우리 열차는 잠시 후 대전 대전역에 도착합니다. 대전형 내의 설문은 열차 진행 방향 왼쪽입니다 고맙습니다.</t>
  </si>
  <si>
    <t>132652-641</t>
  </si>
  <si>
    <t>./file/20210716/MG00e04c2419cc/132652-641.pcm</t>
  </si>
  <si>
    <t>d:\SRT_Improvement\전사데이터\aac\MG00e04c2419cc\20210716\132652-641.aac</t>
  </si>
  <si>
    <t>안내 말씀드립니다. 우리 열차는 잠시 후 김천구미 김천구미역에 도착합니다. 4개실 문은 열차 진행 방향 왼쪽입니다 고맙습니다.</t>
  </si>
  <si>
    <t>105400-642</t>
  </si>
  <si>
    <t>./file/20210901/MG00e04c24193c/105400-642.pcm</t>
  </si>
  <si>
    <t>d:\SRT_Improvement\전사데이터\aac\MG00e04c24193c\20210901\105400-642.aac</t>
  </si>
  <si>
    <t>고객 여러분은 우리 회사는 잠시 후 익산역에 도착하겠습니다. 두고 내리는 물건이 없는지 다시 한 번 확인해 주시기 바랍니다. 감사합니다.</t>
  </si>
  <si>
    <t>132621-508</t>
  </si>
  <si>
    <t>./file/20210817/MG00e04c241944/132621-508.pcm</t>
  </si>
  <si>
    <t>d:\SRT_Improvement\전사데이터\aac\MG00e04c241944\20210817\132621-508.aac</t>
  </si>
  <si>
    <t>고객 여러분 우리 엘지는 잠시 후 익산역에 도착하겠습니다. 두고 내리는 물건이 없는지 다시 한 번 확인해 주시기 바랍니다. 감사합니다. 그러게</t>
  </si>
  <si>
    <t>094942-886</t>
  </si>
  <si>
    <t>./file/20210806/MG00e04c241940/094942-886.pcm</t>
  </si>
  <si>
    <t>d:\SRT_Improvement\전사데이터\aac\MG00e04c241940\20210806\094942-886.aac</t>
  </si>
  <si>
    <t>고객 여러분 우리 열차는 잠시 후 평택지제역에 도착하겠습니다. 두고 내리는 물건이 없는지 다시 한 번 확인해 주시길 바랍니다. 감사합니다.</t>
  </si>
  <si>
    <t>고객 여러분 우리의 지는 잠시 후 평택시 지역에 도착하겠습니다. 두고 내리는 물건이 있는지 다시 한 번 확인해 주시기 바랍니다. 감사합니다.</t>
  </si>
  <si>
    <t>084212-071</t>
  </si>
  <si>
    <t>./file/20210812/MG00e04c24196c/084212-071.pcm</t>
  </si>
  <si>
    <t>d:\SRT_Improvement\전사데이터\aac\MG00e04c24196c\20210812\084212-071.aac</t>
  </si>
  <si>
    <t>우리 열차는 잠시 후 나주 나주역에 도착합니다. 내리실 문은 열차 진행 방향 왼쪽입니다. 고맙습니다.</t>
  </si>
  <si>
    <t>감사합니다. 우리 열차는 잠시 후 주요 됩니다. lcm는 열차 진행 방향 왼쪽입니다 고맙습니다.</t>
  </si>
  <si>
    <t>161342-628</t>
  </si>
  <si>
    <t>./file/20210708/MG00e04c241914/161342-628.pcm</t>
  </si>
  <si>
    <t>d:\SRT_Improvement\전사데이터\aac\MG00e04c241914\20210708\161342-628.aac</t>
  </si>
  <si>
    <t>고객 여러분, 우리 열차는 잠시 후 동대구역에 도착하겠습니다. 두고 내리는 물건이 없는지 다시 한 번 확인해 주시길 바랍니다. 감사합니다.</t>
  </si>
  <si>
    <t>184612-479</t>
  </si>
  <si>
    <t>./file/20210730/MG00e04c24194c/184612-479.pcm</t>
  </si>
  <si>
    <t>d:\SRT_Improvement\전사데이터\aac\MG00e04c24194c\20210730\184612-479.aac</t>
  </si>
  <si>
    <t>안내말씀드립니다. 우리열차는 잠시후 울산 울산역에 도착합니다. 울산역 내리실문은 열차 진행 방향 왼쪽입니다. 고맙습니다.</t>
  </si>
  <si>
    <t>안녕 말씀드립니다. 우리 아천은 잠시 후 울산 울산역에 도착합니다. 울산역 보리수의 문인 열차 진행 방황 원입니다 고맙습니다.</t>
  </si>
  <si>
    <t>193805-531</t>
  </si>
  <si>
    <t>./file/20210819/MG00e04c2419b0/193805-531.pcm</t>
  </si>
  <si>
    <t>d:\SRT_Improvement\전사데이터\aac\MG00e04c2419b0\20210819\193805-531.aac</t>
  </si>
  <si>
    <t>고객 여러분 우리 열차는 잠시 후 광주송정역에 도착하겠습니다. 두고 내리는 물건이 없는지 다시 한 번 확인해 주시길 바랍니다. 감사합니다.</t>
  </si>
  <si>
    <t>154846-776</t>
  </si>
  <si>
    <t>./file/20210702/MG00e04c241984/154846-776.pcm</t>
  </si>
  <si>
    <t>d:\SRT_Improvement\전사데이터\aac\MG00e04c241984\20210702\154846-776.aac</t>
  </si>
  <si>
    <t>안내말씀 드립니다. 우리 열차는 잠시 후 울산, 울산역에 도착합니다. 내리실 문은 열차 진행 방향 왼쪽입니다. 고맙습니다.</t>
  </si>
  <si>
    <t>안녕 말씀드립니다. 우리 열차는 잠시 후 울산 울산역에 도착합니다. 내리실 문은 열차 진행 방향 왼쪽입니다 고맙습니다.</t>
  </si>
  <si>
    <t>110433-376</t>
  </si>
  <si>
    <t>./file/20210811/MG00e04c2419cc/110433-376.pcm</t>
  </si>
  <si>
    <t>d:\SRT_Improvement\전사데이터\aac\MG00e04c2419cc\20210811\110433-376.aac</t>
  </si>
  <si>
    <t>다시 한 번 안내 말씀드립니다. 우리 열차는 지금 신경주 신경주역에 도착합니다. 신경주역 내리실 고객님 안녕히 가십시오. 고맙습니다.</t>
  </si>
  <si>
    <t>다시 한 번 안내 말씀드립니다. 우리 열차는 지금 신경주 신경주역에 도착합니다. 신경주역 내리세요. 고객님 안녕히 가십시오 고맙습니다.</t>
  </si>
  <si>
    <t>212946-171</t>
  </si>
  <si>
    <t>./file/20210831/MG00e04c2419b0/212946-171.pcm</t>
  </si>
  <si>
    <t>d:\SRT_Improvement\전사데이터\aac\MG00e04c2419b0\20210831\212946-171.aac</t>
  </si>
  <si>
    <t>승객여러분께 다시 한번 더 정차역 안내말씀드립니다. 우리열차는 잠시후 신경주역에 도착하겠습니다. 소지품을 두고 내리지 않도록 미리 준비하시기 바랍니다. 신경주역에 내리실 고객님 안녕히가십시오. 고맙습니다.</t>
  </si>
  <si>
    <t>공기 다시 한 번 더 정차역 안내 말씀드립니다. 우리 열차는 잠시 후 신경주역에 도착하겠습니다. 네 소지품을 두고 내리지 않도록 미리 준비하시기 바랍니다. 신경규에게 내리실 고객님 안녕히 가십시오 고맙습니다.</t>
  </si>
  <si>
    <t>070427-091</t>
  </si>
  <si>
    <t>./file/20210809/MG00e04c241934/070427-091.pcm</t>
  </si>
  <si>
    <t>d:\SRT_Improvement\전사데이터\aac\MG00e04c241934\20210809\070427-091.aac</t>
  </si>
  <si>
    <t>안내 말씀드립니다. 우리 열차는 잠시 후 평택지제, 평택지제역에 도착합니다. 내리실 문은 열차 진행 방향 왼쪽입니다. 고맙습니다.</t>
  </si>
  <si>
    <t>안내 말씀드립니다. 우리 야산 잠시 후 평택지제 평택 지제역에 도착합니다. 메리 실물은 열선 수행 방향 왼쪽입니다 고맙습니다.</t>
  </si>
  <si>
    <t>151333-459</t>
  </si>
  <si>
    <t>./file/20210901/MG00e04c24193c/151333-459.pcm</t>
  </si>
  <si>
    <t>d:\SRT_Improvement\전사데이터\aac\MG00e04c24193c\20210901\151333-459.aac</t>
  </si>
  <si>
    <t>고객 여러분 우리 열차는 잠시 후 평택 지제역에 도착하겠습니다. 두고 내리는 물건이 었는지 다시 한 번 확인해 주시길 바랍니다. 감사합니다</t>
  </si>
  <si>
    <t>고객 여러분 우리 회사는 잠시 후 평택시 해역에 도착하겠습니다. 두고 내리는 물건이 없는지 다시 한 번 확인해 주시기 바랍니다. 감사합니다.</t>
  </si>
  <si>
    <t>194123-562</t>
  </si>
  <si>
    <t>./file/20210817/MG00e04c2419cc/194123-562.pcm</t>
  </si>
  <si>
    <t>d:\SRT_Improvement\전사데이터\aac\MG00e04c2419cc\20210817\194123-562.aac</t>
  </si>
  <si>
    <t>163257-067</t>
  </si>
  <si>
    <t>./file/20210708/MG00e04c241970/163257-067.pcm</t>
  </si>
  <si>
    <t>d:\SRT_Improvement\전사데이터\aac\MG00e04c241970\20210708\163257-067.aac</t>
  </si>
  <si>
    <t>안내 말씀드립니다. 우리 열차는 잠시 후 신경주 신경주역에 도착합니다. 내리실 문은 열차 진행 방향 왼쪽입니다. 고맙습니다</t>
  </si>
  <si>
    <t>안녕 니다. 우리 열차는 잠시 후 신경주 신경주역에 도착합니다. 내리실 문은 열차 진행 방향 왼쪽입니다 고맙습니다.</t>
  </si>
  <si>
    <t>185941-604</t>
  </si>
  <si>
    <t>./file/20210722/MG00e04c241934/185941-604.pcm</t>
  </si>
  <si>
    <t>d:\SRT_Improvement\전사데이터\aac\MG00e04c241934\20210722\185941-604.aac</t>
  </si>
  <si>
    <t>안내 말씀드립니다. 우리 열차는 잠시 후 익산, 익산역에 도착합니다. 내리실 문은 열차 진행 방향 왼쪽입니다. 고맙습니다.</t>
  </si>
  <si>
    <t>안내 말씀드립니다. 우리의 차는 잠시 후 익산 익산역에 도착합니다. 내리실 문은 열차 진행 방향 왼쪽입니다 고맙습니다.</t>
  </si>
  <si>
    <t>142850-209</t>
  </si>
  <si>
    <t>./file/20210719/MG00e04c2419b0/142850-209.pcm</t>
  </si>
  <si>
    <t>d:\SRT_Improvement\전사데이터\aac\MG00e04c2419b0\20210719\142850-209.aac</t>
  </si>
  <si>
    <t>안내 말씀드립니다. 우리 열차는 잠시 후 나주 나주역에 도착합니다. 내리실문은 열차 진행 방향 왼쪽입니다. 고맙습니다.</t>
  </si>
  <si>
    <t>안내 말씀드립니다. 우리 열차는 잠시 후 나주 나주역에 도착합니다. 내리시어선 열차 진행 방향 왼쪽입니다 고맙습니다.</t>
  </si>
  <si>
    <t>230201-355</t>
  </si>
  <si>
    <t>./file/20210707/MG00e04c24194c/230201-355.pcm</t>
  </si>
  <si>
    <t>d:\SRT_Improvement\전사데이터\aac\MG00e04c24194c\20210707\230201-355.aac</t>
  </si>
  <si>
    <t>안내 말씀드립니다. 우리 열차는 잠시 후 오송, 오송역에 도착합니다. 오송역 내리실 문은 열차 진행 방향 오른쪽입니다. 고맙습니다.</t>
  </si>
  <si>
    <t>네 말씀드립니다. 우리 열차는 잠시 후 오송 오송역에 도착합니다. 오송역 내리실 문은 열차 진행 방향 오른쪽입니다 고맙습니다.</t>
  </si>
  <si>
    <t>204634-581</t>
  </si>
  <si>
    <t>./file/20210720/MG00e04c241974/204634-581.pcm</t>
  </si>
  <si>
    <t>d:\SRT_Improvement\전사데이터\aac\MG00e04c241974\20210720\204634-581.aac</t>
  </si>
  <si>
    <t>고객 여러분. 우리 열차는 잠시 후 익산역에 도착하겠습니다. 두고 내리는 물건이 없는지 다시 한 번 확인해 주시기 바랍니다. 감사합니다.</t>
  </si>
  <si>
    <t>고객 여러분 우리 열차는 잠시 후 익산역에 도착하겠습니다. 두고 내리는 물건이 없는지 다시 한 번 확인해 주시기 바랍니다. 감사합니다.</t>
  </si>
  <si>
    <t>101534-650</t>
  </si>
  <si>
    <t>./file/20210903/MG00e04c2419a4/101534-650.pcm</t>
  </si>
  <si>
    <t>d:\SRT_Improvement\전사데이터\aac\MG00e04c2419a4\20210903\101534-650.aac</t>
  </si>
  <si>
    <t>우리열차는 잠시후 신경주 신경주역에 도착합니다. 내리실문은 열차에 진행 방향 왼쪽입니다. 고맙습니다.</t>
  </si>
  <si>
    <t>우리 열차는 잠시 후 신경주 신경주역에 도착합니다. 내리시면 열차 지능도 왼쪽입니다. 오겠습니다.</t>
  </si>
  <si>
    <t>175634-866</t>
  </si>
  <si>
    <t>./file/20210802/MG00e04c241988/175634-866.pcm</t>
  </si>
  <si>
    <t>d:\SRT_Improvement\전사데이터\aac\MG00e04c241988\20210802\175634-866.aac</t>
  </si>
  <si>
    <t>안내말씀 드립니다. 우리 열차는 잠시 후 동대구, 동대구역에 도착합니다. 내리실 문은 열차 진행 방향 오른쪽입니다. 고맙습니다.</t>
  </si>
  <si>
    <t>네 말씀드립니다. 저는 잠시 후 동대구역에 도착합니다. 요리실분은 열차지 된다면 오른쪽입니다 고맙습니다.</t>
  </si>
  <si>
    <t>142329-985</t>
  </si>
  <si>
    <t>./file/20210702/MG00e04c241934/142329-985.pcm</t>
  </si>
  <si>
    <t>d:\SRT_Improvement\전사데이터\aac\MG00e04c241934\20210702\142329-985.aac</t>
  </si>
  <si>
    <t>안녕 말씀드립니다. 우리 열차는 잠시 후 동대구 동대구역에 도착합니다. 내리시는 분은 열차 진행 방향 오른쪽입니다 고맙습니다.</t>
  </si>
  <si>
    <t>095024-578</t>
  </si>
  <si>
    <t>./file/20210719/MG00e04c241944/095024-578.pcm</t>
  </si>
  <si>
    <t>d:\SRT_Improvement\전사데이터\aac\MG00e04c241944\20210719\095024-578.aac</t>
  </si>
  <si>
    <t>고객 여러분, srt와 함께 즐겁고 편안한 여행 되셨습니까. 우리 열차는 잠시 후 마지막 역인 부산역에 도착하겠습니다. 소지품을 두고 내리지 않도록 미리 준비하시기 바랍니다. 행복한 순간, 소중한 기억. 저희 sr이 함께하겠습니다. 감사합니다.</t>
  </si>
  <si>
    <t>고객 여러분 sip와 함께 즐겁고 편안한 여행 되셨습니까 우리 열차는 잠시 후 마지막 역인 부산역에 도착하겠습니다. 소지품을 두고 내리지 않도록 미리 준비하시기 바랍니다. 행복한 순간 소중한 기억 저희 에스알이 함께 하겠습니다. 감사합니다.</t>
  </si>
  <si>
    <t>193013-097</t>
  </si>
  <si>
    <t>./file/20210705/MG00e04c241974/193013-097.pcm</t>
  </si>
  <si>
    <t>d:\SRT_Improvement\전사데이터\aac\MG00e04c241974\20210705\193013-097.aac</t>
  </si>
  <si>
    <t>150643-171</t>
  </si>
  <si>
    <t>./file/20210820/MG00e04c241950/150643-171.pcm</t>
  </si>
  <si>
    <t>d:\SRT_Improvement\전사데이터\aac\MG00e04c241950\20210820\150643-171.aac</t>
  </si>
  <si>
    <t>다시 한 번 안내 말씀드립니다. 우리 열차는 잠시 후 대전 대전역에 도착합니다. 대전역 내리실 문은 열차 진행 방향 왼쪽입니다. 고맙습니다.</t>
  </si>
  <si>
    <t>다시 한 번 안내 말씀 드립니다. 우리 열차는 잠시 후 대전 대전역에 도착합니다. 대전역 내리실 분은 열차 진행 방향 왼쪽입니다 고맙습니다.</t>
  </si>
  <si>
    <t>112428-728</t>
  </si>
  <si>
    <t>./file/20210729/MG00e04c2418cc/112428-728.pcm</t>
  </si>
  <si>
    <t>d:\SRT_Improvement\전사데이터\aac\MG00e04c2418cc\20210729\112428-728.aac</t>
  </si>
  <si>
    <t>고객 여러분 우리 열차는 잠시 후 대전역에 도착하겠습니다. 두고 내리는 물건이 없는지 다시 한 번 확인해 주시기 바랍니다. 감사합니다. 거기</t>
  </si>
  <si>
    <t>091807-828</t>
  </si>
  <si>
    <t>./file/20210806/MG00e04c241970/091807-828.pcm</t>
  </si>
  <si>
    <t>d:\SRT_Improvement\전사데이터\aac\MG00e04c241970\20210806\091807-828.aac</t>
  </si>
  <si>
    <t>130050-272</t>
  </si>
  <si>
    <t>./file/20210825/MG00e04c2419a0/130050-272.pcm</t>
  </si>
  <si>
    <t>d:\SRT_Improvement\전사데이터\aac\MG00e04c2419a0\20210825\130050-272.aac</t>
  </si>
  <si>
    <t>안내 말씀 드립니다. 우리 열차는 잠시 후 울산 울산역에 도착합니다. 내리시는 분은 열차 진행 방향 왼쪽입니다 고맙습니다.</t>
  </si>
  <si>
    <t>115131-602</t>
  </si>
  <si>
    <t>./file/20210823/MG00e04c2419a0/115131-602.pcm</t>
  </si>
  <si>
    <t>d:\SRT_Improvement\전사데이터\aac\MG00e04c2419a0\20210823\115131-602.aac</t>
  </si>
  <si>
    <t>고객여러분 우리열차는 잠시후 김천구미역에 도착하겠습니다. 두고내리는 물건이 없는지 다시한번 확인해주시기 바랍니다. 감사합니다.</t>
  </si>
  <si>
    <t>070245-008</t>
  </si>
  <si>
    <t>./file/20210809/MG00e04c241968/070245-008.pcm</t>
  </si>
  <si>
    <t>d:\SRT_Improvement\전사데이터\aac\MG00e04c241968\20210809\070245-008.aac</t>
  </si>
  <si>
    <t>안내말씀 드립니다. 우리 열차는 잠시 후 대전, 대전역에 도착합니다. 대전역 내리실 문은 열차 진행 방향 왼쪽입니다. 고맙습니다.</t>
  </si>
  <si>
    <t>네 말씀드립니다. 우리 열차는 잠시 후 대전 대전역에 도착합니다. 대전역 내리실 문은 열차 진행 방향 왼쪽입니다 고맙습니다.</t>
  </si>
  <si>
    <t>203705-347</t>
  </si>
  <si>
    <t>./file/20210803/MG00e04c2419cc/203705-347.pcm</t>
  </si>
  <si>
    <t>d:\SRT_Improvement\전사데이터\aac\MG00e04c2419cc\20210803\203705-347.aac</t>
  </si>
  <si>
    <t>안내말씀 드립니다. 우리 열차는 잠시 후 공주, 공주역에 도착합니다. 공주역 내리실 문은 열차 진행 방향 왼쪽입니다. 고맙습니다.</t>
  </si>
  <si>
    <t>안내 말씀 드립니다. 우리 열차는 잠시 후 공주 공주역에 도착합니다. 공주역 대리실무는 열차 진행 방향 왼쪽입니다 고맙습니다.</t>
  </si>
  <si>
    <t>190109-169</t>
  </si>
  <si>
    <t>./file/20210902/MG00e04c2419ac/190109-169.pcm</t>
  </si>
  <si>
    <t>d:\SRT_Improvement\전사데이터\aac\MG00e04c2419ac\20210902\190109-169.aac</t>
  </si>
  <si>
    <t>안내 말씀드립니다. 우리 열차는 잠시 후 광주 광주역에 도착합니다. 우리 실무는 열차 진행 방향 왼쪽입니다 고맙습니다.</t>
  </si>
  <si>
    <t>085537-995</t>
  </si>
  <si>
    <t>./file/20210820/MG00e04c2419a0/085537-995.pcm</t>
  </si>
  <si>
    <t>d:\SRT_Improvement\전사데이터\aac\MG00e04c2419a0\20210820\085537-995.aac</t>
  </si>
  <si>
    <t>안내 말씀 드립니다. 우리 열차는 잠시 후 우송 우송역에 도착합니다. 내리실 문은 열차 진행 방향 왼쪽입니다 고맙습니다.</t>
  </si>
  <si>
    <t>213551-544</t>
  </si>
  <si>
    <t>./file/20210830/MG00e04c24198c/213551-544.pcm</t>
  </si>
  <si>
    <t>d:\SRT_Improvement\전사데이터\aac\MG00e04c24198c\20210830\213551-544.aac</t>
  </si>
  <si>
    <t>안내 말씀드립니다. 우리 열차는 지금 대전, 대전역에 도착합니다. 두고 내리시는 물건이 없는지 다시 한 번 확인하시기 바랍니다. 대전역 내리실 문은 열차 진행 방향 왼쪽입니다. 고맙습니다.</t>
  </si>
  <si>
    <t>안내 말씀드립니다. 우리 열차는 지금 대전 대전역에 도착합니다. 두고 내리시는 물건이 없는지 다시 한 번 확인하시기 바랍니다. 대전역 내리실 문은 열차 진행 방향 왼쪽입니다 고맙습니다.</t>
  </si>
  <si>
    <t>230746-847</t>
  </si>
  <si>
    <t>./file/20210830/MG00e04c2419cc/230746-847.pcm</t>
  </si>
  <si>
    <t>d:\SRT_Improvement\전사데이터\aac\MG00e04c2419cc\20210830\230746-847.aac</t>
  </si>
  <si>
    <t>105055-107</t>
  </si>
  <si>
    <t>./file/20210825/MG00e04c24191c/105055-107.pcm</t>
  </si>
  <si>
    <t>d:\SRT_Improvement\전사데이터\aac\MG00e04c24191c\20210825\105055-107.aac</t>
  </si>
  <si>
    <t xml:space="preserve">안내 말씀드립니다. 우리 열차는 잠시 후 울산 울산역에 도착합니다. 울산역 내리실 문은 열차 진행 방향 왼쪽입니다. 고맙습니다. </t>
  </si>
  <si>
    <t>안녕하신드입니다. 리아트는 잠시 울산 울산역도 도체크입니다. 울산역 머리실 문은 열차 진행 방향 왼쪽입니다 고맙습니다.</t>
  </si>
  <si>
    <t>112506-887</t>
  </si>
  <si>
    <t>./file/20210708/MG00e04c241974/112506-887.pcm</t>
  </si>
  <si>
    <t>d:\SRT_Improvement\전사데이터\aac\MG00e04c241974\20210708\112506-887.aac</t>
  </si>
  <si>
    <t>100110-060</t>
  </si>
  <si>
    <t>./file/20210806/MG00e04c241974/100110-060.pcm</t>
  </si>
  <si>
    <t>d:\SRT_Improvement\전사데이터\aac\MG00e04c241974\20210806\100110-060.aac</t>
  </si>
  <si>
    <t>안내말씀드립니다. 우리열차는 잠시후 오송 오송역에 도착합니다. 내리실문은 열차 진행 방향 왼쪽입니다. 고맙습니다.</t>
  </si>
  <si>
    <t>181214-444</t>
  </si>
  <si>
    <t>./file/20210707/MG00e04c24197c/181214-444.pcm</t>
  </si>
  <si>
    <t>d:\SRT_Improvement\전사데이터\aac\MG00e04c24197c\20210707\181214-444.aac</t>
  </si>
  <si>
    <t>안내 말씀드립니다. 우리 열차는 잠시 후 동탄 동탄역에 도착합니다. 두고 내리시는 물건이 없는지 다시 한 번 확인하시기 바랍니다. 내리실 문은 열차 진행 방향 왼쪽입니다. 고맙습니다.</t>
  </si>
  <si>
    <t>안내 말씀드립니다. 우리 열차는 잠시 후 동탄역에 도착합니다. 두고 내리시는 물건이 없는지 다시 한 번 확인하시기 바랍니다. 내리실 문은 열차 진행 방향 왼쪽입니다 고맙습니다.</t>
  </si>
  <si>
    <t>072155-102</t>
  </si>
  <si>
    <t>./file/20210720/MG00e04c2419c0/072155-102.pcm</t>
  </si>
  <si>
    <t>승객 여러분 저희 srt와 함께 즐겁고 편안한 여행 되셨습니까. 우리 열차는 잠시 후 마지막 역인 광주송정역에 도착합니다. 휴대폰, 지갑과 같은 개인 소지품을 두고 내리지 않도록 그물망과 선반 위를 다시 한 번 확인하시기 바랍니다. 행복한 순간. 소중한 기억 저희 srt와 함께 해주셔서 감사드리며, sr은 승객을 위해 새로운 상상으로 국민의 철도 플랫폼이 되겠습니다. 광주송정역 내리실 문은 열차 진행 방향 오른쪽입니다. 소중한 사람들과 함께 행복한 하루 보내시기 바랍니다. 고맙습니다.</t>
  </si>
  <si>
    <t>093957-556</t>
  </si>
  <si>
    <t>./file/20210907/MG00e04c24193c/093957-556.pcm</t>
  </si>
  <si>
    <t>d:\SRT_Improvement\전사데이터\aac\MG00e04c24193c\20210907\093957-556.aac</t>
  </si>
  <si>
    <t>안내 말씀 드립니다. 우리 열차는 잠시 후 평택 지제 평택 지제역에 도착합니다. 내리시모는 열차 진행 방향 왼쪽입니다 고맙습니다.</t>
  </si>
  <si>
    <t>190153-359</t>
  </si>
  <si>
    <t>./file/20210805/MG00e04c241940/190153-359.pcm</t>
  </si>
  <si>
    <t>d:\SRT_Improvement\전사데이터\aac\MG00e04c241940\20210805\190153-359.aac</t>
  </si>
  <si>
    <t>111700-084</t>
  </si>
  <si>
    <t>./file/20210809/MG00e04c2419a0/111700-084.pcm</t>
  </si>
  <si>
    <t>d:\SRT_Improvement\전사데이터\aac\MG00e04c2419a0\20210809\111700-084.aac</t>
  </si>
  <si>
    <t>안내 말씀드립니다. 우리 열차는 잠시 후 울산 울산역에 도착합니다. 울산역 내리실 문은 열차 진행방향 왼쪽입니다. 고맙습니다.</t>
  </si>
  <si>
    <t>안내 말씀드립니다. 우리 열차는 잠시 후 울산 울산역에 도착합니다. 울산역 내리실무는 열차 진행 방향 왼쪽입니다 고맙습니다.</t>
  </si>
  <si>
    <t>105715-761</t>
  </si>
  <si>
    <t>./file/20210802/MG00e04c24196c/105715-761.pcm</t>
  </si>
  <si>
    <t>d:\SRT_Improvement\전사데이터\aac\MG00e04c24196c\20210802\105715-761.aac</t>
  </si>
  <si>
    <t xml:space="preserve">고객 여러분 우리 열차는 잠시 후 대전역에 도착하겠습니다. 두고 내리는 물건이 없는지 다시 한번 확인해 주시길 바랍니다. 감사합니다 </t>
  </si>
  <si>
    <t>151810-384</t>
  </si>
  <si>
    <t>./file/20210906/MG00e04c24197c/151810-384.pcm</t>
  </si>
  <si>
    <t>d:\SRT_Improvement\전사데이터\aac\MG00e04c24197c\20210906\151810-384.aac</t>
  </si>
  <si>
    <t>고객 여러분 우리 열차는 잠시 후 익산역에 도착하겠습니다. 두고 내리는 물건이 없는지 다시 한 번 확인해 주시기 바랍니다. 감사합니다</t>
  </si>
  <si>
    <t>093225-047</t>
  </si>
  <si>
    <t>./file/20210729/MG00e04c241998/093225-047.pcm</t>
  </si>
  <si>
    <t>안내 말씀드립니다. 우리 열차는 잠시 후 공주, 공주역에 도착합니다. 두고 내리는 물건이 없는지 다시 한 번 확인해 주시기 바랍니다. 공주역에서 내리실 문은 열차 진행 방향 왼쪽입니다. 고맙습니다.</t>
  </si>
  <si>
    <t>안내 말씀드립니다. 우리 열차는 잠시 후 주공주역에 도착합니다. 두고 내리는 물건이 없는지 다시 한 번 확인해 주시기 바랍니다. 공주역에서 내리실 문은 열차 진행 방향 왼쪽입니다 고맙습니다.</t>
  </si>
  <si>
    <t>112643-522</t>
  </si>
  <si>
    <t>./file/20210729/MG00e04c241964/112643-522.pcm</t>
  </si>
  <si>
    <t>142152-119</t>
  </si>
  <si>
    <t>./file/20210830/MG00e04c241930/142152-119.pcm</t>
  </si>
  <si>
    <t>d:\SRT_Improvement\전사데이터\aac\MG00e04c241930\20210830\142152-119.aac</t>
  </si>
  <si>
    <t>고객 여러분 우리 에서는 잠시 후 동대구역에 도착하겠습니다. 두고 내리는 물건이 없는지 다시 한 번 확인해 주시기 바랍니다. 감사합니다.</t>
  </si>
  <si>
    <t>153044-224</t>
  </si>
  <si>
    <t>./file/20210827/MG00e04c241968/153044-224.pcm</t>
  </si>
  <si>
    <t>d:\SRT_Improvement\전사데이터\aac\MG00e04c241968\20210827\153044-224.aac</t>
  </si>
  <si>
    <t>고객 여러분 우리 열차는 잠시 후 동대구역에 도착하겠습니다. 두고 내리는 물건이 없는지 다시 한번 확인해 주시기 바랍니다. 감사합니다</t>
  </si>
  <si>
    <t>054251-485</t>
  </si>
  <si>
    <t>./file/20210719/MG00e04c241940/054251-485.pcm</t>
  </si>
  <si>
    <t>d:\SRT_Improvement\전사데이터\aac\MG00e04c241940\20210719\054251-485.aac</t>
  </si>
  <si>
    <t>고객 여러분 우리 회사는 잠시 후 동탄역에 도착하겠습니다. 두고 내리는 물건이 없는지 다시 한 번 확인해 주시기 바랍니다. 감사합니다. 뱅킹</t>
  </si>
  <si>
    <t>175353-401</t>
  </si>
  <si>
    <t>./file/20210723/MG00e04c2419cc/175353-401.pcm</t>
  </si>
  <si>
    <t>d:\SRT_Improvement\전사데이터\aac\MG00e04c2419cc\20210723\175353-401.aac</t>
  </si>
  <si>
    <t>고객 여러분, 우리 열차는 잠시 후 김천구미역에 도착하겠습니다. 두고 내리는 물건이 없는지 다시 한 번 확인해 주시기 바랍니다. 감사합니다.</t>
  </si>
  <si>
    <t>115205-699</t>
  </si>
  <si>
    <t>./file/20210806/MG00e04c2419a4/115205-699.pcm</t>
  </si>
  <si>
    <t>d:\SRT_Improvement\전사데이터\aac\MG00e04c2419a4\20210806\115205-699.aac</t>
  </si>
  <si>
    <t>고객 여러분 우리 열차는 잠시 후 김천 구미역에 도착하겠습니다. 두고 내리는 물건이 없는지 다시 한 번 확인해 주시기 바랍니다. 감사합니다. 백이</t>
  </si>
  <si>
    <t>061320-338</t>
  </si>
  <si>
    <t>./file/20210803/MG00e04c24198c/061320-338.pcm</t>
  </si>
  <si>
    <t>d:\SRT_Improvement\전사데이터\aac\MG00e04c24198c\20210803\061320-338.aac</t>
  </si>
  <si>
    <t>073819-562</t>
  </si>
  <si>
    <t>./file/20210806/MG00e04c2418cc/073819-562.pcm</t>
  </si>
  <si>
    <t>d:\SRT_Improvement\전사데이터\aac\MG00e04c2418cc\20210806\073819-562.aac</t>
  </si>
  <si>
    <t>121253-068</t>
  </si>
  <si>
    <t>./file/20210803/MG00e04c241970/121253-068.pcm</t>
  </si>
  <si>
    <t>d:\SRT_Improvement\전사데이터\aac\MG00e04c241970\20210803\121253-068.aac</t>
  </si>
  <si>
    <t>083010-402</t>
  </si>
  <si>
    <t>./file/20210813/MG00e04c241938/083010-402.pcm</t>
  </si>
  <si>
    <t>d:\SRT_Improvement\전사데이터\aac\MG00e04c241938\20210813\083010-402.aac</t>
  </si>
  <si>
    <t>안내 말씀드립니다. 우리 열차는 잠시 후 광주송정, 광주송정역에 도착합니다. 내리실 문은 열차 진행 방향 왼쪽입니다. 고맙습니다.</t>
  </si>
  <si>
    <t>안내 말씀드립니다. 우리 열차는 잠시 후 광주 송정 광주 송정역에 도착합니다. 내리실 문은 열차 진행 방향 왼쪽입니다 고맙습니다.</t>
  </si>
  <si>
    <t>104529-797</t>
  </si>
  <si>
    <t>./file/20210902/MG00e04c24191c/104529-797.pcm</t>
  </si>
  <si>
    <t>d:\SRT_Improvement\전사데이터\aac\MG00e04c24191c\20210902\104529-797.aac</t>
  </si>
  <si>
    <t>네 말씀드립니다. 우리 와이체는 잠시 후 광주 송정 광주성정역에 도착합니다. 내리실 분은 여울철 진행 방향 축입니다. 반갑습니다.</t>
  </si>
  <si>
    <t>161737-112</t>
  </si>
  <si>
    <t>./file/20210901/MG00e04c241914/161737-112.pcm</t>
  </si>
  <si>
    <t>d:\SRT_Improvement\전사데이터\aac\MG00e04c241914\20210901\161737-112.aac</t>
  </si>
  <si>
    <t>고객 여러분 우리 엘체는 잠시 후 동대구역에 도착하겠습니다. 두고 내리는 물건이 없는지 다시 한 번 확인해 주시기 바랍니다. 감사합니다.</t>
  </si>
  <si>
    <t>204841-063</t>
  </si>
  <si>
    <t>./file/20210902/MG00e04c241950/204841-063.pcm</t>
  </si>
  <si>
    <t>d:\SRT_Improvement\전사데이터\aac\MG00e04c241950\20210902\204841-063.aac</t>
  </si>
  <si>
    <t>고객 여러분 우리 의지는 잠시 후 대전역에 도착하겠습니다. 두고 내리는 물건이 오는지 다시 한 번 확인해 주시기 바랍니다. 감사합니다. 그러게</t>
  </si>
  <si>
    <t>152916-618</t>
  </si>
  <si>
    <t>./file/20210723/MG00e04c2419cc/152916-618.pcm</t>
  </si>
  <si>
    <t>d:\SRT_Improvement\전사데이터\aac\MG00e04c2419cc\20210723\152916-618.aac</t>
  </si>
  <si>
    <t>110229-650</t>
  </si>
  <si>
    <t>./file/20210803/MG00e04c241988/110229-650.pcm</t>
  </si>
  <si>
    <t>안내말씀 드립니다. 우리 열차는 잠시 후 정읍, 정읍역에 도착합니다. 두고 내리시는 물건이 없는지 다시 한 번 확인해 주시기 바랍니다. 정읍역에서 내리실 문은 열차 진행 방향 왼쪽입니다. 고맙습니다.</t>
  </si>
  <si>
    <t>안녕하신물입니다. 우리라이트는 잠시 후 정읍역에 도착합니다. 두고 내리시는 물건이 없는지 다시 한 번 확인해 주시기 바랍니다. 정원역에서 내리실 문은 열차 진행 방향 왼쪽입니다 고맙습니다.</t>
  </si>
  <si>
    <t>144104-198</t>
  </si>
  <si>
    <t>./file/20210818/MG00e04c2418cc/144104-198.pcm</t>
  </si>
  <si>
    <t>d:\SRT_Improvement\전사데이터\aac\MG00e04c2418cc\20210818\144104-198.aac</t>
  </si>
  <si>
    <t xml:space="preserve">안내 말씀드립니다. 우리 열차는 잠시 후 대전 대전역에 도착합니다. 내리실 문은 열차 진행 방향 오른쪽입니다. 고맙습니다. </t>
  </si>
  <si>
    <t>174842-374</t>
  </si>
  <si>
    <t>./file/20210802/MG00e04c2419ac/174842-374.pcm</t>
  </si>
  <si>
    <t>d:\SRT_Improvement\전사데이터\aac\MG00e04c2419ac\20210802\174842-374.aac</t>
  </si>
  <si>
    <t>고객 여러분. 우리 열차는 잠시 후 오송역에 도착하겠습니다. 두고 내리는 물건이 없는지 다시 한번 확인해 주시기 바랍니다. 감사합니다</t>
  </si>
  <si>
    <t>080520-536</t>
  </si>
  <si>
    <t>./file/20210716/MG00e04c24194c/080520-536.pcm</t>
  </si>
  <si>
    <t>d:\SRT_Improvement\전사데이터\aac\MG00e04c24194c\20210716\080520-536.aac</t>
  </si>
  <si>
    <t>083111-986</t>
  </si>
  <si>
    <t>./file/20210830/MG00e04c241914/083111-986.pcm</t>
  </si>
  <si>
    <t>d:\SRT_Improvement\전사데이터\aac\MG00e04c241914\20210830\083111-986.aac</t>
  </si>
  <si>
    <t>고객 여러분 우리 아트는 잠시 후 동탄역에 도착하겠습니다. 두고 내리는 물건이 없는지 다시 한 번 확인해 주시기 바랍니다. 감사합니다. 왜 이러는지 알아</t>
  </si>
  <si>
    <t>181506-022</t>
  </si>
  <si>
    <t>./file/20210812/MG00e04c24192c/181506-022.pcm</t>
  </si>
  <si>
    <t>d:\SRT_Improvement\전사데이터\aac\MG00e04c24192c\20210812\181506-022.aac</t>
  </si>
  <si>
    <t>064907-350</t>
  </si>
  <si>
    <t>./file/20210902/MG00e04c241988/064907-350.pcm</t>
  </si>
  <si>
    <t>d:\SRT_Improvement\전사데이터\aac\MG00e04c241988\20210902\064907-350.aac</t>
  </si>
  <si>
    <t>141014-328</t>
  </si>
  <si>
    <t>./file/20210906/MG00e04c241930/141014-328.pcm</t>
  </si>
  <si>
    <t>d:\SRT_Improvement\전사데이터\aac\MG00e04c241930\20210906\141014-328.aac</t>
  </si>
  <si>
    <t>고객 여러분 우리 의지는 잠시 후 대전역에 도착하겠습니다. 두고 내리는 물건이 있는지 다시 한 번 확인해 주시기 바랍니다. 감사합니다.</t>
  </si>
  <si>
    <t>182650-880</t>
  </si>
  <si>
    <t>./file/20210805/MG00e04c241938/182650-880.pcm</t>
  </si>
  <si>
    <t>d:\SRT_Improvement\전사데이터\aac\MG00e04c241938\20210805\182650-880.aac</t>
  </si>
  <si>
    <t>173403-974</t>
  </si>
  <si>
    <t>./file/20210806/MG00e04c241984/173403-974.pcm</t>
  </si>
  <si>
    <t>d:\SRT_Improvement\전사데이터\aac\MG00e04c241984\20210806\173403-974.aac</t>
  </si>
  <si>
    <t>093509-850</t>
  </si>
  <si>
    <t>./file/20210827/MG00e04c24192c/093509-850.pcm</t>
  </si>
  <si>
    <t>d:\SRT_Improvement\전사데이터\aac\MG00e04c24192c\20210827\093509-850.aac</t>
  </si>
  <si>
    <t>안내 말씀드립니다. 우리 열차는 잠시 후 울산 울산역에 도착합니다. 내리실 분은 열차 진행 방향 왼쪽입니다 고맙습니다.</t>
  </si>
  <si>
    <t>084052-843</t>
  </si>
  <si>
    <t>./file/20210818/MG00e04c2419a0/084052-843.pcm</t>
  </si>
  <si>
    <t>d:\SRT_Improvement\전사데이터\aac\MG00e04c2419a0\20210818\084052-843.aac</t>
  </si>
  <si>
    <t>고객 여러분 우리 열차는 잠시 후 나주역에 도착하겠습니다. 두고 내리는 물건이 없는지 다시 한 번 확인해 주시길 바랍니다. 감사합니다.</t>
  </si>
  <si>
    <t>215830-094</t>
  </si>
  <si>
    <t>./file/20210819/MG00e04c241998/215830-094.pcm</t>
  </si>
  <si>
    <t>d:\SRT_Improvement\전사데이터\aac\MG00e04c241998\20210819\215830-094.aac</t>
  </si>
  <si>
    <t>고객여러분 우리열차는 잠시후 울산역입니다. 두고내리는 물건이 없는지 감사합니다.</t>
  </si>
  <si>
    <t>고객 여러분 우리 회사는 잠시 후 울산 입니다. 두고 내리는 물건이 없는지 감사합니다.</t>
  </si>
  <si>
    <t>103816-867</t>
  </si>
  <si>
    <t>./file/20210819/MG00e04c241988/103816-867.pcm</t>
  </si>
  <si>
    <t>d:\SRT_Improvement\전사데이터\aac\MG00e04c241988\20210819\103816-867.aac</t>
  </si>
  <si>
    <t>081820-047</t>
  </si>
  <si>
    <t>./file/20210712/MG00e04c24191c/081820-047.pcm</t>
  </si>
  <si>
    <t>d:\SRT_Improvement\전사데이터\aac\MG00e04c24191c\20210712\081820-047.aac</t>
  </si>
  <si>
    <t>105645-681</t>
  </si>
  <si>
    <t>./file/20210707/MG00e04c241928/105645-681.pcm</t>
  </si>
  <si>
    <t>d:\SRT_Improvement\전사데이터\aac\MG00e04c241928\20210707\105645-681.aac</t>
  </si>
  <si>
    <t>안내 말씀드립니다. 우리 열차는 잠시 후 대전 대전역에 도착합니다. 다시 한번 안내 말씀드립니다. 우리 열차는 잠시 후 대전역에 도착합니다. 내리실 문은 열차 진행 방향 왼쪽입니다. 고맙습니다</t>
  </si>
  <si>
    <t>네 말씀드립니다. 우리 열차는 잠시 후 대전 대전역에 도착합니다. 다시 한 번 엄마 말씀드립니다. 우리 열차는 잠시 후 대전역에 도착합니다. 내리시어는 열차 진행 방향 연쪽입니다.</t>
  </si>
  <si>
    <t>205136-232</t>
  </si>
  <si>
    <t>./file/20210902/MG00e04c2419ac/205136-232.pcm</t>
  </si>
  <si>
    <t>다시 한 번 안내 말씀드립니다. 우리 열차는 잠시 후 익산 익산역에 도착합니다. 익산역 내리실 문은 열차 진행 방향 왼쪽입니다. 고맙습니다.</t>
  </si>
  <si>
    <t>다시 한 번 안내 말씀드립니다. 우리 열차는 잠시 후 익산 익산역에 도착합니다. 익산역 내리시의 문은 열차 진행 방향 왼쪽입니다 고맙습니다.</t>
  </si>
  <si>
    <t>215901-993</t>
  </si>
  <si>
    <t>./file/20210803/MG00e04c241914/215901-993.pcm</t>
  </si>
  <si>
    <t>d:\SRT_Improvement\전사데이터\aac\MG00e04c241914\20210803\215901-993.aac</t>
  </si>
  <si>
    <t>154250-130</t>
  </si>
  <si>
    <t>./file/20210907/MG00e04c24193c/154250-130.pcm</t>
  </si>
  <si>
    <t>d:\SRT_Improvement\전사데이터\aac\MG00e04c24193c\20210907\154250-130.aac</t>
  </si>
  <si>
    <t>안내 말씀드립니다. 우리 열차는 잠시 후 평택지제, 평택지제역에 도착합니다. 평택지제역 내리실 문은 열차 진행 방향 왼쪽입니다. 고맙습니다.</t>
  </si>
  <si>
    <t>안내 말씀드립니다. 우리의 차는 잠시 후 평택 지제 평택 지제역에 도착합니다. 평택 지제역 머리실문이 열차 진행 방향 왼쪽입니다 고맙습니다.</t>
  </si>
  <si>
    <t>125921-733</t>
  </si>
  <si>
    <t>./file/20210806/MG00e04c2418cc/125921-733.pcm</t>
  </si>
  <si>
    <t>d:\SRT_Improvement\전사데이터\aac\MG00e04c2418cc\20210806\125921-733.aac</t>
  </si>
  <si>
    <t>121149-704</t>
  </si>
  <si>
    <t>./file/20210701/MG00e04c2419b0/121149-704.pcm</t>
  </si>
  <si>
    <t>d:\SRT_Improvement\전사데이터\aac\MG00e04c2419b0\20210701\121149-704.aac</t>
  </si>
  <si>
    <t>121718-043</t>
  </si>
  <si>
    <t>./file/20210809/MG00e04c241998/121718-043.pcm</t>
  </si>
  <si>
    <t>고객 여러분 우리 열차는 잠시 후 평택시 지역에 도착하겠습니다. 두고 내리는 물건이 없는지 다시 한 번 확인해 주시기 바랍니다. 감사합니다. 뱅킹</t>
  </si>
  <si>
    <t>090757-948</t>
  </si>
  <si>
    <t>./file/20210708/MG00e04c2419ac/090757-948.pcm</t>
  </si>
  <si>
    <t>고객 여러분, SRT와 함께 즐겁고 편안한 여행 되셨습니까. 우리 열차는 잠시 후 마지막 역인 광주송정역에 도착하겠습니다. 소지품을 두고 내리지 않도록 미리 준비하시기 바랍니다. 행복한 순간, 소중한 기억. 저희 sr이 함께 하겠습니다. 감사합니다. 안녕히 가십시오.</t>
  </si>
  <si>
    <t>093836-237</t>
  </si>
  <si>
    <t>./file/20210723/MG00e04c2419ac/093836-237.pcm</t>
  </si>
  <si>
    <t>d:\SRT_Improvement\전사데이터\aac\MG00e04c2419ac\20210723\093836-237.aac</t>
  </si>
  <si>
    <t>고객 여러분. 우리 열차는 잠시 후 지제역에 도착하겠습니다. 두고 내리는 물건이었는지. 다시 한 번 확인해 주시기 바랍니다. 감사합니다</t>
  </si>
  <si>
    <t>고객 여러분 우리 열차는 잠시 후 지지역에 도착하겠습니다. 두고 내리는 물건이 없는지 다시 한 번 확인해 주시기 바랍니다. 감사합니다. 여기</t>
  </si>
  <si>
    <t>195046-470</t>
  </si>
  <si>
    <t>./file/20210812/MG00e04c241934/195046-470.pcm</t>
  </si>
  <si>
    <t>d:\SRT_Improvement\전사데이터\aac\MG00e04c241934\20210812\195046-470.aac</t>
  </si>
  <si>
    <t>고객 여러분 우리 회사는 잠시 후 천안 아산역에 도착하겠습니다. 두고 내리는 물건이 없는지 다시 한 번 확인해 주시기 바랍니다. 감사합니다.</t>
  </si>
  <si>
    <t>224526-306</t>
  </si>
  <si>
    <t>./file/20210728/MG00e04c241928/224526-306.pcm</t>
  </si>
  <si>
    <t>d:\SRT_Improvement\전사데이터\aac\MG00e04c241928\20210728\224526-306.aac</t>
  </si>
  <si>
    <t>신경주, 신경주역에 도착합니다. 내리실 문은 열차 진행 방향 왼쪽입니다. 고맙습니다.</t>
  </si>
  <si>
    <t>신경 신경역에 도착합니다. 내리시모는 열차 진행 방향 왼쪽입니다. 습니다.</t>
  </si>
  <si>
    <t>205218-947</t>
  </si>
  <si>
    <t>./file/20210813/MG00e04c241998/205218-947.pcm</t>
  </si>
  <si>
    <t>d:\SRT_Improvement\전사데이터\aac\MG00e04c241998\20210813\205218-947.aac</t>
  </si>
  <si>
    <t>안내말씀 드립니다. 우리 열차는 잠시 후 익산, 익산역에 도착합니다. 익산역 내리실 문은 열차 진행 방향 왼쪽입니다. 다시 한 번 안내말씀 드립니다. 우리 열차는 지금 익산역에 도착합니다. 익산역 내리실 문은 열차 진행 방향 왼쪽, 왼쪽입니다. 고맙습니다.</t>
  </si>
  <si>
    <t>안내 말씀드립니다. 우리 잠시 후 익산 익산역에 도착합니다. 익산역 메리셀 문은 열차 진행 방향 왼쪽입니다. 다시 한 번 안내 말씀드립니다. 우리 열차 지금 익산역에 도착합니다. 익산역 내리실 분은 열차 진행 방향 왼쪽 왼쪽입니다 고맙습니다.</t>
  </si>
  <si>
    <t>150118-834</t>
  </si>
  <si>
    <t>./file/20210818/MG00e04c2419a0/150118-834.pcm</t>
  </si>
  <si>
    <t>d:\SRT_Improvement\전사데이터\aac\MG00e04c2419a0\20210818\150118-834.aac</t>
  </si>
  <si>
    <t>안내 말씀드립니다. 우리 열차는 잠시 후 나주, 나주역에 도착합니다. 내리실 문은 열차 진행 방향 왼쪽입니다. 아울러 오늘은 비로 인해 승강문 계단과 바닥이 미끄럽습니다. 내리실 때 주의하여 주시기 바랍니다. 고맙습니다.</t>
  </si>
  <si>
    <t>안내 말씀드립니다. 우리의 차는 잠시 후 나주 나주하게 도착합니다. 내리실 문은 열차 부난 방향 왼쪽입니다. 아울러 오늘은 비로 인한 순간만 발판과 바닥이 미끄러집니다. 내리실 때 주의해 주시기 바랍니다 고맙습니다.</t>
  </si>
  <si>
    <t>134206-321</t>
  </si>
  <si>
    <t>./file/20210817/MG00e04c2418cc/134206-321.pcm</t>
  </si>
  <si>
    <t>d:\SRT_Improvement\전사데이터\aac\MG00e04c2418cc\20210817\134206-321.aac</t>
  </si>
  <si>
    <t>고객 여러분 우리 열차는 잠시 후 광주송정역에 도착하겠습니다. 두고 내리는 물건이 없는지 다시 한 번 확인해 주시기 바랍니다. 감사합니다.</t>
  </si>
  <si>
    <t>163507-588</t>
  </si>
  <si>
    <t>./file/20210810/MG00e04c241914/163507-588.pcm</t>
  </si>
  <si>
    <t>d:\SRT_Improvement\전사데이터\aac\MG00e04c241914\20210810\163507-588.aac</t>
  </si>
  <si>
    <t>다시 한번 안내 말씀드립니다. 우리 열차는 대전 대전역에 도착합니다. 내리실 문 열차 진행 방향 왼쪽 입니다. 고맙습니다.</t>
  </si>
  <si>
    <t>다시 한 번 안내 말씀드립니다. 우리 열차는 대전 대전역에 도착합니다. 내일 실문 열차 진행 방향 왼쪽입니다 고맙습니다.</t>
  </si>
  <si>
    <t>134019-998</t>
  </si>
  <si>
    <t>./file/20210730/MG00e04c2419c0/134019-998.pcm</t>
  </si>
  <si>
    <t>d:\SRT_Improvement\전사데이터\aac\MG00e04c2419c0\20210730\134019-998.aac</t>
  </si>
  <si>
    <t>안내 말씀드립니다. 우리 열차는 잠시 후 천안아산역에 도착합니다. 내리실 문은 열차 진행 방향 오른쪽입니다. 고맙습니다.</t>
  </si>
  <si>
    <t>안내 말씀드립니다. 우리 차는 잠시 후 천안아산역에 도착합니다. 내리시는 열차 진행 방향 오른쪽입니다 고맙습니다.</t>
  </si>
  <si>
    <t>171711-135</t>
  </si>
  <si>
    <t>./file/20210701/MG00e04c241930/171711-135.pcm</t>
  </si>
  <si>
    <t>d:\SRT_Improvement\전사데이터\aac\MG00e04c241930\20210701\171711-135.aac</t>
  </si>
  <si>
    <t>고객님 여러분 우리 열차는 잠시 후 광주송정역에 도착하겠습니다. 두고 내리는 물건이 없는지 다시 한 번 확인해 주시길 바랍니다. 감사합니다.</t>
  </si>
  <si>
    <t>고객 여러분 우리 회사는 잠시 후 광주 송정역에 도착하겠습니다. 두고 내리는 물건이 없는지 다시 한 번 확인해 주시기 바랍니다. 감사합니다.</t>
  </si>
  <si>
    <t>134819-444</t>
  </si>
  <si>
    <t>./file/20210812/MG00e04c241998/134819-444.pcm</t>
  </si>
  <si>
    <t>d:\SRT_Improvement\전사데이터\aac\MG00e04c241998\20210812\134819-444.aac</t>
  </si>
  <si>
    <t>안내 말씀드립니다. 우리 열차는 잠시 후 김천구미, 김천구미역에 도착합니다. 내리실 문은 열차 진행방향 왼쪽입니다. 고맙습니다.</t>
  </si>
  <si>
    <t>안내 말씀드립니다. 우리 열차는 잠시 후 김천 구미 김천구미역에 도착합니다. 내리신 분은 열차 진행 방향 왼쪽입니다 고맙습니다.</t>
  </si>
  <si>
    <t>204058-181</t>
  </si>
  <si>
    <t>./file/20210715/MG00e04c241950/204058-181.pcm</t>
  </si>
  <si>
    <t>d:\SRT_Improvement\전사데이터\aac\MG00e04c241950\20210715\204058-181.aac</t>
  </si>
  <si>
    <t>112449-591</t>
  </si>
  <si>
    <t>./file/20210830/MG00e04c2419b0/112449-591.pcm</t>
  </si>
  <si>
    <t>d:\SRT_Improvement\전사데이터\aac\MG00e04c2419b0\20210830\112449-591.aac</t>
  </si>
  <si>
    <t>083315-906</t>
  </si>
  <si>
    <t>./file/20210707/MG00e04c241974/083315-906.pcm</t>
  </si>
  <si>
    <t>d:\SRT_Improvement\전사데이터\aac\MG00e04c241974\20210707\083315-906.aac</t>
  </si>
  <si>
    <t>안내 말씀드립니다. 우리 열차는 잠시 후 신경주 신경주역에 도착합니다. 내리 실문은 열차 진행 방향 왼쪽입니다. 고맙습니다.</t>
  </si>
  <si>
    <t>안내 말씀드립니다. 우리 열차는 잠시 후 신경주 신경주역에 도착합니다. 내리시는 오는 열차 진행 방향 왼쪽입니다 고맙습니다.</t>
  </si>
  <si>
    <t>173614-924</t>
  </si>
  <si>
    <t>./file/20210819/MG00e04c24198c/173614-924.pcm</t>
  </si>
  <si>
    <t>d:\SRT_Improvement\전사데이터\aac\MG00e04c24198c\20210819\173614-924.aac</t>
  </si>
  <si>
    <t>고객 여러분 우리 회사는 잠시 후 오송역에 도착하겠습니다. 두고 다니는 물건이 없는지 다시 한 번 확인해 주시기 바랍니다. 감사합니다.</t>
  </si>
  <si>
    <t>054252-810</t>
  </si>
  <si>
    <t>./file/20210803/MG00e04c2419cc/054252-810.pcm</t>
  </si>
  <si>
    <t>d:\SRT_Improvement\전사데이터\aac\MG00e04c2419cc\20210803\054252-810.aac</t>
  </si>
  <si>
    <t>085125-520</t>
  </si>
  <si>
    <t>./file/20210820/MG00e04c241948/085125-520.pcm</t>
  </si>
  <si>
    <t>d:\SRT_Improvement\전사데이터\aac\MG00e04c241948\20210820\085125-520.aac</t>
  </si>
  <si>
    <t>신입니다. 내일 저는 잠시 후 대전 대전역에 도착합니다. 미션 문은 열차 진행 방향 오른쪽입니다 고맙습니다.</t>
  </si>
  <si>
    <t>134258-538</t>
  </si>
  <si>
    <t>./file/20210715/MG00e04c2419cc/134258-538.pcm</t>
  </si>
  <si>
    <t>d:\SRT_Improvement\전사데이터\aac\MG00e04c2419cc\20210715\134258-538.aac</t>
  </si>
  <si>
    <t>안내말씀 드립니다. 우리 열차는 잠시 후 대전, 대전역에 도착합니다. 대전역 내리실 문은 열차 진행 방향 오른쪽입니다. 고맙습니다. 다시 한 번 안내말씀 드립니다. 우리 열차는 잠시 후 대전, 대전역에 도착합니다. 대전역 내리실 문은 열차 진행 방향 오른쪽입니다. 고맙습니다.</t>
  </si>
  <si>
    <t>안내 말씀드립니다. 우리 열차는 잠시 후 대전 대전역에 도착합니다. 대전역 내리실 문은 열차 진행 방향 오른쪽입니다 고맙습니다. 다시 한 번 안내 말씀드립니다. 우리 열차는 잠시 후 대전 대전역에 도착합니다. 대전역 내리실 문은 열차 진행 방향 오른쪽입니다 고맙습니다.</t>
  </si>
  <si>
    <t>153159-571</t>
  </si>
  <si>
    <t>./file/20210817/MG00e04c24198c/153159-571.pcm</t>
  </si>
  <si>
    <t>d:\SRT_Improvement\전사데이터\aac\MG00e04c24198c\20210817\153159-571.aac</t>
  </si>
  <si>
    <t>104334-026</t>
  </si>
  <si>
    <t>./file/20210820/MG00e04c241944/104334-026.pcm</t>
  </si>
  <si>
    <t>d:\SRT_Improvement\전사데이터\aac\MG00e04c241944\20210820\104334-026.aac</t>
  </si>
  <si>
    <t>155510-706</t>
  </si>
  <si>
    <t>./file/20210714/MG00e04c241974/155510-706.pcm</t>
  </si>
  <si>
    <t>d:\SRT_Improvement\전사데이터\aac\MG00e04c241974\20210714\155510-706.aac</t>
  </si>
  <si>
    <t>101506-032</t>
  </si>
  <si>
    <t>./file/20210903/MG00e04c24193c/101506-032.pcm</t>
  </si>
  <si>
    <t>d:\SRT_Improvement\전사데이터\aac\MG00e04c24193c\20210903\101506-032.aac</t>
  </si>
  <si>
    <t>고객 여러분 우리 엘체는 잠시 후 대전역에 도착하겠습니다. 두고 내리는 물건이 오는지 다시 한 번 확인해 주시기 바랍니다. 감사합니다.</t>
  </si>
  <si>
    <t>182922-542</t>
  </si>
  <si>
    <t>./file/20210824/MG00e04c2419c0/182922-542.pcm</t>
  </si>
  <si>
    <t>d:\SRT_Improvement\전사데이터\aac\MG00e04c2419c0\20210824\182922-542.aac</t>
  </si>
  <si>
    <t>220125-128</t>
  </si>
  <si>
    <t>./file/20210806/MG00e04c2419b0/220125-128.pcm</t>
  </si>
  <si>
    <t>안내 말씀드립니다. 우리 열차는 잠시 후 울산 울산역에 도착합니다. 내리실문은 열차 진행 방향 왼쪽입니다. 고맙습니다</t>
  </si>
  <si>
    <t>안내 말씀드립니다. 우리 열차 잠시 후 울산 울산역에 도착합니다. 내리실은 열차 진행 방향 왼쪽입니다 고맙습니다.</t>
  </si>
  <si>
    <t>091846-439</t>
  </si>
  <si>
    <t>./file/20210722/MG00e04c241914/091846-439.pcm</t>
  </si>
  <si>
    <t>d:\SRT_Improvement\전사데이터\aac\MG00e04c241914\20210722\091846-439.aac</t>
  </si>
  <si>
    <t>124555-462</t>
  </si>
  <si>
    <t>./file/20210820/MG00e04c2419ac/124555-462.pcm</t>
  </si>
  <si>
    <t>안내 말씀드립니다. 우리 열차는 잠시 후 평택지제 평택 지제역에 도착합니다. 내리실 문은 열차 진행 방향 왼쪽입니다. 고맙습니다.</t>
  </si>
  <si>
    <t>안내 말씀드립니다. 우리 열차는 잠시 후 평택 지제 평택 지제역에 도착합니다. 내리시면 열차 진행 방향 왼쪽입니다. 그렇습니다.</t>
  </si>
  <si>
    <t>211131-091</t>
  </si>
  <si>
    <t>./file/20210728/MG00e04c2419c0/211131-091.pcm</t>
  </si>
  <si>
    <t>d:\SRT_Improvement\전사데이터\aac\MG00e04c2419c0\20210728\211131-091.aac</t>
  </si>
  <si>
    <t>110935-256</t>
  </si>
  <si>
    <t>./file/20210712/MG00e04c241988/110935-256.pcm</t>
  </si>
  <si>
    <t>d:\SRT_Improvement\전사데이터\aac\MG00e04c241988\20210712\110935-256.aac</t>
  </si>
  <si>
    <t>다시 한 번 안내말씀 드립니다. 우리 열차는 잠시 후 오송, 오송역에 도착합니다. 내리실 문은 열차 진행 방항 오른쪽입니다. 고맙습니다.</t>
  </si>
  <si>
    <t>다시 한번 안내 말씀드립니다. 우리 참 잠시 후 우송 우송역에 도착합니다. 여리실 문은 열차 진행 방향 오른쪽입니다 고맙습니다.</t>
  </si>
  <si>
    <t>210311-755</t>
  </si>
  <si>
    <t>./file/20210819/MG00e04c241970/210311-755.pcm</t>
  </si>
  <si>
    <t>d:\SRT_Improvement\전사데이터\aac\MG00e04c241970\20210819\210311-755.aac</t>
  </si>
  <si>
    <t>다시 한 번 안내말씀 드립니다. 우리 열차는 잠시 후 대전, 대전역에 도착합니다. 내리실 문은 열차 진행 방향 왼쪽입니다. 고맙습니다.</t>
  </si>
  <si>
    <t>다시 한 번 안내 말씀드립니다. 우리 열차는 잠시 후 대전 대전역에 도착합니다. 미리 승로는 열차 진행 방향 왼쪽입니다 고맙습니다.</t>
  </si>
  <si>
    <t>141711-007</t>
  </si>
  <si>
    <t>./file/20210907/MG00e04c241988/141711-007.pcm</t>
  </si>
  <si>
    <t>고객 여러분 우리 의사는 잠시 후 익산역에 도착하겠습니다. 두고 내리는 물건이 없는지 다시 한 번 확인해 주시기 바랍니다. 감사합니다.</t>
  </si>
  <si>
    <t>095003-044</t>
  </si>
  <si>
    <t>./file/20210716/MG00e04c241950/095003-044.pcm</t>
  </si>
  <si>
    <t>d:\SRT_Improvement\전사데이터\aac\MG00e04c241950\20210716\095003-044.aac</t>
  </si>
  <si>
    <t>안내말씀 드립니다. 우리 열차는 잠시 후 오송, 오송역에 도착합니다. 내리실 문은 열차 진행 방향 왼쪽입니다. 고맙습니다.</t>
  </si>
  <si>
    <t>네 말씀드립니다. 우리 열차는 잠시 후 오송역에 도착합니다. 내리시면은 열차 진행 방향 왼쪽입니다 고맙습니다.</t>
  </si>
  <si>
    <t>184347-989</t>
  </si>
  <si>
    <t>./file/20210809/MG00e04c241930/184347-989.pcm</t>
  </si>
  <si>
    <t>d:\SRT_Improvement\전사데이터\aac\MG00e04c241930\20210809\184347-989.aac</t>
  </si>
  <si>
    <t>고객 여러분 우리 회사는 잠시 후 정읍역에 도착하겠습니다. 두고 내리는 물건이 없는지 다시 한 번 확인해 주시기 바랍니다. 감사합니다.</t>
  </si>
  <si>
    <t>213754-693</t>
  </si>
  <si>
    <t>./file/20210805/MG00e04c24196c/213754-693.pcm</t>
  </si>
  <si>
    <t>d:\SRT_Improvement\전사데이터\aac\MG00e04c24196c\20210805\213754-693.aac</t>
  </si>
  <si>
    <t>194548-529</t>
  </si>
  <si>
    <t>./file/20210802/MG00e04c2419b0/194548-529.pcm</t>
  </si>
  <si>
    <t>승객 여러분 저희 srt와 함께 즐겁고 편안한 여행 되셨습니까. 우리 열차는 잠시 후 마지막 역인 부산 부산역에 도착합니다. 두고 내리시는 물건이 없는지 선반 위, 그물망을 다시 한 번 확인하시기 바랍니다. 행복한 순간과 소중한 기억을 저희 srt와 함께해 주셔서 감사드리며 sr은 승객을 위해 새로운 상상으로 국민의 철도 플랫폼이 되겠습니다. 오늘 하루도 나와 타인에 대한 배려로 마스크 착용을 실천해 주신 승객 여러분께 감사드립니다. 마지막 역인 부산역에서 내리실 문은 열차 진행 방향 오른쪽입니다. 고맙습니다.</t>
  </si>
  <si>
    <t>070935-626</t>
  </si>
  <si>
    <t>./file/20210722/MG00e04c241914/070935-626.pcm</t>
  </si>
  <si>
    <t>안내 말씀드립니다. 우리 열차는 공주 공주역에 도착합니다. 공주역 내리실 문은 열차 진행 방향 왼쪽입니다. 고맙습니다.</t>
  </si>
  <si>
    <t>181423-037</t>
  </si>
  <si>
    <t>./file/20210830/MG00e04c241974/181423-037.pcm</t>
  </si>
  <si>
    <t>d:\SRT_Improvement\전사데이터\aac\MG00e04c241974\20210830\181423-037.aac</t>
  </si>
  <si>
    <t>고객 여러분, 우리 열차는 잠시 후 익산역에 도착하겠습니다. 두고 내리는 물건이 없는지 다시 한 번 확인해 주시길 바랍니다. 감사합니다.</t>
  </si>
  <si>
    <t>184323-704</t>
  </si>
  <si>
    <t>./file/20210812/MG00e04c24192c/184323-704.pcm</t>
  </si>
  <si>
    <t>d:\SRT_Improvement\전사데이터\aac\MG00e04c24192c\20210812\184323-704.aac</t>
  </si>
  <si>
    <t>고객 여러분 우리 열차는 잠시 후 울산역에 도착하겠습니다. 두고 내리는 물건이 없는지 다시 한 번 확인해 주시기 바랍니다. 강사입니다. 그러니까</t>
  </si>
  <si>
    <t>064316-451</t>
  </si>
  <si>
    <t>./file/20210728/MG00e04c241970/064316-451.pcm</t>
  </si>
  <si>
    <t>d:\SRT_Improvement\전사데이터\aac\MG00e04c241970\20210728\064316-451.aac</t>
  </si>
  <si>
    <t>201751-997</t>
  </si>
  <si>
    <t>./file/20210709/MG00e04c241974/201751-997.pcm</t>
  </si>
  <si>
    <t>d:\SRT_Improvement\전사데이터\aac\MG00e04c241974\20210709\201751-997.aac</t>
  </si>
  <si>
    <t>203739-703</t>
  </si>
  <si>
    <t>./file/20210907/MG00e04c241914/203739-703.pcm</t>
  </si>
  <si>
    <t>안내말씀드립니다. 우리열차는 잠시후 동대구 동대구역에 도착합니다. 두고 내리는 물건이 없는지 다시한번 확인해주시기바랍니다. 다시한번 안내말씀드리겠습니다. 우리열차는 잠시후 동대구역에 도착합니다. 내리실문은 열차 진행 방향 오른쪽입니다. 고맙습니다.</t>
  </si>
  <si>
    <t>안내 말씀드립니다. 우리 열차는 잠시 후 동대구 동대구역에 도착합니다. 두고 내리는 물건이 없는지 다시 한 번 확인해 주시기 바랍니다. 다시 한 번 안내 말씀 드리겠습니다. 우리 열차는 잠시 후 분비구역에 도착합니다. 내리신 분은 열차 진행 방향 오른쪽입니다 고맙습니다.</t>
  </si>
  <si>
    <t>151848-954</t>
  </si>
  <si>
    <t>./file/20210810/MG00e04c24192c/151848-954.pcm</t>
  </si>
  <si>
    <t>고객여러분 우리열차는 잠시후 동대구역에 도착하겠습니다. 두고내리는 물건이 없는지 다시한번 확인해주시기 바랍니다. 감사합니다.</t>
  </si>
  <si>
    <t>111022-007</t>
  </si>
  <si>
    <t>./file/20210716/MG00e04c241964/111022-007.pcm</t>
  </si>
  <si>
    <t>d:\SRT_Improvement\전사데이터\aac\MG00e04c241964\20210716\111022-007.aac</t>
  </si>
  <si>
    <t>안내 말씀드립니다. 우리 열차는 잠시 후 오송 오송역에 도착합니다. 내리실 문은 열차 진행 방향 오른쪽입니다 고맙습니다.</t>
  </si>
  <si>
    <t>190039-478</t>
  </si>
  <si>
    <t>./file/20210729/MG00e04c24192c/190039-478.pcm</t>
  </si>
  <si>
    <t>d:\SRT_Improvement\전사데이터\aac\MG00e04c24192c\20210729\190039-478.aac</t>
  </si>
  <si>
    <t>안내 말씀드립니다. 우리 열차는 잠시 후 익산 익산역에 도착합니다. 내리실 문은 열차 진행 방향 왼쪽입니다 고맙습니다.</t>
  </si>
  <si>
    <t>212633-667</t>
  </si>
  <si>
    <t>./file/20210715/MG00e04c241984/212633-667.pcm</t>
  </si>
  <si>
    <t>d:\SRT_Improvement\전사데이터\aac\MG00e04c241984\20210715\212633-667.aac</t>
  </si>
  <si>
    <t>203817-230</t>
  </si>
  <si>
    <t>./file/20210722/MG00e04c24197c/203817-230.pcm</t>
  </si>
  <si>
    <t>d:\SRT_Improvement\전사데이터\aac\MG00e04c24197c\20210722\203817-230.aac</t>
  </si>
  <si>
    <t>고객 여러분. 우리 열차는 잠시 후 동대구역에 도착하겠습니다. 두고 내리는 물건이 없는지 다시 한 번 확인해 주시기 바랍니다. 감사합니다.</t>
  </si>
  <si>
    <t>164409-464</t>
  </si>
  <si>
    <t>./file/20210810/MG00e04c241928/164409-464.pcm</t>
  </si>
  <si>
    <t>d:\SRT_Improvement\전사데이터\aac\MG00e04c241928\20210810\164409-464.aac</t>
  </si>
  <si>
    <t>안내 말씀드립니다. 우리 열차는 잠시 후 김천 구미 김천구미역에 도착합니다. 내리실 문은 열차 진행 방향 왼쪽입니다. 반갑습니다.</t>
  </si>
  <si>
    <t>073104-218</t>
  </si>
  <si>
    <t>./file/20210906/MG00e04c2419ac/073104-218.pcm</t>
  </si>
  <si>
    <t>d:\SRT_Improvement\전사데이터\aac\MG00e04c2419ac\20210906\073104-218.aac</t>
  </si>
  <si>
    <t xml:space="preserve">안내 말씀드립니다. 우리 열차는 잠시 후. 평택지제. 평택지제역에 도착합니다. </t>
  </si>
  <si>
    <t>안내 말씀드립니다. 우리 열차는 잠시 후 평택 지제 평택 지제역에 도착합니다.</t>
  </si>
  <si>
    <t>064256-799</t>
  </si>
  <si>
    <t>./file/20210819/MG00e04c24198c/064256-799.pcm</t>
  </si>
  <si>
    <t>d:\SRT_Improvement\전사데이터\aac\MG00e04c24198c\20210819\064256-799.aac</t>
  </si>
  <si>
    <t>고객 여러분 우리 의지는 잠시 후 동대구역에 도착하겠습니다. 두고 내리는 물건이 없는지 다시 한 번 확인해 주시기 바랍니다. 감사합니다. 왜 무슨 전</t>
  </si>
  <si>
    <t>142433-223</t>
  </si>
  <si>
    <t>./file/20210906/MG00e04c24197c/142433-223.pcm</t>
  </si>
  <si>
    <t>d:\SRT_Improvement\전사데이터\aac\MG00e04c24197c\20210906\142433-223.aac</t>
  </si>
  <si>
    <t>고객 여러분 우리 열차는 잠시 후 동탄역에 도착하겠습니다. 두고 내리는 물건이 없는지 다시 한번 확인해 주시기 바랍니다. 감사합니다</t>
  </si>
  <si>
    <t>110146-444</t>
  </si>
  <si>
    <t>./file/20210907/MG00e04c24194c/110146-444.pcm</t>
  </si>
  <si>
    <t>고객 여러분 우리 열차는 잠시 후 신경주역에 도착하겠습니다. 두고 내리는 물건이 없는지 다시 한번 확인해 주시기 바랍니다. 감사합니다.</t>
  </si>
  <si>
    <t>고객 여러분 우리 열차는 잠시 후 신경주역에 도착하겠습니다. 두고 내리는 물건이 없는지 다시 한 번 확인해 주시기 바랍니다. 감사합니다. 백기</t>
  </si>
  <si>
    <t>082422-004</t>
  </si>
  <si>
    <t>./file/20210723/MG00e04c24196c/082422-004.pcm</t>
  </si>
  <si>
    <t>d:\SRT_Improvement\전사데이터\aac\MG00e04c24196c\20210723\082422-004.aac</t>
  </si>
  <si>
    <t>승객 여러분께 안내말씀 드립니다. 우리 열차는 대전, 대전역에 도착하고 있습니다. 두고 내리시는 물건이 없는지 다시 한 번 확인하시고 하차하시기 바랍니다. 우리 열차는 대전역에 도착하고 있습니다.</t>
  </si>
  <si>
    <t>여러분께 안내 말씀드립니다. 우리 가서는 대전 대전역에 도착하고 있습니다. 들고 내리시는 물건이었는지 다시 한번 확인하시고 하차하시기 바랍니다. 우리 하차는 대전역에 도착하고 있습니다.</t>
  </si>
  <si>
    <t>075849-544</t>
  </si>
  <si>
    <t>./file/20210811/MG00e04c24198c/075849-544.pcm</t>
  </si>
  <si>
    <t>d:\SRT_Improvement\전사데이터\aac\MG00e04c24198c\20210811\075849-544.aac</t>
  </si>
  <si>
    <t>안내 말씀드립니다. 우리 열차는 잠시 후 평택지제, 평택지제역에 도착합니다. 국토교통부 고시에 따라 지제역을 평택지제역으로 변경 운영하니 열차 이용에 착오 없으시기 바랍니다. 내리실 문은 열차 진행 방향 왼쪽입니다. 고맙습니다.</t>
  </si>
  <si>
    <t>안보 말씀드립니다. 우리 열차는 잠시 후 평택 지제 평택 지제역에 도착합니다. 국토교통부 고시에 따라 지제역을 평택 지제역으로 변경 운행하니 열차 이용에 차고 없으시기 바랍니다. 내리실 문은 열차 진행 방향 왼쪽입니다 고맙습니다.</t>
  </si>
  <si>
    <t>162302-863</t>
  </si>
  <si>
    <t>./file/20210812/MG00e04c241970/162302-863.pcm</t>
  </si>
  <si>
    <t>d:\SRT_Improvement\전사데이터\aac\MG00e04c241970\20210812\162302-863.aac</t>
  </si>
  <si>
    <t>201042-202</t>
  </si>
  <si>
    <t>./file/20210903/MG00e04c2419b0/201042-202.pcm</t>
  </si>
  <si>
    <t>d:\SRT_Improvement\전사데이터\aac\MG00e04c2419b0\20210903\201042-202.aac</t>
  </si>
  <si>
    <t>110216-424</t>
  </si>
  <si>
    <t>./file/20210709/MG00e04c241940/110216-424.pcm</t>
  </si>
  <si>
    <t>d:\SRT_Improvement\전사데이터\aac\MG00e04c241940\20210709\110216-424.aac</t>
  </si>
  <si>
    <t>고객 여러분 우리 엘차는 잠시 후 동대구역에 도착하겠습니다. 두고 내리는 물건이 없는지 다시 한 번 확인해 주시기 바랍니다. 감사합니다.</t>
  </si>
  <si>
    <t>151351-550</t>
  </si>
  <si>
    <t>./file/20210716/MG00e04c241968/151351-550.pcm</t>
  </si>
  <si>
    <t>d:\SRT_Improvement\전사데이터\aac\MG00e04c241968\20210716\151351-550.aac</t>
  </si>
  <si>
    <t>083632-678</t>
  </si>
  <si>
    <t>./file/20210824/MG00e04c241984/083632-678.pcm</t>
  </si>
  <si>
    <t>d:\SRT_Improvement\전사데이터\aac\MG00e04c241984\20210824\083632-678.aac</t>
  </si>
  <si>
    <t>고객 여러분 우리 열차는 잠시 후 동탄역에 도착하겠습니다. 두고내리는 물건이 없는지 다시 한 번 확인해 주시길 바랍니다. 감사합니다.</t>
  </si>
  <si>
    <t>고객 여러분 우리 엘체는 잠시 후 동탄역에 도착하겠습니다. 두고 내리는 물건이 없는지 다시 한 번 확인해 주시기 바랍니다. 감사합니다. 그러니까</t>
  </si>
  <si>
    <t>111522-492</t>
  </si>
  <si>
    <t>./file/20210702/MG00e04c241930/111522-492.pcm</t>
  </si>
  <si>
    <t>d:\SRT_Improvement\전사데이터\aac\MG00e04c241930\20210702\111522-492.aac</t>
  </si>
  <si>
    <t>161854-107</t>
  </si>
  <si>
    <t>./file/20210712/MG00e04c24193c/161854-107.pcm</t>
  </si>
  <si>
    <t>d:\SRT_Improvement\전사데이터\aac\MG00e04c24193c\20210712\161854-107.aac</t>
  </si>
  <si>
    <t>122455-789</t>
  </si>
  <si>
    <t>./file/20210803/MG00e04c2418cc/122455-789.pcm</t>
  </si>
  <si>
    <t>d:\SRT_Improvement\전사데이터\aac\MG00e04c2418cc\20210803\122455-789.aac</t>
  </si>
  <si>
    <t>063043-846</t>
  </si>
  <si>
    <t>./file/20210812/MG00e04c2418cc/063043-846.pcm</t>
  </si>
  <si>
    <t>142323-383</t>
  </si>
  <si>
    <t>./file/20210812/MG00e04c241950/142323-383.pcm</t>
  </si>
  <si>
    <t>d:\SRT_Improvement\전사데이터\aac\MG00e04c241950\20210812\142323-383.aac</t>
  </si>
  <si>
    <t>안내 말씀 드립니다. 우리 열차는 잠시 후 동대구 동대구역에 도착합니다. 내리실 문은 열차 진행 방향 오른쪽입니다. 고맙습니다.</t>
  </si>
  <si>
    <t>안내 말씀드립니다. 우리 열차는 잠시 동대구 동대구역에 도착합니다. 내리실 문은 열차 진행 방향 오른쪽입니다 고맙습니다.</t>
  </si>
  <si>
    <t>070217-724</t>
  </si>
  <si>
    <t>./file/20210830/MG00e04c241914/070217-724.pcm</t>
  </si>
  <si>
    <t>d:\SRT_Improvement\전사데이터\aac\MG00e04c241914\20210830\070217-724.aac</t>
  </si>
  <si>
    <t>고객 여러분 우리 회사는 잠시 후 광주 송정역에 도착하겠습니다. 두고 내리는 물건이 없는지 다시 한 번 확인해 주시기 바랍니다. 감사합니다. 뱅킹</t>
  </si>
  <si>
    <t>150017-494</t>
  </si>
  <si>
    <t>./file/20210827/MG00e04c241974/150017-494.pcm</t>
  </si>
  <si>
    <t>안내 말씀드립니다. 우리 열차는 잠시 후 나주 나주역에 도착합니다. 내리실 문은 열차 진행 방향 왼쪽입니다 고맙습니다.</t>
  </si>
  <si>
    <t>073708-474</t>
  </si>
  <si>
    <t>./file/20210813/MG00e04c2419cc/073708-474.pcm</t>
  </si>
  <si>
    <t>d:\SRT_Improvement\전사데이터\aac\MG00e04c2419cc\20210813\073708-474.aac</t>
  </si>
  <si>
    <t>안내 말씀드립니다. 우리 열차는 잠시 후 평택지제 평택지제역에 도착합니다. 두고 내리시는 물건이 없는지 다시 한 번 확인하시기 바랍니다. 내리실 문은 열차 진행 방향 왼쪽입니다. 고맙습니다.</t>
  </si>
  <si>
    <t>안내 말씀드립니다. 우리 열차는 잠시 후 평택 지제 평택 지제역에 도착합니다. 두고 내리시는 물건이 없는지 다시 한 번 확인하시기 바랍니다. 내리실 문은 열차 진행 방향 왼쪽입니다 고맙습니다.</t>
  </si>
  <si>
    <t>171717-203</t>
  </si>
  <si>
    <t>./file/20210903/MG00e04c2419a0/171717-203.pcm</t>
  </si>
  <si>
    <t>d:\SRT_Improvement\전사데이터\aac\MG00e04c2419a0\20210903\171717-203.aac</t>
  </si>
  <si>
    <t>승객 여러분께 안내 말씀드립니다. 우리 열차는 잠시 후 신경주, 신경주역에 도착합니다. 두고 내리시는 물건이 없는지 다시 한 번 확인해 주시기 바랍니다. 내리실 문은 열차 진행 방향 왼쪽입니다. 고맙습니다.</t>
  </si>
  <si>
    <t>승객 여러분께 안내 말씀드립니다. 우리 회사는 잠시 후 신경주 신경주 역에 도착합니다. 두고 내리시는 물건이 없는지 다시 한 번 확인해 주시기 바랍니다. 내려서 문은 08 30 방향 왼쪽입니다 고맙습니다.</t>
  </si>
  <si>
    <t>203332-905</t>
  </si>
  <si>
    <t>./file/20210823/MG00e04c241934/203332-905.pcm</t>
  </si>
  <si>
    <t>d:\SRT_Improvement\전사데이터\aac\MG00e04c241934\20210823\203332-905.aac</t>
  </si>
  <si>
    <t>155730-677</t>
  </si>
  <si>
    <t>./file/20210818/MG00e04c241970/155730-677.pcm</t>
  </si>
  <si>
    <t>d:\SRT_Improvement\전사데이터\aac\MG00e04c241970\20210818\155730-677.aac</t>
  </si>
  <si>
    <t>140423-530</t>
  </si>
  <si>
    <t>./file/20210809/MG00e04c241914/140423-530.pcm</t>
  </si>
  <si>
    <t>d:\SRT_Improvement\전사데이터\aac\MG00e04c241914\20210809\140423-530.aac</t>
  </si>
  <si>
    <t>181727-215</t>
  </si>
  <si>
    <t>./file/20210723/MG00e04c24192c/181727-215.pcm</t>
  </si>
  <si>
    <t>d:\SRT_Improvement\전사데이터\aac\MG00e04c24192c\20210723\181727-215.aac</t>
  </si>
  <si>
    <t>안내 말씀드립니다. 우리 열차는 잠시 후 대전, 대전역에 도착합니다. 내리실 문은 열차 진행 방향 오른쪽입니다. 고맙습니다.</t>
  </si>
  <si>
    <t>174911-746</t>
  </si>
  <si>
    <t>./file/20210813/MG00e04c241944/174911-746.pcm</t>
  </si>
  <si>
    <t>안내 말씀드립니다. 우리 열차는 잠시 후 광주송정 광주성정역에 도착합니다. 내리실 문은 열차 진행 방향 왼쪽입니다. 고맙습니다.</t>
  </si>
  <si>
    <t>112625-921</t>
  </si>
  <si>
    <t>./file/20210716/MG00e04c241964/112625-921.pcm</t>
  </si>
  <si>
    <t>d:\SRT_Improvement\전사데이터\aac\MG00e04c241964\20210716\112625-921.aac</t>
  </si>
  <si>
    <t>안내 말씀드립니다. 우리 열차는 잠시 후 공주, 공주역에 도착합니다. 내리실 문은 열차 진행 방향 왼쪽입니다. 고맙습니다.</t>
  </si>
  <si>
    <t>안내 말씀 드립니다. 우리 열차는 잠시 후 공주 공주역에 도착합니다. 내리세무는 열차 진행 방향 왼쪽입니다 고맙습니다.</t>
  </si>
  <si>
    <t>124413-851</t>
  </si>
  <si>
    <t>./file/20210818/MG00e04c24194c/124413-851.pcm</t>
  </si>
  <si>
    <t>d:\SRT_Improvement\전사데이터\aac\MG00e04c24194c\20210818\124413-851.aac</t>
  </si>
  <si>
    <t>054725-821</t>
  </si>
  <si>
    <t>./file/20210730/MG00e04c241974/054725-821.pcm</t>
  </si>
  <si>
    <t>d:\SRT_Improvement\전사데이터\aac\MG00e04c241974\20210730\054725-821.aac</t>
  </si>
  <si>
    <t>안내 말씀드립니다. 우리 열차는 잠시 후 동대구, 동대구역에 도착합니다. 내리실 문은 열차 진행 방향 왼쪽입니다. 고맙습니다.</t>
  </si>
  <si>
    <t>061952-071</t>
  </si>
  <si>
    <t>./file/20210720/MG00e04c241944/061952-071.pcm</t>
  </si>
  <si>
    <t>d:\SRT_Improvement\전사데이터\aac\MG00e04c241944\20210720\061952-071.aac</t>
  </si>
  <si>
    <t>안내 말씀드립니다. 우리 열차는 잠시 후 울산 울산역에 도착합니다. 내리실 문은 열차 진행 방향 왼쪽입니다. 반갑습니다.</t>
  </si>
  <si>
    <t>094407-979</t>
  </si>
  <si>
    <t>./file/20210701/MG00e04c241934/094407-979.pcm</t>
  </si>
  <si>
    <t>074145-075</t>
  </si>
  <si>
    <t>./file/20210714/MG00e04c241948/074145-075.pcm</t>
  </si>
  <si>
    <t>d:\SRT_Improvement\전사데이터\aac\MG00e04c241948\20210714\074145-075.aac</t>
  </si>
  <si>
    <t>081957-727</t>
  </si>
  <si>
    <t>./file/20210901/MG00e04c241950/081957-727.pcm</t>
  </si>
  <si>
    <t>d:\SRT_Improvement\전사데이터\aac\MG00e04c241950\20210901\081957-727.aac</t>
  </si>
  <si>
    <t>안내 말씀 드립니다. 우리 열차는 잠시 후 울산 울산역에 도착합니다. 울산역 내리실무는 열차 진행 방향 왼쪽입니다 고맙습니다.</t>
  </si>
  <si>
    <t>121208-944</t>
  </si>
  <si>
    <t>./file/20210818/MG00e04c24194c/121208-944.pcm</t>
  </si>
  <si>
    <t>d:\SRT_Improvement\전사데이터\aac\MG00e04c24194c\20210818\121208-944.aac</t>
  </si>
  <si>
    <t>103358-887</t>
  </si>
  <si>
    <t>./file/20210823/MG00e04c241974/103358-887.pcm</t>
  </si>
  <si>
    <t>안내 말씀드립니다. 우리 열차는 나주 나주역에 도착합니다. 나주역 내리실 문은 열차 진행 방향 왼쪽입니다. 또한 오늘은 비로 인해 바닥이 미끄러울 수 있으니 내리실 때 조심하시기 바랍니다. 고맙습니다.</t>
  </si>
  <si>
    <t>안내 말씀드립니다. 우리 열차는 나주 나주역에 도착합니다. 나주역 내리실 문은 열차 진행방향 왼쪽입니다. 또한 오늘은 비로 인해 바닥이 미끄러울 수 있으니 내리실 때 조심하시기 바랍니다 고맙습니다.</t>
  </si>
  <si>
    <t>191121-531</t>
  </si>
  <si>
    <t>./file/20210722/MG00e04c241968/191121-531.pcm</t>
  </si>
  <si>
    <t>d:\SRT_Improvement\전사데이터\aac\MG00e04c241968\20210722\191121-531.aac</t>
  </si>
  <si>
    <t>안내말씀 드립니다. 우리 열차는 잠시 후 오송, 오송역에 도착합니다. 오송역 내리실 문은 열차 진행 방향 왼쪽입니다. 고맙습니다.</t>
  </si>
  <si>
    <t>안내 말씀드립니다. 우리 열차는 잠시 후 오송 오송역에 도착합니다. 오송역 내리실 문은 열차 진행 방향 왼쪽입니다 고맙습니다.</t>
  </si>
  <si>
    <t>220448-144</t>
  </si>
  <si>
    <t>./file/20210819/MG00e04c24194c/220448-144.pcm</t>
  </si>
  <si>
    <t>d:\SRT_Improvement\전사데이터\aac\MG00e04c24194c\20210819\220448-144.aac</t>
  </si>
  <si>
    <t>085230-493</t>
  </si>
  <si>
    <t>./file/20210708/MG00e04c2419c0/085230-493.pcm</t>
  </si>
  <si>
    <t>d:\SRT_Improvement\전사데이터\aac\MG00e04c2419c0\20210708\085230-493.aac</t>
  </si>
  <si>
    <t xml:space="preserve">안내 말씀드립니다. 우리 열차는 잠시 후 대전 대전역에 도착합니다. 내리실 문은 열차 진행 방향 왼쪽입니다. 고맙습니다. </t>
  </si>
  <si>
    <t>안녕 말씀 드립니다. 우리 열차는 잠시 후 대전 대전역에 도착합니다. 우리 시아노는 진흥방향 쪽입니다 고맙습니다.</t>
  </si>
  <si>
    <t>062353-474</t>
  </si>
  <si>
    <t>./file/20210906/MG00e04c241970/062353-474.pcm</t>
  </si>
  <si>
    <t>고객 여러분, 우리 열차는 잠시 후 정읍역에 도착하겠습니다. 두고 내리는 물건이 없는지 다시 한 번 확인해 주시길 바랍니다. 감사합니다.</t>
  </si>
  <si>
    <t>고객 여러분 우리 에트는 잠시 후 정읍역에 도착하겠습니다. 두고 내리는 물건이 없는지 다시 한 번 확인해 주시기 바랍니다. 감사합니다. 빼기</t>
  </si>
  <si>
    <t>154139-502</t>
  </si>
  <si>
    <t>./file/20210730/MG00e04c241938/154139-502.pcm</t>
  </si>
  <si>
    <t>d:\SRT_Improvement\전사데이터\aac\MG00e04c241938\20210730\154139-502.aac</t>
  </si>
  <si>
    <t>194432-988</t>
  </si>
  <si>
    <t>./file/20210901/MG00e04c241948/194432-988.pcm</t>
  </si>
  <si>
    <t>d:\SRT_Improvement\전사데이터\aac\MG00e04c241948\20210901\194432-988.aac</t>
  </si>
  <si>
    <t>안내말씀 드립니다. 우리 열차는 잠시 후 동대구, 동대구역에 도착합니다. 동대구역 내리실 문은 열차 진행 방향 왼쪽입니다. 고맙습니다.</t>
  </si>
  <si>
    <t>네 입니다. 네 잠시 후 동대구 동대구역에 도착합니다. 동대가 일심으로 출시는 공의 왼쪽입니다 고맙습니다.</t>
  </si>
  <si>
    <t>d:\SRT_Improvement\전사데이터\aac\MG00e04c2419ac\20210729\063803-378.aac</t>
    <phoneticPr fontId="2" type="noConversion"/>
  </si>
  <si>
    <t>안내말씀 드립니다. 우리 열차는 잠시 후 천안아산, 천안 아산역에 앞열차와의 안전거리 유지로 인해 제 시간보다 약 5분 늦게 도착합니다. 열찯가 제 시간에 도착하지 못해 죄송합니다. 내리실 문은 열차밨 진행 방향 오른쪽입니다. 고맙습니다.</t>
    <phoneticPr fontId="2" type="noConversion"/>
  </si>
  <si>
    <t>d:\SRT_Improvement\전사데이터\aac\MG00e04c2419cc\20210802\162211-282.aac</t>
    <phoneticPr fontId="2" type="noConversion"/>
  </si>
  <si>
    <t>안내 말씀드립니다. 우리 열차는 지금 김천구미, 김천 구미역에 도착합니다. 내리실 문은 열차를 진행 방향 왼쪽입니다. 아울러 칠 호차 뒤쪽 출입문 고장으로, 칠호차에 계신 승객께서는 팔호차 승강문으로 하차해 주시기 바랍니다. 열차 이용에 불편을 드려 죄송합니다.</t>
    <phoneticPr fontId="2" type="noConversion"/>
  </si>
  <si>
    <t>d:\SRT_Improvement\전사데이터\aac\MG00e04c2419cc\20210802\164433-679.aac</t>
    <phoneticPr fontId="2" type="noConversion"/>
  </si>
  <si>
    <t>안내 말씀드립니다. 우리 열차는 잠시 후 동대구, 동 대구역에 도착합니다. 아울러 동해선 포항 방면, 경전선 창원, 마산, 진주 방면으로 여행하실 승객께서는 이번 역에서 하차하시어 다른 열차를 이용해 주시기 바랍니다. 내리실 문은 열찥 진행 방향 오른쪽입니다. 아 울러 우리 열쪄는 동대차 출입문 고장으로 칠호차에 계신 승객께서는 팔호차 승강문으로 하차해 주시기 바랍니다. 다시 한 번 안내말씀 드립니다.</t>
    <phoneticPr fontId="2" type="noConversion"/>
  </si>
  <si>
    <t>d:\SRT_Improvement\전사데이터\aac\MG00e04c24194c\20210903\121329-369.aac</t>
    <phoneticPr fontId="2" type="noConversion"/>
  </si>
  <si>
    <t>부탁 말씀드립니다. 응급환자를 도울분을 탔습니다. 우리 열차 2호차에 응급 환자가 생겨 어려움을 겪고 있습니다. 의사나 간호사가 계시면 2호차로 오셔서 도와주시기 바랍니다.</t>
    <phoneticPr fontId="2" type="noConversion"/>
  </si>
  <si>
    <t>승객여러분께 잠시 안내 말씀 드립니다. 현재 우리 열차 1호차에 응급환자가 생겼습니다. 우리 열차에 의사나 간호사께서 계신다면 1호차로 와주시면 감사하겠습니다. 다시 한번 안내 말씀드립니다. 우리 열차 1호차에 응급환자가 발생하였습니다. 현재 의사나 간호사가 계신다면 1호차로 와주시면 감사하겠습니다.</t>
    <phoneticPr fontId="2" type="noConversion"/>
  </si>
  <si>
    <t>d:\SRT_Improvement\전사데이터\aac\MG00e04c241938\20210723\131709-087.aac</t>
    <phoneticPr fontId="2" type="noConversion"/>
  </si>
  <si>
    <t>승객 여러분께 잠시 안내 말씀드립니다. 현재 우리 우리 열차 1호차에 응급환자가 생겼습니다. 우리 열채에 의사나 간호사께서 계신다면 1호차로 가주시면 감사하겠습니다. 다시 한 번 안내말씀 드립니다. 우리열차1호차의 응급 환자가 발생하였습니다. 현재 의사와 간호사�께서 되신다면, 이 열차를 하실 수 있는 검역에서 하겠습니까?</t>
    <phoneticPr fontId="2" type="noConversion"/>
  </si>
  <si>
    <t>d:\SRT_Improvement\전사데이터\aac\MG00e04c241948\20210706\114120-216.aac</t>
    <phoneticPr fontId="2" type="noConversion"/>
  </si>
  <si>
    <t>안내말씀 드립니다. 우리 열차는 잠시 후 익산, 익산역에 도착합니다. 우리열차 는 익산 역을 경유하여 공주, 수서역으로 가는 srt 610열대입니다. 용산, 서울역으로가는 ktx 열차를 이용하실 고객께서는 이번 역에서 하차하시어 다른 열찬를 이용해 주시기 바랍니다. 익산역 내리실 문은 열차 진행 방향 왼쪽 왼쪽에입니다. 고맙습니다.</t>
    <phoneticPr fontId="2" type="noConversion"/>
  </si>
  <si>
    <t>d:\SRT_Improvement\전사데이터\aac\MG00e04c24194c\20210812\171350-392.aac</t>
    <phoneticPr fontId="2" type="noConversion"/>
  </si>
  <si>
    <t>안내말씀 드립니다. 우리 열차는 잠시 후 동대구, 동 대구역에 도착합니다. 아울러 동해선 포항방면, 경전선 창원, 마산, 진주 방면으로 여행하실 고객께서는 이번 역에서 하차하시어 다른 열차를 이용해 주시기 바랍니다. 동대 구역 내리실 문은 열착 진행 방향 오른쪽입니다 고맙습니다</t>
    <phoneticPr fontId="2" type="noConversion"/>
  </si>
  <si>
    <t>d:\SRT_Improvement\전사데이터\aac\MG00e04c241970\20210901\142447-792.aac</t>
    <phoneticPr fontId="2" type="noConversion"/>
  </si>
  <si>
    <t>안내 말씀드립니다. 우리 열차는 잠시 후 동대구, 동 대구역에 도착합니다. 아울러 동해선 포항 방면, 경전선 창원, 마산, 진주 방면으로 여행하실 승객께서는 이번 역에서 하차하시어 다른 열차 진행 방향 오른쪽입니다. 고맙습니다.</t>
    <phoneticPr fontId="2" type="noConversion"/>
  </si>
  <si>
    <t>d:\SRT_Improvement\전사데이터\aac\MG00e04c24193c\20210702\184605-794.aac</t>
    <phoneticPr fontId="2" type="noConversion"/>
  </si>
  <si>
    <t>다시한번 안내말씀 드립니다. 우리 열차는 잠시 후 천안아산, 천안 아산역에 도착합니다. 아울러 우리열차를 천안에아산역을 경유하여 지제, 경탄, 수서역으로 가는 srt 354열대차입니다. 용산이나 서울역으로가는 ktx 열찴을 이용하실 승객께서는 이번 역에서 하차하시기 바랍니다. 고맙습니다. ah ah ah</t>
    <phoneticPr fontId="2" type="noConversion"/>
  </si>
  <si>
    <t>d:\SRT_Improvement\전사데이터\aac\MG00e04c24196c\20210811\092247-058.aac</t>
    <phoneticPr fontId="2" type="noConversion"/>
  </si>
  <si>
    <t>안내말씀 드립니다. 우리 열차는 잠시 후 천안아산, 천안 아산역에 도착합니다. 아울러 우리열차 는 천산아산역을 경유하여 수서역으로 가는 srt 310 열차를 이용해 주시기 바랍니다. 내리실문은 열찴 진행 방향 왼쪽입니다. 고맙습니다.</t>
    <phoneticPr fontId="2" type="noConversion"/>
  </si>
  <si>
    <t>d:\SRT_Improvement\전사데이터\aac\MG00e04c24192c\20210708\083843-955.aac</t>
    <phoneticPr fontId="2" type="noConversion"/>
  </si>
  <si>
    <t>안내 말씀드립니다. 우리 열차는 잠시 후 동대구, 동 대구역에 도착합니다. 아울러 동해선 광명, 경전선 장원, 마산, 진주 방면으로 여행하실 승객께서는 이번 역에서 하차하시어 다른 열차를 이용해 주시기 바랍니다. 내리실 문은 열차 진행 방향 오른쪽입니다. 고맙습니다.</t>
    <phoneticPr fontId="2" type="noConversion"/>
  </si>
  <si>
    <t>d:\SRT_Improvement\전사데이터\aac\MG00e04c241970\20210906\062353-474.aac</t>
    <phoneticPr fontId="2" type="noConversion"/>
  </si>
  <si>
    <t>고객 여러분, 우리 열차는 잠시 후 정읍역에 도착하겠습니다. 두고 내리는 물건이 없는지 다시 한 번 확인해 주시기 바랍니다. 감사합니다. You</t>
    <phoneticPr fontId="2" type="noConversion"/>
  </si>
  <si>
    <t>d:\SRT_Improvement\전사데이터\aac\MG00e04c241974\20210823\103358-887.aac</t>
    <phoneticPr fontId="2" type="noConversion"/>
  </si>
  <si>
    <t>나주역에 도착합니다. 나주역 내리실 문은 열차 진행 방향 왼쪽입니다. 또한 오늘은 비로 인해 바닥이 미끄러울 수 있으니 내리실때 조심하시기 바랍니다. 고맙습니다.</t>
    <phoneticPr fontId="2" type="noConversion"/>
  </si>
  <si>
    <t>d:\SRT_Improvement\전사데이터\aac\MG00e04c241934\20210701\094407-979.aac</t>
    <phoneticPr fontId="2" type="noConversion"/>
  </si>
  <si>
    <t>고객 여러분, 우리 열차는 잠시 후 동대구역에 도착하겠습니다. 두고 내리는 물건이 없는지 다시 한 번 확인해 주시기 바랍니다. 감사합니다.thank you</t>
    <phoneticPr fontId="2" type="noConversion"/>
  </si>
  <si>
    <t>d:\SRT_Improvement\전사데이터\aac\MG00e04c241944\20210813\174911-746.aac</t>
    <phoneticPr fontId="2" type="noConversion"/>
  </si>
  <si>
    <t>안내말씀 드립니다. 우리 열차는 잠시 후 광주송정, 광 주송정역에 도착합니다. 내리실 문은 열차를 진행 방향 왼쪽입니다. 고맙습니다.</t>
    <phoneticPr fontId="2" type="noConversion"/>
  </si>
  <si>
    <t>d:\SRT_Improvement\전사데이터\aac\MG00e04c241974\20210827\150017-494.aac</t>
    <phoneticPr fontId="2" type="noConversion"/>
  </si>
  <si>
    <t>안내 말씀드립니다. 우리 열차는 잠시 후 나주, 나주역에 도착합니다. 내리실 문은 열차를 진행 방향 왼쪽입니다. 고맙습니다.</t>
    <phoneticPr fontId="2" type="noConversion"/>
  </si>
  <si>
    <t>d:\SRT_Improvement\전사데이터\aac\MG00e04c2418cc\20210812\063043-846.aac</t>
    <phoneticPr fontId="2" type="noConversion"/>
  </si>
  <si>
    <t>고객 여러분, 우리 열차는 잠시 후 정읍역에 도착하겠습니다. 두고 내리는 물건이 없는지 다시 한 번 확인해 주시기 바랍니다. 감사합니다.</t>
    <phoneticPr fontId="2" type="noConversion"/>
  </si>
  <si>
    <t>d:\SRT_Improvement\전사데이터\aac\MG00e04c24194c\20210907\110146-444.aac</t>
    <phoneticPr fontId="2" type="noConversion"/>
  </si>
  <si>
    <t>고객 여러분, 우리 열차는 잠시 후 신경주역에 도착하겠습니다. 두고 내리는 물건이 없는지 다시 한 번 확인해 주시기 바랍니다. 감사합니다. So</t>
    <phoneticPr fontId="2" type="noConversion"/>
  </si>
  <si>
    <t>d:\SRT_Improvement\전사데이터\aac\MG00e04c24192c\20210810\151848-954.aac</t>
    <phoneticPr fontId="2" type="noConversion"/>
  </si>
  <si>
    <t>d:\SRT_Improvement\전사데이터\aac\MG00e04c241914\20210907\203739-703.aac</t>
    <phoneticPr fontId="2" type="noConversion"/>
  </si>
  <si>
    <t>안내 말씀 드립니다. 우리 열차는 잠시 후 동대구,동대구역에 도착합니다. 두고 내리는 물건이 없는지 다시 한번 확인해 주시기 바랍니다. 다시 한 번 안내말씀 드리겠습니다. 우리열차가 잠시후 동대구로 역에 도차합니다. 내리실 문은 열차를 진행 방향 오른쪽입니다 고맙습니다</t>
    <phoneticPr fontId="2" type="noConversion"/>
  </si>
  <si>
    <t>d:\SRT_Improvement\전사데이터\aac\MG00e04c241988\20210907\141711-007.aac</t>
    <phoneticPr fontId="2" type="noConversion"/>
  </si>
  <si>
    <t>고객 여러분, 우리 열차는 잠시 후 익산역에 도착하겠습니다. 두고 내리는 물건이 없는지 다시 한 번 확인해 주시기 바랍니다. 감사합니다. ******</t>
    <phoneticPr fontId="2" type="noConversion"/>
  </si>
  <si>
    <t>d:\SRT_Improvement\전사데이터\aac\MG00e04c2419ac\20210820\124555-462.aac</t>
    <phoneticPr fontId="2" type="noConversion"/>
  </si>
  <si>
    <t>안내말씀 드립니다. 우리 열차는 잠시 후 평택지제, 평택 지제역에 도착합니다. 내리실 문은 열차를 진행 방향 왼쪽입니다. 고맙습니다.</t>
    <phoneticPr fontId="2" type="noConversion"/>
  </si>
  <si>
    <t>d:\SRT_Improvement\전사데이터\aac\MG00e04c241998\20210809\121718-043.aac</t>
    <phoneticPr fontId="2" type="noConversion"/>
  </si>
  <si>
    <t>고객 여러분, 우리 열차는 잠시 후 평택지제역에 도착하겠습니다. 두고 내리는 물건이 없는지 다시 한 번 확인해 주시기 바랍니다. 감사합니다. Ah</t>
    <phoneticPr fontId="2" type="noConversion"/>
  </si>
  <si>
    <t>d:\SRT_Improvement\전사데이터\aac\MG00e04c2419ac\20210902\205136-232.aac</t>
    <phoneticPr fontId="2" type="noConversion"/>
  </si>
  <si>
    <t>다시 한 번 안내말씀 드립니다. 우리 열차는 잠시 후 익산, 익산역에 도착합니다. 익산 역 내리실 문은 열차를 진행 방향 왼쪽입니다. 고맙습니다.</t>
    <phoneticPr fontId="2" type="noConversion"/>
  </si>
  <si>
    <t>d:\SRT_Improvement\전사데이터\aac\MG00e04c241988\20210803\110229-650.aac</t>
    <phoneticPr fontId="2" type="noConversion"/>
  </si>
  <si>
    <t>안내말씀 드립니다. 우리 열차는 잠시 후 정읍, 정은역에 도착합니다. 두고 내리시는 물건이 없는지 다시 한 번 확인해 주시기 바랍니다. 정은 역에서 내리실 문은 열차 진행 방향 왼쪽입니다. 고맙습니다.</t>
    <phoneticPr fontId="2" type="noConversion"/>
  </si>
  <si>
    <t>d:\SRT_Improvement\전사데이터\aac\MG00e04c241998\20210729\093225-047.aac</t>
    <phoneticPr fontId="2" type="noConversion"/>
  </si>
  <si>
    <t>안내말씀 드립니다. 우리 열차는 잠시 후 공주, 공주역에 도착합니다. 두고 내리는 물건이 없는지 다시 한 번 확인해 주시기 바랍니다. 공주 역에서 내리실 문은 열차를 진행 방향 왼쪽입니다. 고맙습니다.</t>
    <phoneticPr fontId="2" type="noConversion"/>
  </si>
  <si>
    <t>d:\SRT_Improvement\전사데이터\aac\MG00e04c241968\20210827\153044-224.aac</t>
    <phoneticPr fontId="2" type="noConversion"/>
  </si>
  <si>
    <t>고객 여러분, 우리 열차는 잠시 후 동대구역에 도착하겠습니다. 두고 내리는 물건이 없는지 다시 한 번 확인해 주시기 바랍니다. 감사합니다.thank you</t>
  </si>
  <si>
    <t>d:\SRT_Improvement\전사데이터\aac\MG00e04c24191c\20210902\104529-797.aac</t>
    <phoneticPr fontId="2" type="noConversion"/>
  </si>
  <si>
    <t>안내말씀 드립니다. 우리 열차는 잠시 후 광주송정, 광 주송정역에 도착합니다. 내리실 문은 열차를 진행 방향 왼쪽입니다. 고맙습니다.</t>
  </si>
  <si>
    <t>d:\SRT_Improvement\전사데이터\aac\MG00e04c241988\20210902\064907-350.aac</t>
    <phoneticPr fontId="2" type="noConversion"/>
  </si>
  <si>
    <t>고객 여러분, 우리 열차는 잠시 후 천안아산역에 도착하겠습니다. 두고 내리는 물건이 없는지 다시 한 번 확인해 주시기 바랍니다. 감사합니다.thank you</t>
  </si>
  <si>
    <t>고객 여러분, 우리 열차는 잠시 후 천안아산역에 도착하겠습니다. 두고 내리는 물건이 없는지 다시 한 번 확인해 주시기 바랍니다. 감사합니다.thank you</t>
    <phoneticPr fontId="2" type="noConversion"/>
  </si>
  <si>
    <t>d:\SRT_Improvement\전사데이터\aac\MG00e04c241928\20210728\224526-306.aac</t>
    <phoneticPr fontId="2" type="noConversion"/>
  </si>
  <si>
    <t>신경신경역에 도착합니다. 내리실 문은 열차 진행 방향 왼쪽입니다. 고맙습니다.</t>
  </si>
  <si>
    <t>신경신경역에 도착합니다. 내리실 문은 열차 진행 방향 왼쪽입니다. 고맙습니다.</t>
    <phoneticPr fontId="2" type="noConversion"/>
  </si>
  <si>
    <t>d:\SRT_Improvement\전사데이터\aac\MG00e04c2419a0\20210818\150118-834.aac</t>
    <phoneticPr fontId="2" type="noConversion"/>
  </si>
  <si>
    <t>안내 말씀드립니다. 우리 열차는 잠시 후 나주, 나주역에 도착합니다. 내리실 문은 열차를 진행 방향 왼쪽입니다. 아울러 오늘은 비로 인해 승간문 발판과 바닥이 미끄럽습니다. 내려주실 때 주의하여 주시기 바랍니다. 고맙습니다.</t>
  </si>
  <si>
    <t>안내 말씀드립니다. 우리 열차는 잠시 후 나주, 나주역에 도착합니다. 내리실 문은 열차를 진행 방향 왼쪽입니다. 아울러 오늘은 비로 인해 승간문 발판과 바닥이 미끄럽습니다. 내려주실 때 주의하여 주시기 바랍니다. 고맙습니다.</t>
    <phoneticPr fontId="2" type="noConversion"/>
  </si>
  <si>
    <t>d:\SRT_Improvement\전사데이터\aac\MG00e04c241988\20210712\110935-256.aac</t>
    <phoneticPr fontId="2" type="noConversion"/>
  </si>
  <si>
    <t>다시 한 번 안내말씀 드립니다. 우리 열차는 잠시 후 오송, 오송역에 도착합니다. 내리실 문은 열차를 진행 방향 오른쪽입니다. 고맙습니다.</t>
  </si>
  <si>
    <t>다시 한 번 안내말씀 드립니다. 우리 열차는 잠시 후 오송, 오송역에 도착합니다. 내리실 문은 열차를 진행 방향 오른쪽입니다. 고맙습니다.</t>
    <phoneticPr fontId="2" type="noConversion"/>
  </si>
  <si>
    <t>d:\SRT_Improvement\전사데이터\aac\MG00e04c241970\20210819\210311-755.aac</t>
    <phoneticPr fontId="2" type="noConversion"/>
  </si>
  <si>
    <t>다시 한 번 안내말씀 드립니다. 우리 열차는 잠시 후 대전, 대전역에 도착합니다. 내리실 문은 열차를 진행 방향 왼쪽입니다. 고맙습니다.</t>
  </si>
  <si>
    <t>다시 한 번 안내말씀 드립니다. 우리 열차는 잠시 후 대전, 대전역에 도착합니다. 내리실 문은 열차를 진행 방향 왼쪽입니다. 고맙습니다.</t>
    <phoneticPr fontId="2" type="noConversion"/>
  </si>
  <si>
    <t>d:\SRT_Improvement\전사데이터\aac\MG00e04c241930\20210809\184347-989.aac</t>
    <phoneticPr fontId="2" type="noConversion"/>
  </si>
  <si>
    <t>고객 여러분, 우리 열차는 잠시 후 정읍역에 도착하겠습니다. 두고 내리는 물건이 없는지 다시 한 번 확인해 주시기 바랍니다. 감사합니다. You</t>
  </si>
  <si>
    <t>d:\SRT_Improvement\전사데이터\aac\MG00e04c241974\20210830\181423-037.aac</t>
    <phoneticPr fontId="2" type="noConversion"/>
  </si>
  <si>
    <t>고객 여러분, 우리 열차는 잠시 후 익산역에 도착하겠습니다. 두고 내리는 물건이 없는지 다시 한 번 확인해 주시기 바랍니다. 감사합니다. good morning</t>
  </si>
  <si>
    <t>고객 여러분, 우리 열차는 잠시 후 익산역에 도착하겠습니다. 두고 내리는 물건이 없는지 다시 한 번 확인해 주시기 바랍니다. 감사합니다. good morning</t>
    <phoneticPr fontId="2" type="noConversion"/>
  </si>
  <si>
    <t>d:\SRT_Improvement\전사데이터\aac\MG00e04c2419cc\20210813\073708-474.aac</t>
    <phoneticPr fontId="2" type="noConversion"/>
  </si>
  <si>
    <t>안내 말씀드립니다. 우리 열차는 잠시 후 평택지제 평택 지제역에 도착합니다. 두고 내리시는 물건이 없는지 다시 한 번 확인하시기 바랍니다. 내리실 문은 열차를 진행 방향 왼쪽입니다. 고맙습니다.</t>
  </si>
  <si>
    <t>안내 말씀드립니다. 우리 열차는 잠시 후 평택지제 평택 지제역에 도착합니다. 두고 내리시는 물건이 없는지 다시 한 번 확인하시기 바랍니다. 내리실 문은 열차를 진행 방향 왼쪽입니다. 고맙습니다.</t>
    <phoneticPr fontId="2" type="noConversion"/>
  </si>
  <si>
    <t>d:\SRT_Improvement\전사데이터\aac\MG00e04c2419a0\20210903\171717-203.aac</t>
    <phoneticPr fontId="2" type="noConversion"/>
  </si>
  <si>
    <t>신경주 신경주역에 도착합니다. 두고 내리시는 물건이 없는지 다시 한 번 확인해 주시기 바랍니다. 내리실 문은 열차 진행 방향 왼쪽입니다. 고맙습니다.</t>
  </si>
  <si>
    <t>신경주 신경주역에 도착합니다. 두고 내리시는 물건이 없는지 다시 한 번 확인해 주시기 바랍니다. 내리실 문은 열차 진행 방향 왼쪽입니다. 고맙습니다.</t>
    <phoneticPr fontId="2" type="noConversion"/>
  </si>
  <si>
    <t>d:\SRT_Improvement\전사데이터\aac\MG00e04c241934\20210823\203332-905.aac</t>
    <phoneticPr fontId="2" type="noConversion"/>
  </si>
  <si>
    <t>고객 여러분, 우리 열차는 잠시 후 공주역에 도착하겠습니다. 두고 내리는 물건이 없는지 다시 한 번 확인해 주시기 바랍니다. 감사합니다. good morning</t>
  </si>
  <si>
    <t>고객 여러분, 우리 열차는 잠시 후 공주역에 도착하겠습니다. 두고 내리는 물건이 없는지 다시 한 번 확인해 주시기 바랍니다. 감사합니다. good morning</t>
    <phoneticPr fontId="2" type="noConversion"/>
  </si>
  <si>
    <t>d:\SRT_Improvement\전사데이터\aac\MG00e04c2419b0\20210824\110537-683.aac</t>
    <phoneticPr fontId="2" type="noConversion"/>
  </si>
  <si>
    <t>안내 말씀 드립니다. 우리 열차는 잠시 후 동대구, 동 대구역에 도착합니다. 아울러 동해선 포항 방면, 경전선 창원, 마산, 진주 방면으로 여행하실 승객께서는 다른 열차를 이용해 주시기 바랍니다. 내리실 문은 열차 진행 방향 오른쪽입니다. 다시 한 번 안내 말씀드립니다. 우리 열차는 잠시 후 동대구,동대구역에 도착합니다. 내리실 문은 열차를 진행 방향 오른쪽 입니다. 고맙습니다.</t>
  </si>
  <si>
    <t>안내 말씀 드립니다. 우리 열차는 잠시 후 동대구, 동 대구역에 도착합니다. 아울러 동해선 포항 방면, 경전선 창원, 마산, 진주 방면으로 여행하실 승객께서는 다른 열차를 이용해 주시기 바랍니다. 내리실 문은 열차 진행 방향 오른쪽입니다. 다시 한 번 안내 말씀드립니다. 우리 열차는 잠시 후 동대구,동대구역에 도착합니다. 내리실 문은 열차를 진행 방향 오른쪽 입니다. 고맙습니다.</t>
    <phoneticPr fontId="2" type="noConversion"/>
  </si>
  <si>
    <t>d:\SRT_Improvement\전사데이터\aac\MG00e04c24197c\20210721\222307-959.aac</t>
    <phoneticPr fontId="2" type="noConversion"/>
  </si>
  <si>
    <t>안내말씀 드립니다. 우리 열차는 잠시 후 동대구,동대구역에 도착합니다. 두고 내리시는 물건이 없는지 다시 한 번 확인하시기 바랍니다. 아울러 동해선 포항방면, 경전선 창원, 마산, 진주 방면으로 여행하실 승객께서는 이번 역에서 하차하시어 다른 열차를 이용해 주시기 바랍니다. 내리실 문은 열차 진행 방향 오른쪽입니다. 고맙습니다.</t>
  </si>
  <si>
    <t>안내말씀 드립니다. 우리 열차는 잠시 후 동대구,동대구역에 도착합니다. 두고 내리시는 물건이 없는지 다시 한 번 확인하시기 바랍니다. 아울러 동해선 포항방면, 경전선 창원, 마산, 진주 방면으로 여행하실 승객께서는 이번 역에서 하차하시어 다른 열차를 이용해 주시기 바랍니다. 내리실 문은 열차 진행 방향 오른쪽입니다. 고맙습니다.</t>
    <phoneticPr fontId="2" type="noConversion"/>
  </si>
  <si>
    <t>d:\SRT_Improvement\전사데이터\aac\MG00e04c241948\20210813\162431-262.aac</t>
    <phoneticPr fontId="2" type="noConversion"/>
  </si>
  <si>
    <t>안내말씀 드립니다. 우리열차는 잠시후 대전, 대전역에 도착합니다. 아울러 우리열대전역을 경유하여 수서역으로 가는 srt 344 열차입니다. 대전 역에서 내리실 문은 열차를 진행 방향 왼쪽입니다. 고맙습니다.</t>
  </si>
  <si>
    <t>안내말씀 드립니다. 우리열차는 잠시후 대전, 대전역에 도착합니다. 아울러 우리열대전역을 경유하여 수서역으로 가는 srt 344 열차입니다. 대전 역에서 내리실 문은 열차를 진행 방향 왼쪽입니다. 고맙습니다.</t>
    <phoneticPr fontId="2" type="noConversion"/>
  </si>
  <si>
    <t>d:\SRT_Improvement\전사데이터\aac\MG00e04c2418cc\20210713\164837-687.aac</t>
    <phoneticPr fontId="2" type="noConversion"/>
  </si>
  <si>
    <t>안내 말씀드립니다. 우리열차는 잠시후 동대구,동대구역에 앞 열차와의 안전거리 유지를 위한 서행 운전으로 제 시간보다 약 5분 늦게 도착합니다. 열차를 제 시간에 도착하지 못해 죄송합니다. 아울러 동해선 포항 방면, 경전선 창원, 마산, 진주 방면으로 여행하실 승객께서는 다른 열찧을 이용해 주시기 바랍니다.navigate with another car please.</t>
  </si>
  <si>
    <t>안내 말씀드립니다. 우리열차는 잠시후 동대구,동대구역에 앞 열차와의 안전거리 유지를 위한 서행 운전으로 제 시간보다 약 5분 늦게 도착합니다. 열차를 제 시간에 도착하지 못해 죄송합니다. 아울러 동해선 포항 방면, 경전선 창원, 마산, 진주 방면으로 여행하실 승객께서는 다른 열찧을 이용해 주시기 바랍니다.navigate with another car please.</t>
    <phoneticPr fontId="2" type="noConversion"/>
  </si>
  <si>
    <t>d:\SRT_Improvement\전사데이터\aac\MG00e04c241950\20210830\093756-219.aac</t>
    <phoneticPr fontId="2" type="noConversion"/>
  </si>
  <si>
    <t>안내말씀 드립니다. 우리 열차는 잠시 후 동대구,동대구역에 도착합니다. 아울러 동해선 포항 방면, 경전선 창원, 마산, 진주 방면으로 여행하실 승객께서는 이번 역에서 하차하시어 안내 수준이나 안내 방송을 확인하시고 해당 승강장으로 이동하여 다른 열차를 방향 오른쪽입니다. 고맙습니다.</t>
  </si>
  <si>
    <t>안내말씀 드립니다. 우리 열차는 잠시 후 동대구,동대구역에 도착합니다. 아울러 동해선 포항 방면, 경전선 창원, 마산, 진주 방면으로 여행하실 승객께서는 이번 역에서 하차하시어 안내 수준이나 안내 방송을 확인하시고 해당 승강장으로 이동하여 다른 열차를 방향 오른쪽입니다. 고맙습니다.</t>
    <phoneticPr fontId="2" type="noConversion"/>
  </si>
  <si>
    <t>d:\SRT_Improvement\전사데이터\aac\MG00e04c241930\20210813\205654-697.aac</t>
    <phoneticPr fontId="2" type="noConversion"/>
  </si>
  <si>
    <t>다시 한 번 안내말씀 드립니다. 우리 열차는 잠시 후 대전, 대전역에 앞열차와의 안전거리 유지를 위해 제 시간보다 약 5분 늦게 도착합니다. 열찠가 제 시간에 도착하지 못해 죄송합니다. 내리실 문은 열차를 진행 방향 오른쪽입니다. 고맙습니다.</t>
  </si>
  <si>
    <t>다시 한 번 안내말씀 드립니다. 우리 열차는 잠시 후 대전, 대전역에 앞열차와의 안전거리 유지를 위해 제 시간보다 약 5분 늦게 도착합니다. 열찠가 제 시간에 도착하지 못해 죄송합니다. 내리실 문은 열차를 진행 방향 오른쪽입니다. 고맙습니다.</t>
    <phoneticPr fontId="2" type="noConversion"/>
  </si>
  <si>
    <t>d:\SRT_Improvement\전사데이터\aac\MG00e04c241914\20210716\193155-545.aac</t>
    <phoneticPr fontId="2" type="noConversion"/>
  </si>
  <si>
    <t>안내말씀 드립니다. 우리 열차는 잠시 후 동대구,동대구역에 도착합니다. 승객 여러분께서는 두고 내리시는 물건이 없는지 다시 한 번 확인하시기 바랍니다. 아울러 동해선 포항방면, 경전선 창원, 마산, 진주 방면으로 여행하실 승객께서는 이번 역에서 하차하시어 다른 열차 진행 방향 왼쪽입니다. 고맙습니다.</t>
  </si>
  <si>
    <t>안내말씀 드립니다. 우리 열차는 잠시 후 동대구,동대구역에 도착합니다. 승객 여러분께서는 두고 내리시는 물건이 없는지 다시 한 번 확인하시기 바랍니다. 아울러 동해선 포항방면, 경전선 창원, 마산, 진주 방면으로 여행하실 승객께서는 이번 역에서 하차하시어 다른 열차 진행 방향 왼쪽입니다. 고맙습니다.</t>
    <phoneticPr fontId="2" type="noConversion"/>
  </si>
  <si>
    <t>d:\SRT_Improvement\전사데이터\aac\MG00e04c241964\20210721\183948-715.aac</t>
    <phoneticPr fontId="2" type="noConversion"/>
  </si>
  <si>
    <t>안내말씀 드립니다. 우리열차는 잠시후 천안아산, 천안 아산역에 도착합니다. 아울러 우리열대차는 천안에아산역을 경유하여 지제, 동탄, 수서역으로 가는 srt 354열차입니다. 용산, 서울역으로가는 ktx 열차를 이용하실 승객께서는 이번 역에서 하차하시어 다른 열차를 방향 오른쪽입니다. 고맙습니다.</t>
  </si>
  <si>
    <t>안내말씀 드립니다. 우리열차는 잠시후 천안아산, 천안 아산역에 도착합니다. 아울러 우리열대차는 천안에아산역을 경유하여 지제, 동탄, 수서역으로 가는 srt 354열차입니다. 용산, 서울역으로가는 ktx 열차를 이용하실 승객께서는 이번 역에서 하차하시어 다른 열차를 방향 오른쪽입니다. 고맙습니다.</t>
    <phoneticPr fontId="2" type="noConversion"/>
  </si>
  <si>
    <t>d:\SRT_Improvement\전사데이터\aac\MG00e04c24196c\20210729\214029-246.aac</t>
    <phoneticPr fontId="2" type="noConversion"/>
  </si>
  <si>
    <t>안내말씀 드립니다. 우리 열차는 잠시 후 천안아산, 천안 아산역에 도착합니다. 아울러 우리열차 는 천안 나산역을 경유하여 동탄, 수서역으로 가는 srt 620열대입니다. 내리실 문은 열차를 진행 방향 오른쪽입니다. 고맙습니다.</t>
  </si>
  <si>
    <t>안내말씀 드립니다. 우리 열차는 잠시 후 천안아산, 천안 아산역에 도착합니다. 아울러 우리열차 는 천안 나산역을 경유하여 동탄, 수서역으로 가는 srt 620열대입니다. 내리실 문은 열차를 진행 방향 오른쪽입니다. 고맙습니다.</t>
    <phoneticPr fontId="2" type="noConversion"/>
  </si>
  <si>
    <t>d:\SRT_Improvement\전사데이터\aac\MG00e04c241930\20210818\062834-929.aac</t>
    <phoneticPr fontId="2" type="noConversion"/>
  </si>
  <si>
    <t>안내말씀 드립니다. 우리 열차는 잠시 후 천안아산 천안 아산역에 도착합니다. 아울러 우리열차를 천안에아산역을 경유하여 동탄 수서역까지 가는 srt 602열대차입니다. 용산 서울역으로 가는 ktx 열찴을 이용하실 고객께서는 이번 역에서 하차해 주시기 바랍니다. 내리실 문은 왼쪽입니다. 고맙습니다</t>
  </si>
  <si>
    <t>안내말씀 드립니다. 우리 열차는 잠시 후 천안아산 천안 아산역에 도착합니다. 아울러 우리열차를 천안에아산역을 경유하여 동탄 수서역까지 가는 srt 602열대차입니다. 용산 서울역으로 가는 ktx 열찴을 이용하실 고객께서는 이번 역에서 하차해 주시기 바랍니다. 내리실 문은 왼쪽입니다. 고맙습니다</t>
    <phoneticPr fontId="2" type="noConversion"/>
  </si>
  <si>
    <t>d:\SRT_Improvement\전사데이터\aac\MG00e04c241950\20210811\212517-537.aac</t>
    <phoneticPr fontId="2" type="noConversion"/>
  </si>
  <si>
    <t>안내말씀 드립니다. 우리 열차는 잠시 후 천안아산, 천안 아산역에 도착합니다. 두고 내리시는 물건이 없는지 다시 한 번 확인하시기 바랍니다. 아울러 우리열차를 천안에아산역을 경유하여 평택지제, 경탄, 수서역으로 가는 srt 364열대입니다. 용산, 서울역으로 가는 ktx열차 이용하실 승객께서는 이번 역에서 하차하시어 다른 열차를 이용해 주시기 바랍니다. 천안아산역 내리실 문은 열차 진행 방향 왼쪽입니다. 고맙습니다.</t>
  </si>
  <si>
    <t>안내말씀 드립니다. 우리 열차는 잠시 후 천안아산, 천안 아산역에 도착합니다. 두고 내리시는 물건이 없는지 다시 한 번 확인하시기 바랍니다. 아울러 우리열차를 천안에아산역을 경유하여 평택지제, 경탄, 수서역으로 가는 srt 364열대입니다. 용산, 서울역으로 가는 ktx열차 이용하실 승객께서는 이번 역에서 하차하시어 다른 열차를 이용해 주시기 바랍니다. 천안아산역 내리실 문은 열차 진행 방향 왼쪽입니다. 고맙습니다.</t>
    <phoneticPr fontId="2" type="noConversion"/>
  </si>
  <si>
    <t>d:\SRT_Improvement\전사데이터\aac\MG00e04c241964\20210720\093910-589.aac</t>
    <phoneticPr fontId="2" type="noConversion"/>
  </si>
  <si>
    <t>안내말씀 드립니다. 우리 열차는 잠시 후 천안아산 천안 아산역에 도착합니다. 아울러 우리열차를 천 안아산역을 경유하여 지제 수서역으로 가는 srt 311열체입니다. 천안아아산역 내리실 문은 열차방향 오른쪽입니다. 고맙습니다.</t>
  </si>
  <si>
    <t>안내말씀 드립니다. 우리 열차는 잠시 후 천안아산 천안 아산역에 도착합니다. 아울러 우리열차를 천 안아산역을 경유하여 지제 수서역으로 가는 srt 311열체입니다. 천안아아산역 내리실 문은 열차방향 오른쪽입니다. 고맙습니다.</t>
    <phoneticPr fontId="2" type="noConversion"/>
  </si>
  <si>
    <t>d:\SRT_Improvement\전사데이터\aac\MG00e04c2419ac\20210830\173130-264.aac</t>
    <phoneticPr fontId="2" type="noConversion"/>
  </si>
  <si>
    <t>안내말씀 드립니다. 우리 열차는 잠시 후 천안아산, 천안 아산역에 도착합니다. 아울러 우리열차를 천안에아산역을 경유하여 동탄을 거쳐 수서역으로 가는 srt 348열라차입니다. 용산이나 서울역으로가는 ktx 열차리 이용하실 승객께서는 이번 역에서 하차하시어 다른 열차로 이용해 주시기 바랍니다. 천안이 아산 역에서 내리실문은 방향 왼쪽입니다 고맙습니다</t>
  </si>
  <si>
    <t>안내말씀 드립니다. 우리 열차는 잠시 후 천안아산, 천안 아산역에 도착합니다. 아울러 우리열차를 천안에아산역을 경유하여 동탄을 거쳐 수서역으로 가는 srt 348열라차입니다. 용산이나 서울역으로가는 ktx 열차리 이용하실 승객께서는 이번 역에서 하차하시어 다른 열차로 이용해 주시기 바랍니다. 천안이 아산 역에서 내리실문은 방향 왼쪽입니다 고맙습니다</t>
    <phoneticPr fontId="2" type="noConversion"/>
  </si>
  <si>
    <t>d:\SRT_Improvement\전사데이터\aac\MG00e04c241948\20210803\084415-943.aac</t>
    <phoneticPr fontId="2" type="noConversion"/>
  </si>
  <si>
    <t>안내말씀 드립니다. 우리 열차는 잠시 후 오송, 오송역에 도착합니다. 아울러 우리열차 는 오송 역을 경유하여 지제, 수서역으로 가는 srt 308열대입니다. 내리실 문은 열차를 진행 방향 왼쪽입니다. 고맙습니다.</t>
  </si>
  <si>
    <t>안내말씀 드립니다. 우리 열차는 잠시 후 오송, 오송역에 도착합니다. 아울러 우리열차 는 오송 역을 경유하여 지제, 수서역으로 가는 srt 308열대입니다. 내리실 문은 열차를 진행 방향 왼쪽입니다. 고맙습니다.</t>
    <phoneticPr fontId="2" type="noConversion"/>
  </si>
  <si>
    <t>d:\SRT_Improvement\전사데이터\aac\MG00e04c241938\20210827\220724-366.aac</t>
    <phoneticPr fontId="2" type="noConversion"/>
  </si>
  <si>
    <t>안내 말씀 드립니다. 우리 열차는 잠시 후 울산, 울산역에 아는열차와의 안전거리 유지를 위해 제 시간보다 약 8분 늦게 도착합니다. 열차를 제 시간에 도착하지 못해 죄송합니다. 내리실 문은 열착 진행 방향 왼쪽입니다. 고맙습니다.</t>
  </si>
  <si>
    <t>안내 말씀 드립니다. 우리 열차는 잠시 후 울산, 울산역에 아는열차와의 안전거리 유지를 위해 제 시간보다 약 8분 늦게 도착합니다. 열차를 제 시간에 도착하지 못해 죄송합니다. 내리실 문은 열착 진행 방향 왼쪽입니다. 고맙습니다.</t>
    <phoneticPr fontId="2" type="noConversion"/>
  </si>
  <si>
    <t>d:\SRT_Improvement\전사데이터\aac\MG00e04c241968\20210720\152457-858.aac</t>
    <phoneticPr fontId="2" type="noConversion"/>
  </si>
  <si>
    <t>안내말씀 드립니다. 우리 열차는 잠시 후 익산, 익산역에 앞열차와의 안전거리 유지를 위한 서행운행으로 제 시간보다 약 7분 늦게 도착합니다. 열차를 제 시간에 도착하지 못해 죄송합니다. 가시는 목적지까지 안녕히 가십시오. 고맙습니다.</t>
  </si>
  <si>
    <t>안내말씀 드립니다. 우리 열차는 잠시 후 익산, 익산역에 앞열차와의 안전거리 유지를 위한 서행운행으로 제 시간보다 약 7분 늦게 도착합니다. 열차를 제 시간에 도착하지 못해 죄송합니다. 가시는 목적지까지 안녕히 가십시오. 고맙습니다.</t>
    <phoneticPr fontId="2" type="noConversion"/>
  </si>
  <si>
    <t>d:\SRT_Improvement\전사데이터\aac\MG00e04c2419cc\20210810\213829-213.aac</t>
    <phoneticPr fontId="2" type="noConversion"/>
  </si>
  <si>
    <t>안내말씀 드립니다. 우리 열차는 잠시 후 오송, 오송역에 도착합니다. 아울러 우리열차를 오송 역을 경유하여 평택지제, 동탄, 수서역으로 가는 srt 366 열차뿐입니다. 오송에서 내리실 문은 열차 진행 방향 왼쪽입니다. 다시 한 번 더 안내 말씀드립니다.우리 열찯은 지금 오송 오송에 도차합니다. 오 송역 내리실문은 열찥 진행 방면�향 왼쪽입니다. 고맙습니다</t>
  </si>
  <si>
    <t>안내말씀 드립니다. 우리 열차는 잠시 후 오송, 오송역에 도착합니다. 아울러 우리열차를 오송 역을 경유하여 평택지제, 동탄, 수서역으로 가는 srt 366 열차뿐입니다. 오송에서 내리실 문은 열차 진행 방향 왼쪽입니다. 다시 한 번 더 안내 말씀드립니다.우리 열찯은 지금 오송 오송에 도차합니다. 오 송역 내리실문은 열찥 진행 방면�향 왼쪽입니다. 고맙습니다</t>
    <phoneticPr fontId="2" type="noConversion"/>
  </si>
  <si>
    <t>d:\SRT_Improvement\전사데이터\aac\MG00e04c24197c\20210722\103026-801.aac</t>
    <phoneticPr fontId="2" type="noConversion"/>
  </si>
  <si>
    <t>안내말씀 드립니다. 우리 열차는 잠시 후 천안아산, 천안 아산역을 앞 열차를 하여 안전거리 확보를 위한 서행으로 제 시간으로 다 4분 늦게 도착합니다.   열차가 제 시간에 도착하지 못해 죄송합니다. 천안 하산역 내리실 문은 열착 진행 방향 오른쪽입니다. 고맙습니다.</t>
  </si>
  <si>
    <t>안내말씀 드립니다. 우리 열차는 잠시 후 천안아산, 천안 아산역을 앞 열차를 하여 안전거리 확보를 위한 서행으로 제 시간으로 다 4분 늦게 도착합니다.   열차가 제 시간에 도착하지 못해 죄송합니다. 천안 하산역 내리실 문은 열착 진행 방향 오른쪽입니다. 고맙습니다.</t>
    <phoneticPr fontId="2" type="noConversion"/>
  </si>
  <si>
    <t>d:\SRT_Improvement\전사데이터\aac\MG00e04c241950\20210810\155912-385.aac</t>
    <phoneticPr fontId="2" type="noConversion"/>
  </si>
  <si>
    <t>안내말씀 드립니다. 우리 열차는 잠시 후 천안아산 천안 아산역에 도착합니다. 아울러 우리열차를 천안에아산역을 경유하여 동탄, 수서역까지 가는 srt 660열대입니다. 내리실 문은 열차� 진행 방향 오른쪽입니다. 고맙습니다.</t>
  </si>
  <si>
    <t>안내말씀 드립니다. 우리 열차는 잠시 후 천안아산 천안 아산역에 도착합니다. 아울러 우리열차를 천안에아산역을 경유하여 동탄, 수서역까지 가는 srt 660열대입니다. 내리실 문은 열차� 진행 방향 오른쪽입니다. 고맙습니다.</t>
    <phoneticPr fontId="2" type="noConversion"/>
  </si>
  <si>
    <t>d:\SRT_Improvement\전사데이터\aac\MG00e04c24194c\20210903\125421-515.aac</t>
    <phoneticPr fontId="2" type="noConversion"/>
  </si>
  <si>
    <t>고객 여러분께 안내 말씀드립니다. 우리 열차는 잠시 후 나주, 나주역에 앞 열차를 안전거리 유지로 제 시간보다 약 5분 늦게 도착합니다. 열찯가 제 시간에 도착하지 못해 죄송합니다. 아울러 두고 내리시는 물건이 없는지 다시 한 번 확인해 주시기 바랍니다. 나주 내리실 문은 열착 진행 방향 왼쪽입니다. 고맙습니다.</t>
  </si>
  <si>
    <t>고객 여러분께 안내 말씀드립니다. 우리 열차는 잠시 후 나주, 나주역에 앞 열차를 안전거리 유지로 제 시간보다 약 5분 늦게 도착합니다. 열찯가 제 시간에 도착하지 못해 죄송합니다. 아울러 두고 내리시는 물건이 없는지 다시 한 번 확인해 주시기 바랍니다. 나주 내리실 문은 열착 진행 방향 왼쪽입니다. 고맙습니다.</t>
    <phoneticPr fontId="2" type="noConversion"/>
  </si>
  <si>
    <t>d:\SRT_Improvement\전사데이터\aac\MG00e04c241988\20210716\081034-970.aac</t>
    <phoneticPr fontId="2" type="noConversion"/>
  </si>
  <si>
    <t>안내말씀 드립니다. 우리열차는 잠시후 천안아산, 천안 아산역에 도착합니다. 아울러 우리 열차가 천난아산역을 경유하여 지제, 동탄, 수서역으로 가는 srt 652 열차를 이용해 주시기 바랍니다. 내리실 문은 열찴 진행 방향 오른쪽입니다. 고맙습니다.</t>
  </si>
  <si>
    <t>안내말씀 드립니다. 우리열차는 잠시후 천안아산, 천안 아산역에 도착합니다. 아울러 우리 열차가 천난아산역을 경유하여 지제, 동탄, 수서역으로 가는 srt 652 열차를 이용해 주시기 바랍니다. 내리실 문은 열찴 진행 방향 오른쪽입니다. 고맙습니다.</t>
    <phoneticPr fontId="2" type="noConversion"/>
  </si>
  <si>
    <t>d:\SRT_Improvement\전사데이터\aac\MG00e04c24193c\20210730\222254-100.aac</t>
    <phoneticPr fontId="2" type="noConversion"/>
  </si>
  <si>
    <t>안내말씀 드립니다. 우리 열차는 잠시 후 오송, 오송역에 도착합니다. 오송 역을 경유하여 지제, 동탄, 수서역으로 가는 srt 370열차입니다. 내리실 문은 열차를 진행 방향 왼쪽입니다. 고맙습니다.</t>
  </si>
  <si>
    <t>안내말씀 드립니다. 우리 열차는 잠시 후 오송, 오송역에 도착합니다. 오송 역을 경유하여 지제, 동탄, 수서역으로 가는 srt 370열차입니다. 내리실 문은 열차를 진행 방향 왼쪽입니다. 고맙습니다.</t>
    <phoneticPr fontId="2" type="noConversion"/>
  </si>
  <si>
    <t>d:\SRT_Improvement\전사데이터\aac\MG00e04c241938\20210730\162448-040.aac</t>
    <phoneticPr fontId="2" type="noConversion"/>
  </si>
  <si>
    <t>고객 여러분께 안내말씀 드립니다. 우리 열차는 잠시 후 대전, 대전역에 도착합니다. 아울러 우리열차 는 대전 역을 경유하여 수서역까지 가는 srt 344열대입니다. 열차를 이용해 참고하시기 바랍니다. 대전옆 내리실 문은 열착 진행 방향 왼쪽 승강문입니다. 고맙습니다.</t>
  </si>
  <si>
    <t>고객 여러분께 안내말씀 드립니다. 우리 열차는 잠시 후 대전, 대전역에 도착합니다. 아울러 우리열차 는 대전 역을 경유하여 수서역까지 가는 srt 344열대입니다. 열차를 이용해 참고하시기 바랍니다. 대전옆 내리실 문은 열착 진행 방향 왼쪽 승강문입니다. 고맙습니다.</t>
    <phoneticPr fontId="2" type="noConversion"/>
  </si>
  <si>
    <t>d:\SRT_Improvement\전사데이터\aac\MG00e04c241914\20210903\171931-602.aac</t>
    <phoneticPr fontId="2" type="noConversion"/>
  </si>
  <si>
    <t>안내 말씀드립니다. 우리열차는 잠시후 오송, 오송역에 앞 열차와의 안전거리 유지를 위한 서행 운행으로 제 시간보다 약 6분 늦게 도착합니다. 열차를 제 시간에 도착하지 못해 죄송합니다. 두고 내리시는 물건이 없는지 다시 한 번 확인하시기 바랍니다. 아울러 우리열대차는 오송 역을 경유하여 수서역으로 가는 srt 346열차입니다. 오송역 내리실 문은 열차 진행 방향 왼쪽입니다. 고맙습니다.</t>
  </si>
  <si>
    <t>안내 말씀드립니다. 우리열차는 잠시후 오송, 오송역에 앞 열차와의 안전거리 유지를 위한 서행 운행으로 제 시간보다 약 6분 늦게 도착합니다. 열차를 제 시간에 도착하지 못해 죄송합니다. 두고 내리시는 물건이 없는지 다시 한 번 확인하시기 바랍니다. 아울러 우리열대차는 오송 역을 경유하여 수서역으로 가는 srt 346열차입니다. 오송역 내리실 문은 열차 진행 방향 왼쪽입니다. 고맙습니다.</t>
    <phoneticPr fontId="2" type="noConversion"/>
  </si>
  <si>
    <t>d:\SRT_Improvement\전사데이터\aac\MG00e04c2419a0\20210810\204458-514.aac</t>
    <phoneticPr fontId="2" type="noConversion"/>
  </si>
  <si>
    <t>안내말씀 드립니다. 우리 열차는 잠시 후 오송, 오송역에 도착합니다. 아울러 우리열차 는 오송 역을 경유하여 동탄, 수서역으로 가는 srt 362열대입니다. 내리실 문은 열차를 진행 방향 왼쪽입니다. 고맙습니다.</t>
  </si>
  <si>
    <t>안내말씀 드립니다. 우리 열차는 잠시 후 오송, 오송역에 도착합니다. 아울러 우리열차 는 오송 역을 경유하여 동탄, 수서역으로 가는 srt 362열대입니다. 내리실 문은 열차를 진행 방향 왼쪽입니다. 고맙습니다.</t>
    <phoneticPr fontId="2" type="noConversion"/>
  </si>
  <si>
    <t>d:\SRT_Improvement\전사데이터\aac\MG00e04c241928\20210809\162033-867.aac</t>
    <phoneticPr fontId="2" type="noConversion"/>
  </si>
  <si>
    <t>안내말씀 드립니다. 우리 열차는 잠시 후 익산, 익산역에 도착합니다. 아울러 우리열차 는 익산 역을 경유하여 평택지제, 동탄역으로 가는 srt 614열대차입니다. 내리실 문은 열차를 진행 방향 왼쪽입니다. 고맙습니다</t>
  </si>
  <si>
    <t>안내말씀 드립니다. 우리 열차는 잠시 후 익산, 익산역에 도착합니다. 아울러 우리열차 는 익산 역을 경유하여 평택지제, 동탄역으로 가는 srt 614열대차입니다. 내리실 문은 열차를 진행 방향 왼쪽입니다. 고맙습니다</t>
    <phoneticPr fontId="2" type="noConversion"/>
  </si>
  <si>
    <t>d:\SRT_Improvement\전사데이터\aac\MG00e04c241940\20210715\141358-224.aac</t>
    <phoneticPr fontId="2" type="noConversion"/>
  </si>
  <si>
    <t>안내말씀 드립니다. 우리 열차는 잠시 후 천안아산, 천안 아산역에 도착합니다. 두고 내리시는 물건이 없는지 다시 한 번 확인하시기 바랍니다. 아울러 우리열차 는 천난아산역을 경유하여 지제, 수서역으로 가는 srt 330열대입니다. 용산, 서해 역으로 가는 ktx 열차를 이용하실 승객께서는 이번 역에서 하차하시어 다른 열차를 이용해 주시기 바랍니다. 천안아산역에서 내리실 문은 열차 진행 방향 왼쪽입니다. 고맙습니다.</t>
  </si>
  <si>
    <t>안내말씀 드립니다. 우리 열차는 잠시 후 천안아산, 천안 아산역에 도착합니다. 두고 내리시는 물건이 없는지 다시 한 번 확인하시기 바랍니다. 아울러 우리열차 는 천난아산역을 경유하여 지제, 수서역으로 가는 srt 330열대입니다. 용산, 서해 역으로 가는 ktx 열차를 이용하실 승객께서는 이번 역에서 하차하시어 다른 열차를 이용해 주시기 바랍니다. 천안아산역에서 내리실 문은 열차 진행 방향 왼쪽입니다. 고맙습니다.</t>
    <phoneticPr fontId="2" type="noConversion"/>
  </si>
  <si>
    <t>d:\SRT_Improvement\전사데이터\aac\MG00e04c2419b0\20210802\160715-349.aac</t>
    <phoneticPr fontId="2" type="noConversion"/>
  </si>
  <si>
    <t>안내말씀 드립니다. 우리 열차는 잠시 후 천안아산, 천안 아산역에 도착합니다. 아울러 우리열차 는 천난아산역을 경유하여 동탄, 수서역으로 가는 srt 340열대차입니다. 천안 하산역 내리실 문은 열차를 진행 방향 오른쪽입니다. 고맙습니다.</t>
  </si>
  <si>
    <t>안내말씀 드립니다. 우리 열차는 잠시 후 천안아산, 천안 아산역에 도착합니다. 아울러 우리열차 는 천난아산역을 경유하여 동탄, 수서역으로 가는 srt 340열대차입니다. 천안 하산역 내리실 문은 열차를 진행 방향 오른쪽입니다. 고맙습니다.</t>
    <phoneticPr fontId="2" type="noConversion"/>
  </si>
  <si>
    <t>d:\SRT_Improvement\전사데이터\aac\MG00e04c2419cc\20210708\072000-490.aac</t>
    <phoneticPr fontId="2" type="noConversion"/>
  </si>
  <si>
    <t>네 도착합니다. 아울러 우리 열차는 오송, 지제, 동탄역을 경유해 수서역으로 가는 srt 304열차입니다. 오송역에서 내리실 문은 열차를 진행 방향 왼쪽입니다. 고맙습니다.</t>
  </si>
  <si>
    <t>네 도착합니다. 아울러 우리 열차는 오송, 지제, 동탄역을 경유해 수서역으로 가는 srt 304열차입니다. 오송역에서 내리실 문은 열차를 진행 방향 왼쪽입니다. 고맙습니다.</t>
    <phoneticPr fontId="2" type="noConversion"/>
  </si>
  <si>
    <t>d:\SRT_Improvement\전사데이터\aac\MG00e04c24196c\20210720\164126-185.aac</t>
    <phoneticPr fontId="2" type="noConversion"/>
  </si>
  <si>
    <t>안내 말씀드립니다. 우리 열차는 십 육 시 사십 오 분에 부산역을 출발하여 울산, 신경주, 동대구, 대전, 천안아산, 지제, 방탄역을 거쳐 수서역까지 가는 srt 354열차입니다. 승객 여러분께서는 가지고 계신호차에서 입항하여 있는 자동 판매기를 이용해 주시기 바랍니다. 고맙습니다.</t>
  </si>
  <si>
    <t>안내 말씀드립니다. 우리 열차는 십 육 시 사십 오 분에 부산역을 출발하여 울산, 신경주, 동대구, 대전, 천안아산, 지제, 방탄역을 거쳐 수서역까지 가는 srt 354열차입니다. 승객 여러분께서는 가지고 계신호차에서 입항하여 있는 자동 판매기를 이용해 주시기 바랍니다. 고맙습니다.</t>
    <phoneticPr fontId="2" type="noConversion"/>
  </si>
  <si>
    <t>d:\SRT_Improvement\전사데이터\aac\MG00e04c241970\20210901\111608-754.aac</t>
    <phoneticPr fontId="2" type="noConversion"/>
  </si>
  <si>
    <t>안내말씀 드립니다. 우리 열차는 잠시 후 오송역에 도착합니다. 우리열차가 오송 역을 경유하여 동탄, 수서역으로 가는 srt 608열대입니다. 용산, 서울역으로가는 ktx 열차를 이용하실 승객께서는 이번 역에서 하차하시어 다른 열찬를 이용해 주시기 바랍니다. 오송열로 내리실문은 내리실 문에 진행 방향 오른쪽입니다. 고맙습니다.</t>
  </si>
  <si>
    <t>안내말씀 드립니다. 우리 열차는 잠시 후 오송역에 도착합니다. 우리열차가 오송 역을 경유하여 동탄, 수서역으로 가는 srt 608열대입니다. 용산, 서울역으로가는 ktx 열차를 이용하실 승객께서는 이번 역에서 하차하시어 다른 열찬를 이용해 주시기 바랍니다. 오송열로 내리실문은 내리실 문에 진행 방향 오른쪽입니다. 고맙습니다.</t>
    <phoneticPr fontId="2" type="noConversion"/>
  </si>
  <si>
    <t>d:\SRT_Improvement\전사데이터\aac\MG00e04c2419a0\20210906\224829-356.aac</t>
    <phoneticPr fontId="2" type="noConversion"/>
  </si>
  <si>
    <t>아울러 우리 열차는 대전역을 경유하여 수서역으로 가는 srt 374열차입니다. 용산 서울 역으로 가는 ktx 열차를 이용하실 승객께서는 이번 역에서 하차하시어 다시 한��를 이용해 주시기 바랍니다. 대전역에서 내리실 문은 열차 진행 방향 오른쪽입니다. 고맙습니다.</t>
  </si>
  <si>
    <t>아울러 우리 열차는 대전역을 경유하여 수서역으로 가는 srt 374열차입니다. 용산 서울 역으로 가는 ktx 열차를 이용하실 승객께서는 이번 역에서 하차하시어 다시 한��를 이용해 주시기 바랍니다. 대전역에서 내리실 문은 열차 진행 방향 오른쪽입니다. 고맙습니다.</t>
    <phoneticPr fontId="2" type="noConversion"/>
  </si>
  <si>
    <t>d:\SRT_Improvement\전사데이터\aac\MG00e04c24196c\20210824\115902-149.aac</t>
    <phoneticPr fontId="2" type="noConversion"/>
  </si>
  <si>
    <t>안내말씀 드립니다. 우리 열차는 잠시 후 오송, 오송역에 도착합니다. 아울러 오송 역을 경유하여 평택지제, 수서역으로 가는 srt 324열차입니다. 내리실 문은 열차를 진행 방향 왼쪽입니다. 고맙습니다.</t>
  </si>
  <si>
    <t>안내말씀 드립니다. 우리 열차는 잠시 후 오송, 오송역에 도착합니다. 아울러 오송 역을 경유하여 평택지제, 수서역으로 가는 srt 324열차입니다. 내리실 문은 열차를 진행 방향 왼쪽입니다. 고맙습니다.</t>
    <phoneticPr fontId="2" type="noConversion"/>
  </si>
  <si>
    <t>d:\SRT_Improvement\전사데이터\aac\MG00e04c2419c0\20210722\221046-737.aac</t>
    <phoneticPr fontId="2" type="noConversion"/>
  </si>
  <si>
    <t>안내말씀 드립니다. 우리 열차는 잠시 후 오송, 오송역에 도착합니다. 아울러 우리열차�는 오송 역을 경유하여 수서역으로 가는 srt 666 열차를 이용해 주시기 바랍니다. 내리실문은 열찴 진행 방향 오른쪽입니다. 고맙습니다.</t>
  </si>
  <si>
    <t>안내말씀 드립니다. 우리 열차는 잠시 후 오송, 오송역에 도착합니다. 아울러 우리열차�는 오송 역을 경유하여 수서역으로 가는 srt 666 열차를 이용해 주시기 바랍니다. 내리실문은 열찴 진행 방향 오른쪽입니다. 고맙습니다.</t>
    <phoneticPr fontId="2" type="noConversion"/>
  </si>
  <si>
    <t>d:\SRT_Improvement\전사데이터\aac\MG00e04c24196c\20210823\155453-356.aac</t>
    <phoneticPr fontId="2" type="noConversion"/>
  </si>
  <si>
    <t>안내말씀 드립니다. 우리 열차는 잠시 후 동대구, 동 대구역에 도착합니다. 아울러 우리열차 는 동 대 구역에 제 시간보다 십 일 분 늦게 도착 합니다. 열차를 제 시간에 도차하지 못해 대단히 죄송합니다. 아물러 오늘은 비로 인해 바닥이 많이 미끄러우니 넘어져서 미안합니다. 내리실�시기 바랍니다. 내리실 문은 열차 진행 방향 왼쪽입니다. 고맙습니다.</t>
  </si>
  <si>
    <t>안내말씀 드립니다. 우리 열차는 잠시 후 동대구, 동 대구역에 도착합니다. 아울러 우리열차 는 동 대 구역에 제 시간보다 십 일 분 늦게 도착 합니다. 열차를 제 시간에 도차하지 못해 대단히 죄송합니다. 아물러 오늘은 비로 인해 바닥이 많이 미끄러우니 넘어져서 미안합니다. 내리실�시기 바랍니다. 내리실 문은 열차 진행 방향 왼쪽입니다. 고맙습니다.</t>
    <phoneticPr fontId="2" type="noConversion"/>
  </si>
  <si>
    <t>d:\SRT_Improvement\전사데이터\aac\MG00e04c24197c\20210720\224422-206.aac</t>
    <phoneticPr fontId="2" type="noConversion"/>
  </si>
  <si>
    <t>안내말씀 드립니다. 우리 열차는 잠시 후 천안아산, 천안 아산역에 도착합니다. 두고 내리시는 타겟품이 없는지 다시 한 번 확인하시기 바랍니다. 아울러 우리열차 는 천안 아산역을 경유하여 동탄, 수서역으로 가는 srt 372열대입니다. 용산, 서해 역으로 가는 ktx 열�u korea</t>
  </si>
  <si>
    <t>안내말씀 드립니다. 우리 열차는 잠시 후 천안아산, 천안 아산역에 도착합니다. 두고 내리시는 타겟품이 없는지 다시 한 번 확인하시기 바랍니다. 아울러 우리열차 는 천안 아산역을 경유하여 동탄, 수서역으로 가는 srt 372열대입니다. 용산, 서해 역으로 가는 ktx 열�u korea</t>
    <phoneticPr fontId="2" type="noConversion"/>
  </si>
  <si>
    <t>안내 말씀 드립니다. 우리 열차는 잠시 후 천안아산역에 도착합니다. 두고 내리시는 소지품이 없는지 다시 한 번 확인하시기 바랍니다. 아울러 우리 열차는 천안아산역을 경유하여 동탄 수서역으로 가는 srt 372열차입니다. 용산 서울역으로 가는 ktx 열차를 이용하실 승객께서는 이번 역에서 하차하시어 다른 열차를 이용해 주시기 바랍니다. 천안아산역에서 내리실 문은 열차 진행 방향 오른쪽 오른쪽입니다 고맙습니다.</t>
  </si>
  <si>
    <t>안내 말씀 드립니다. 우리 열차는 잠시 후 천안아산역에 도착합니다. 두고 내리시는 소지품이 없는지 다시 한 번 확인하시기 바랍니다. 아울러 우리 열차는 천안아산역을 경유하여 동탄 수서역으로 가는 srt 372열차입니다. 용산 서울역으로 가는 ktx 열차를 이용하실 승객께서는 이번 역에서 하차하시어 다른 열차를 이용해 주시기 바랍니다. 천안아산역에서 내리실 문은 열차 진행 방향 오른쪽 오른쪽입니다 고맙습니다.</t>
    <phoneticPr fontId="2" type="noConversion"/>
  </si>
  <si>
    <t>d:\SRT_Improvement\전사데이터\aac\MG00e04c2419a4\20210701\081129-649.aac</t>
    <phoneticPr fontId="2" type="noConversion"/>
  </si>
  <si>
    <t>안내말씀 드립니다. 우리 열차 잠시 후 천안아산 천안 아산역에 도착합니다. 아울러 우리열차는 천안에산역을 경유하여 지제, 동탄, 수서역으로 가는 srt 652 열차를 이용해 주시기 바랍니다. 천안의아산역에서 내리실 문은 열시 진행 방향 오른쪽입니다. 고맙습니다.입니다</t>
  </si>
  <si>
    <t>안내말씀 드립니다. 우리 열차 잠시 후 천안아산 천안 아산역에 도착합니다. 아울러 우리열차는 천안에산역을 경유하여 지제, 동탄, 수서역으로 가는 srt 652 열차를 이용해 주시기 바랍니다. 천안의아산역에서 내리실 문은 열시 진행 방향 오른쪽입니다. 고맙습니다.입니다</t>
    <phoneticPr fontId="2" type="noConversion"/>
  </si>
  <si>
    <t>d:\SRT_Improvement\전사데이터\aac\MG00e04c24192c\20210723\115910-080.aac</t>
    <phoneticPr fontId="2" type="noConversion"/>
  </si>
  <si>
    <t>안내말씀 드립니다. 우리 열차는 잠시 후 오송, 오송역에 도착합니다. 아울러 우리 차량은 오송 역을 경유하여 지제, 수서역으로 가는 srt 324열차입니다. 오송에서 내리실 문은 열차를 진행 방향 왼쪽입니다. 고맙습니다</t>
  </si>
  <si>
    <t>안내말씀 드립니다. 우리 열차는 잠시 후 오송, 오송역에 도착합니다. 아울러 우리 차량은 오송 역을 경유하여 지제, 수서역으로 가는 srt 324열차입니다. 오송에서 내리실 문은 열차를 진행 방향 왼쪽입니다. 고맙습니다</t>
    <phoneticPr fontId="2" type="noConversion"/>
  </si>
  <si>
    <t>d:\SRT_Improvement\전사데이터\aac\MG00e04c24196c\20210805\162018-764.aac</t>
    <phoneticPr fontId="2" type="noConversion"/>
  </si>
  <si>
    <t>안내말씀 드립니다. 우리 열차는 잠시 후 익산, 익산역에 도착합니다. 아울러 우리열차 는 익산 역을 경유하여 지제, 동탄, 수서역으로 가는 srt 614열체입니다. 익탄역 내리실 문은 열차를 진행 방향 왼쪽입니다. 고맙습니다.</t>
  </si>
  <si>
    <t>안내말씀 드립니다. 우리 열차는 잠시 후 익산, 익산역에 도착합니다. 아울러 우리열차 는 익산 역을 경유하여 지제, 동탄, 수서역으로 가는 srt 614열체입니다. 익탄역 내리실 문은 열차를 진행 방향 왼쪽입니다. 고맙습니다.</t>
    <phoneticPr fontId="2" type="noConversion"/>
  </si>
  <si>
    <t>d:\SRT_Improvement\전사데이터\aac\MG00e04c2419a0\20210809\074230-567.aac</t>
    <phoneticPr fontId="2" type="noConversion"/>
  </si>
  <si>
    <t>안내말씀 드립니다. 우리 열차는 잠시 후 천안아산, 천안 아산역에 도착합니다. 아울러 우리열차를 천안에아산역을 경유하여 평택지제, 동탄역을 거쳐 수서역까지 가는 srt 604열대입니다. 천안  아산 역 내리실 문은 열차방향 오른쪽입니다. 고맙습니다good morning</t>
  </si>
  <si>
    <t>안내말씀 드립니다. 우리 열차는 잠시 후 천안아산, 천안 아산역에 도착합니다. 아울러 우리열차를 천안에아산역을 경유하여 평택지제, 동탄역을 거쳐 수서역까지 가는 srt 604열대입니다. 천안  아산 역 내리실 문은 열차방향 오른쪽입니다. 고맙습니다good morning</t>
    <phoneticPr fontId="2" type="noConversion"/>
  </si>
  <si>
    <t>d:\SRT_Improvement\전사데이터\aac\MG00e04c24196c\20210802\084701-551.aac</t>
    <phoneticPr fontId="2" type="noConversion"/>
  </si>
  <si>
    <t>안내말씀 드립니다. 우리 열차는 잠시 후 오송, 오송역에 도착합니다. 아울러 우리열차 는 오송 역을 경유하여 지제, 수서역으로 가는 srt 308열대입니다. 끝으로 오늘은 비로 인해 바닥이 많이 미끄러우니 넘어져서 다치지 않게 조심하시기 바랍니다. 오송열내리실 문은 열차를 진행 방향 왼쪽입니다. 고맙습니다.</t>
  </si>
  <si>
    <t>안내말씀 드립니다. 우리 열차는 잠시 후 오송, 오송역에 도착합니다. 아울러 우리열차 는 오송 역을 경유하여 지제, 수서역으로 가는 srt 308열대입니다. 끝으로 오늘은 비로 인해 바닥이 많이 미끄러우니 넘어져서 다치지 않게 조심하시기 바랍니다. 오송열내리실 문은 열차를 진행 방향 왼쪽입니다. 고맙습니다.</t>
    <phoneticPr fontId="2" type="noConversion"/>
  </si>
  <si>
    <t>d:\SRT_Improvement\전사데이터\aac\MG00e04c241948\20210809\204550-256.aac</t>
    <phoneticPr fontId="2" type="noConversion"/>
  </si>
  <si>
    <t>안내말씀 드립니다. 우리 열차는 잠시 후 오송, 오송역에 도착합니다. 내리실문은 열차를 진행 방향 왼쪽입니다. 아울러 우리열차 는 오송 역을 경유하여 동탄, 수서역으로 가는 srt 362열대입니다. 고맙습니다.</t>
  </si>
  <si>
    <t>안내말씀 드립니다. 우리 열차는 잠시 후 오송, 오송역에 도착합니다. 내리실문은 열차를 진행 방향 왼쪽입니다. 아울러 우리열차 는 오송 역을 경유하여 동탄, 수서역으로 가는 srt 362열대입니다. 고맙습니다.</t>
    <phoneticPr fontId="2" type="noConversion"/>
  </si>
  <si>
    <t>d:\SRT_Improvement\전사데이터\aac\MG00e04c241984\20210706\212242-007.aac</t>
    <phoneticPr fontId="2" type="noConversion"/>
  </si>
  <si>
    <t>다시 한 번 안내말씀 드립니다. 우리 열차는 잠시 후 오송, 오송역에 앞열차와의 안전거리 유지를 위한 서행 운전으로 제 시간보다 약 6분 늦게 도착합니다. 열차를 제 시간에 도착하지 못해 죄송합니다. 오송 역에서 내리실 문은 열착 진행 방향 왼쪽입니다. 고맙습니다.</t>
  </si>
  <si>
    <t>다시 한 번 안내말씀 드립니다. 우리 열차는 잠시 후 오송, 오송역에 앞열차와의 안전거리 유지를 위한 서행 운전으로 제 시간보다 약 6분 늦게 도착합니다. 열차를 제 시간에 도착하지 못해 죄송합니다. 오송 역에서 내리실 문은 열착 진행 방향 왼쪽입니다. 고맙습니다.</t>
    <phoneticPr fontId="2" type="noConversion"/>
  </si>
  <si>
    <t>d:\SRT_Improvement\전사데이터\aac\MG00e04c24198c\20210820\124624-717.aac</t>
    <phoneticPr fontId="2" type="noConversion"/>
  </si>
  <si>
    <t>안내말씀 드립니다. 우리 열차는 잠시 후 천안아산, 천안 아산역에 도착합니다. 아울러 우리열차를 천안에아산역을 경유하여 동탄, 수서역으로 가는 srt 328 열창입니다. 용산, 서울역으로가는 열찴을 이용하실 승객께서는 이번 역에서 하차하시어 다시 한 번 운전 주시기 바랍니다. 내리실 문은 열차 진행 방향 왼쪽입니다. 고맙습니다.</t>
  </si>
  <si>
    <t>안내말씀 드립니다. 우리 열차는 잠시 후 천안아산, 천안 아산역에 도착합니다. 아울러 우리열차를 천안에아산역을 경유하여 동탄, 수서역으로 가는 srt 328 열창입니다. 용산, 서울역으로가는 열찴을 이용하실 승객께서는 이번 역에서 하차하시어 다시 한 번 운전 주시기 바랍니다. 내리실 문은 열차 진행 방향 왼쪽입니다. 고맙습니다.</t>
    <phoneticPr fontId="2" type="noConversion"/>
  </si>
  <si>
    <t>d:\SRT_Improvement\전사데이터\aac\MG00e04c24191c\20210721\092228-543.aac</t>
    <phoneticPr fontId="2" type="noConversion"/>
  </si>
  <si>
    <t>우리 열차는 잠시 후 천안아산역에 도착합니다. 우리 열차를 천안 아산역을 경유하여 수서역으로 가는 srt 310열차입니다. 용산 서울역으로가는 ktx 열찬를 이용하실 고객께서는 이번 역에서 하차하시어 다른 열찠를 이용해 주시기 바랍니다. 천안아아산역 내리실 문은 열착 진행 방향 왼쪽입니다. 고맙습니다.</t>
  </si>
  <si>
    <t>우리 열차는 잠시 후 천안아산역에 도착합니다. 우리 열차를 천안 아산역을 경유하여 수서역으로 가는 srt 310열차입니다. 용산 서울역으로가는 ktx 열찬를 이용하실 고객께서는 이번 역에서 하차하시어 다른 열찠를 이용해 주시기 바랍니다. 천안아아산역 내리실 문은 열착 진행 방향 왼쪽입니다. 고맙습니다.</t>
    <phoneticPr fontId="2" type="noConversion"/>
  </si>
  <si>
    <t>d:\SRT_Improvement\전사데이터\aac\MG00e04c2419a0\20210907\084016-314.aac</t>
    <phoneticPr fontId="2" type="noConversion"/>
  </si>
  <si>
    <t>안내말씀 드립니다. 우리열차는 잠시후 동대구,동대구역에 도착합니다. 두고내리시는 물건이 없는지 다시 한 번 확인하시기 바랍니다. 아울러 동해선 포항방면, 경전선 창원, 마산, 진주 방면으로 여행하실 승객께서는 이번 역에서 하차하시어 다른 열차를 이용해 주시기 바랍니다. 동대구역에서 내리실 문은 열차 진행 방향 오른쪽입니다. 고맙습니다.</t>
  </si>
  <si>
    <t>안내말씀 드립니다. 우리열차는 잠시후 동대구,동대구역에 도착합니다. 두고내리시는 물건이 없는지 다시 한 번 확인하시기 바랍니다. 아울러 동해선 포항방면, 경전선 창원, 마산, 진주 방면으로 여행하실 승객께서는 이번 역에서 하차하시어 다른 열차를 이용해 주시기 바랍니다. 동대구역에서 내리실 문은 열차 진행 방향 오른쪽입니다. 고맙습니다.</t>
    <phoneticPr fontId="2" type="noConversion"/>
  </si>
  <si>
    <t>d:\SRT_Improvement\전사데이터\aac\MG00e04c241998\20210716\124455-300.aac</t>
    <phoneticPr fontId="2" type="noConversion"/>
  </si>
  <si>
    <t>안내 말씀드립니다. 우리 열차는 열두 시 오십 분에 수서역을 출발하여 동탄, 대전, 동대구역을 거쳐 부산역까지 가는 srt 333열차입니다. 승객 여러분께서는 가지고 계신 승차권에서 가는 곳과 열차를 다시 한 번 확인해 주시기 바랍니다. 열찯과 고출바람입니다. 배웅을 위해 승차한 분은 이제 열찦에서 내리주시기바랍니다 아울러 마스크가 필요하신 승객께서는 이번 역에서 하차하�호차 사이 통로에 있는 자동 판매기를 이용해 주시기 바랍니다. 또한 마스크 착용 의무화에 따라 대중교통에 용신 마스크를 착용하지 않으시면 과태료가 부과됩니다. 반드시 코와 입을 가릴 수 있도록 마스크를 사용해 주시고 음식 섭취는 금지됩니다. 고맙습니다.</t>
  </si>
  <si>
    <t>안내 말씀드립니다. 우리 열차는 열두 시 오십 분에 수서역을 출발하여 동탄, 대전, 동대구역을 거쳐 부산역까지 가는 srt 333열차입니다. 승객 여러분께서는 가지고 계신 승차권에서 가는 곳과 열차를 다시 한 번 확인해 주시기 바랍니다. 열찯과 고출바람입니다. 배웅을 위해 승차한 분은 이제 열찦에서 내리주시기바랍니다 아울러 마스크가 필요하신 승객께서는 이번 역에서 하차하�호차 사이 통로에 있는 자동 판매기를 이용해 주시기 바랍니다. 또한 마스크 착용 의무화에 따라 대중교통에 용신 마스크를 착용하지 않으시면 과태료가 부과됩니다. 반드시 코와 입을 가릴 수 있도록 마스크를 사용해 주시고 음식 섭취는 금지됩니다. 고맙습니다.</t>
    <phoneticPr fontId="2" type="noConversion"/>
  </si>
  <si>
    <t>d:\SRT_Improvement\전사데이터\aac\MG00e04c24198c\20210818\143529-288.aac</t>
    <phoneticPr fontId="2" type="noConversion"/>
  </si>
  <si>
    <t>안내말씀 드립니다. 우리 열차는 잠시 후 오송, 오송역에 앞 열차를 안전거리 유지로 인한 사용으로 제 시간보다 5분 늦게 도착합니다. 내리실문은 제 시간에 도착하지 않도록 죄송합니다. 아울러 우리 차량은 오송 역을 경유하여 동탄역을 거쳐 수서역까지 가는 srt 332열차입니다. 내리는 물건이 없는지 다시 한 번 확인해 주향 왼쪽입니다. 고맙습니다.</t>
  </si>
  <si>
    <t>안내말씀 드립니다. 우리 열차는 잠시 후 오송, 오송역에 앞 열차를 안전거리 유지로 인한 사용으로 제 시간보다 5분 늦게 도착합니다. 내리실문은 제 시간에 도착하지 않도록 죄송합니다. 아울러 우리 차량은 오송 역을 경유하여 동탄역을 거쳐 수서역까지 가는 srt 332열차입니다. 내리는 물건이 없는지 다시 한 번 확인해 주향 왼쪽입니다. 고맙습니다.</t>
    <phoneticPr fontId="2" type="noConversion"/>
  </si>
  <si>
    <t>d:\SRT_Improvement\전사데이터\aac\MG00e04c2419ac\20210811\213914-939.aac</t>
    <phoneticPr fontId="2" type="noConversion"/>
  </si>
  <si>
    <t>안내말씀 드립니다. 우리 열차는 잠시 후 천안아산, 천안 아산역에 도착합니다. 아울러 우리열차를 천산아산역을 경유하여 동탄, 수서역으로 가는 srt 620열대입니다. 용산과 서울역으로가는 ktx 열찴 이용에 승객께서는 이번 역에서 하차하시어 다른 열차로 이용해 주시기 바랍니다. 내리실 문은 열착 진행 방향 오른쪽입니다. 고맙습니다.</t>
  </si>
  <si>
    <t>안내말씀 드립니다. 우리 열차는 잠시 후 천안아산, 천안 아산역에 도착합니다. 아울러 우리열차를 천산아산역을 경유하여 동탄, 수서역으로 가는 srt 620열대입니다. 용산과 서울역으로가는 ktx 열찴 이용에 승객께서는 이번 역에서 하차하시어 다른 열차로 이용해 주시기 바랍니다. 내리실 문은 열착 진행 방향 오른쪽입니다. 고맙습니다.</t>
    <phoneticPr fontId="2" type="noConversion"/>
  </si>
  <si>
    <t>d:\SRT_Improvement\전사데이터\aac\MG00e04c241988\20210713\152353-875.aac</t>
    <phoneticPr fontId="2" type="noConversion"/>
  </si>
  <si>
    <t>안내말씀 드립니다. 우리 열차는 잠시 후 오송, 오송역에 도착합니다. 아울러 우리열대차는 오송 역을 경유하여 지제, 수서역으로 가는 srt 338열차입니다. 농산, 서울역으로가는 ktx 열차를 이용하실 승객께서는 이번 역에서 하차하시어 다른 열찬를 이용해 주시기 바랍니다. 내리실 문은 열�향 왼쪽입니다. 고맙습니다.</t>
  </si>
  <si>
    <t>안내말씀 드립니다. 우리 열차는 잠시 후 오송, 오송역에 도착합니다. 아울러 우리열대차는 오송 역을 경유하여 지제, 수서역으로 가는 srt 338열차입니다. 농산, 서울역으로가는 ktx 열차를 이용하실 승객께서는 이번 역에서 하차하시어 다른 열찬를 이용해 주시기 바랍니다. 내리실 문은 열�향 왼쪽입니다. 고맙습니다.</t>
    <phoneticPr fontId="2" type="noConversion"/>
  </si>
  <si>
    <t>d:\SRT_Improvement\전사데이터\aac\MG00e04c2419a0\20210701\190120-405.aac</t>
    <phoneticPr fontId="2" type="noConversion"/>
  </si>
  <si>
    <t>안내말씀 드립니다. 우리 열차는 잠시 후 대전, 대전역에 도착합니다. 아울러 우리열차를 대전 역을 경유하여 동탄, 수서역으로 가는 srt 356 열찼입니다. 용산, 서울역으로가는 ktx 열찰를 이용하실 승객께서는 이번 역에서 하차하시어 다른 열차로 이용해 주시기 바랍니다. 내리실문은 잠시 내리실 문에 다시 한 번 문을 열�향 오른쪽입니다. 고맙습니다.</t>
  </si>
  <si>
    <t>안내말씀 드립니다. 우리 열차는 잠시 후 대전, 대전역에 도착합니다. 아울러 우리열차를 대전 역을 경유하여 동탄, 수서역으로 가는 srt 356 열찼입니다. 용산, 서울역으로가는 ktx 열찰를 이용하실 승객께서는 이번 역에서 하차하시어 다른 열차로 이용해 주시기 바랍니다. 내리실문은 잠시 내리실 문에 다시 한 번 문을 열�향 오른쪽입니다. 고맙습니다.</t>
    <phoneticPr fontId="2" type="noConversion"/>
  </si>
  <si>
    <t>d:\SRT_Improvement\전사데이터\aac\MG00e04c241914\20210830\093519-675.aac</t>
    <phoneticPr fontId="2" type="noConversion"/>
  </si>
  <si>
    <t>우리 열차는 아홉 시 사십 분에 수서역을 조절하여 동탄 평택지제 천안아산 오송 익산 광주송정 나제역을 여차 마지막 역은 목포역까지 가는 srt 655열차입니다. 승객 여러분께서는 가지고 계신 승차권에서 가는 곳과 열차를 다시 한 번 확인해 주시기 바랍니다. 우리 열어대전은 아울러 동탄 동탄 광주 방면으로 진입하실 승객께서는 이번 역에서 하차하시어 내리실 문을로에 있는 자동 판매기를 이용해 주시기 바랍니다. 고맙습니다.</t>
  </si>
  <si>
    <t>우리 열차는 아홉 시 사십 분에 수서역을 조절하여 동탄 평택지제 천안아산 오송 익산 광주송정 나제역을 여차 마지막 역은 목포역까지 가는 srt 655열차입니다. 승객 여러분께서는 가지고 계신 승차권에서 가는 곳과 열차를 다시 한 번 확인해 주시기 바랍니다. 우리 열어대전은 아울러 동탄 동탄 광주 방면으로 진입하실 승객께서는 이번 역에서 하차하시어 내리실 문을로에 있는 자동 판매기를 이용해 주시기 바랍니다. 고맙습니다.</t>
    <phoneticPr fontId="2" type="noConversion"/>
  </si>
  <si>
    <t>d:\SRT_Improvement\전사데이터\aac\MG00e04c241998\20210719\153701-521.aac</t>
    <phoneticPr fontId="2" type="noConversion"/>
  </si>
  <si>
    <t>안내 말씀드립니다. 우리 열차는 열 다섯 시 사십 분에 오후 세시 사십분에 부산역을 출발하여 동대구, 김천구미, 대전, 천안아산, 동탄역을 거쳐 수서역까지 가는 srt 348열차입니다. 승객 여러분께서는 가지고 계신 승차권에서 가는 곳과 열차� 번 확인해 주시기 바랍니다. 열차를 곧 출발합니다. 배웅을 위해 승차한 분은 이제 열찦에서 내리실</t>
  </si>
  <si>
    <t>안내 말씀드립니다. 우리 열차는 열 다섯 시 사십 분에 오후 세시 사십분에 부산역을 출발하여 동대구, 김천구미, 대전, 천안아산, 동탄역을 거쳐 수서역까지 가는 srt 348열차입니다. 승객 여러분께서는 가지고 계신 승차권에서 가는 곳과 열차� 번 확인해 주시기 바랍니다. 열차를 곧 출발합니다. 배웅을 위해 승차한 분은 이제 열찦에서 내리실</t>
    <phoneticPr fontId="2" type="noConversion"/>
  </si>
  <si>
    <t>d:\SRT_Improvement\전사데이터\aac\MG00e04c241914\20210730\071919-073.aac</t>
    <phoneticPr fontId="2" type="noConversion"/>
  </si>
  <si>
    <t>다시 한 번 안내말씀 드립니다. 우리 열차는 잠시 후 오송, 오송역에 도착합니다. 아울러 우리열차가 오송 역을 경유하여 지제, 동탄, 수서역으로 가는 srt 304 열차를 이용해 주시기 바랍니다. 내리실 문은 열착 진행 방향 왼쪽입니다. 고맙습니다.</t>
  </si>
  <si>
    <t>다시 한 번 안내말씀 드립니다. 우리 열차는 잠시 후 오송, 오송역에 도착합니다. 아울러 우리열차가 오송 역을 경유하여 지제, 동탄, 수서역으로 가는 srt 304 열차를 이용해 주시기 바랍니다. 내리실 문은 열착 진행 방향 왼쪽입니다. 고맙습니다.</t>
    <phoneticPr fontId="2" type="noConversion"/>
  </si>
  <si>
    <t>d:\SRT_Improvement\전사데이터\aac\MG00e04c2419a0\20210906\162232-818.aac</t>
    <phoneticPr fontId="2" type="noConversion"/>
  </si>
  <si>
    <t>안내말씀 드립니다. 우리열차는 잠시후 대전, 대전역에 도착합니다. 우리 열차가 대전 역을 경유하여 도중경차역 없이 곧바로 수서역으로 가는 srt 344 열차를 이용해 주시기 바랍니다.대전역 내리실 문은 열찴 진행 방향 왼쪽입니다. 고맙습니다.</t>
  </si>
  <si>
    <t>안내말씀 드립니다. 우리열차는 잠시후 대전, 대전역에 도착합니다. 우리 열차가 대전 역을 경유하여 도중경차역 없이 곧바로 수서역으로 가는 srt 344 열차를 이용해 주시기 바랍니다.대전역 내리실 문은 열찴 진행 방향 왼쪽입니다. 고맙습니다.</t>
    <phoneticPr fontId="2" type="noConversion"/>
  </si>
  <si>
    <t>d:\SRT_Improvement\전사데이터\aac\MG00e04c241970\20210819\155343-894.aac</t>
    <phoneticPr fontId="2" type="noConversion"/>
  </si>
  <si>
    <t>안내 말씀드립니다. 우리 열차는 십 오 시 오십 오 분에 수서역을 출발하여 동탄, 대전, 동대구, 울산역을 마차 부산역까지 가는 srt 347열차입니다. 승객 여러분께서 6호 차 사이 통로에 있는 자동 판매기를 이용해 주시기 바랍니다. 고맙습니다.</t>
  </si>
  <si>
    <t>안내 말씀드립니다. 우리 열차는 십 오 시 오십 오 분에 수서역을 출발하여 동탄, 대전, 동대구, 울산역을 마차 부산역까지 가는 srt 347열차입니다. 승객 여러분께서 6호 차 사이 통로에 있는 자동 판매기를 이용해 주시기 바랍니다. 고맙습니다.</t>
    <phoneticPr fontId="2" type="noConversion"/>
  </si>
  <si>
    <t>d:\SRT_Improvement\전사데이터\aac\MG00e04c241914\20210901\092524-411.aac</t>
    <phoneticPr fontId="2" type="noConversion"/>
  </si>
  <si>
    <t>안내말씀 드립니다. 우리 열차는 잠시 후 천안아산, 천안 아산역에 도착합니다. 아울러 우리열차 는 천안아아산역을 경유하여 수서역으로 가는 srt 310열대차입니다. 내리실 문은 열차를 진행 방향 왼쪽입니다. 고맙습니다.</t>
  </si>
  <si>
    <t>안내말씀 드립니다. 우리 열차는 잠시 후 천안아산, 천안 아산역에 도착합니다. 아울러 우리열차 는 천안아아산역을 경유하여 수서역으로 가는 srt 310열대차입니다. 내리실 문은 열차를 진행 방향 왼쪽입니다. 고맙습니다.</t>
    <phoneticPr fontId="2" type="noConversion"/>
  </si>
  <si>
    <t>d:\SRT_Improvement\전사데이터\aac\MG00e04c24196c\20210831\094939-163.aac</t>
    <phoneticPr fontId="2" type="noConversion"/>
  </si>
  <si>
    <t>안내 말씀드립니다. 우리 열차는 잠시 후 오송, 오송역에 도착합니다. 아울러 우리열차를 오송 역을 경유하여 동탄, 수서역으로 가는 srt 314열체입니다. 용산, 서울역으로가는 ktx 열찴을 이용하실 승객께서는 이번 역에서 하차하시어 다른 열찰를 이용해 주시기 바랍니다. 내리실 문은 열차방향 왼쪽입니다. 고맙습니다.</t>
  </si>
  <si>
    <t>안내 말씀드립니다. 우리 열차는 잠시 후 오송, 오송역에 도착합니다. 아울러 우리열차를 오송 역을 경유하여 동탄, 수서역으로 가는 srt 314열체입니다. 용산, 서울역으로가는 ktx 열찴을 이용하실 승객께서는 이번 역에서 하차하시어 다른 열찰를 이용해 주시기 바랍니다. 내리실 문은 열차방향 왼쪽입니다. 고맙습니다.</t>
    <phoneticPr fontId="2" type="noConversion"/>
  </si>
  <si>
    <t>d:\SRT_Improvement\전사데이터\aac\MG00e04c2419b0\20210806\220125-128.aac</t>
    <phoneticPr fontId="2" type="noConversion"/>
  </si>
  <si>
    <t>d:\SRT_Improvement\전사데이터\aac\MG00e04c2419cc\20210715\134258-538.aac</t>
    <phoneticPr fontId="2" type="noConversion"/>
  </si>
  <si>
    <t>안내말씀 드립니다. 우리 열차는 잠시 후 대전, 대전역에 도착합니다. 대전 역 내리실문은 열차를 진행 방향 오른쪽입니다. 고맙습니다. 다시 한 번 안내외식입니다. 우리열차가 잠시후 대전 대전옥에오차차입니다.대전역 내리실 문은 열차 진행 방향 오른쪽입니다. 고맙습니다.</t>
  </si>
  <si>
    <t>안내말씀 드립니다. 우리 열차는 잠시 후 대전, 대전역에 도착합니다. 대전 역 내리실문은 열차를 진행 방향 오른쪽입니다. 고맙습니다. 다시 한 번 안내외식입니다. 우리열차가 잠시후 대전 대전옥에오차차입니다.대전역 내리실 문은 열차 진행 방향 오른쪽입니다. 고맙습니다.</t>
    <phoneticPr fontId="2" type="noConversion"/>
  </si>
  <si>
    <t>d:\SRT_Improvement\전사데이터\aac\MG00e04c24193c\20210907\093957-556.aac</t>
    <phoneticPr fontId="2" type="noConversion"/>
  </si>
  <si>
    <t>안내 말씀드립니다. 우리 열차는 잠시 후 평택지제 평택 지제역에 도착합니다. 내리실 문은 열차를 진행 방향 왼쪽입니다. 고맙습니다.</t>
  </si>
  <si>
    <t>안내 말씀드립니다. 우리 열차는 잠시 후 평택지제 평택 지제역에 도착합니다. 내리실 문은 열차를 진행 방향 왼쪽입니다. 고맙습니다.</t>
    <phoneticPr fontId="2" type="noConversion"/>
  </si>
  <si>
    <t>d:\SRT_Improvement\전사데이터\aac\MG00e04c2419a0\20210820\085537-995.aac</t>
    <phoneticPr fontId="2" type="noConversion"/>
  </si>
  <si>
    <t>안내 말씀드립니다. 우리 열차는 잠시 후 우송, 우송역에 도착합니다. 내리실 문은 열차를 진행 방향 왼쪽입니다. 고맙습니다.</t>
  </si>
  <si>
    <t>안내 말씀드립니다. 우리 열차는 잠시 후 우송, 우송역에 도착합니다. 내리실 문은 열차를 진행 방향 왼쪽입니다. 고맙습니다.</t>
    <phoneticPr fontId="2" type="noConversion"/>
  </si>
  <si>
    <t>d:\SRT_Improvement\전사데이터\aac\MG00e04c241950\20210820\150643-171.aac</t>
    <phoneticPr fontId="2" type="noConversion"/>
  </si>
  <si>
    <t>다시 한 번 안내말씀 드립니다. 우리 열차는 잠시 후 대전, 대전역에 도착합니다. 대전 역 내리실 문은 열차를 진행 방향 왼쪽입니다. 고맙습니다.</t>
  </si>
  <si>
    <t>다시 한 번 안내말씀 드립니다. 우리 열차는 잠시 후 대전, 대전역에 도착합니다. 대전 역 내리실 문은 열차를 진행 방향 왼쪽입니다. 고맙습니다.</t>
    <phoneticPr fontId="2" type="noConversion"/>
  </si>
  <si>
    <t>d:\SRT_Improvement\전사데이터\aac\MG00e04c241988\20210802\175634-866.aac</t>
    <phoneticPr fontId="2" type="noConversion"/>
  </si>
  <si>
    <t>안내 말씀드립니다. 우리열차는 잠시후 동대구,동대구역에 도착합니다. 내리실 문은 열차 진행 방향 오른쪽입니다. 고맙습니다.</t>
  </si>
  <si>
    <t>안내 말씀드립니다. 우리열차는 잠시후 동대구,동대구역에 도착합니다. 내리실 문은 열차 진행 방향 오른쪽입니다. 고맙습니다.</t>
    <phoneticPr fontId="2" type="noConversion"/>
  </si>
  <si>
    <t>d:\SRT_Improvement\전사데이터\aac\MG00e04c24194c\20210707\230201-355.aac</t>
    <phoneticPr fontId="2" type="noConversion"/>
  </si>
  <si>
    <t>안내말씀 드립니다. 우리열차는 잠시후 오송, 오송역에 도착합니다. 오송 역 내리실 문은 열차 진행 방향 오른쪽입니다. 고맙습니다.</t>
  </si>
  <si>
    <t>안내말씀 드립니다. 우리열차는 잠시후 오송, 오송역에 도착합니다. 오송 역 내리실 문은 열차 진행 방향 오른쪽입니다. 고맙습니다.</t>
    <phoneticPr fontId="2" type="noConversion"/>
  </si>
  <si>
    <t>d:\SRT_Improvement\전사데이터\aac\MG00e04c2419b0\20210719\142850-209.aac</t>
    <phoneticPr fontId="2" type="noConversion"/>
  </si>
  <si>
    <t>안내 말씀드립니다. 우리 열차는 잠시 후 나주, 나주역에 도착합니다. 내리실 문은 열차를 진행 방향 왼쪽입니다. 고맙습니다.</t>
  </si>
  <si>
    <t>d:\SRT_Improvement\전사데이터\aac\MG00e04c24193c\20210901\151333-459.aac</t>
    <phoneticPr fontId="2" type="noConversion"/>
  </si>
  <si>
    <t>고객 여러분, 우리 열차는 잠시 후 평택지제역에 도착하겠습니다. 두고 내리는 물건이 없는지 다시 한 번 확인해 주시기 바랍니다. 감사합니다. ******</t>
  </si>
  <si>
    <t>고객 여러분, 우리 열차는 잠시 후 평택지제역에 도착하겠습니다. 두고 내리는 물건이 없는지 다시 한 번 확인해 주시기 바랍니다. 감사합니다. ******</t>
    <phoneticPr fontId="2" type="noConversion"/>
  </si>
  <si>
    <t>d:\SRT_Improvement\전사데이터\aac\MG00e04c241934\20210809\070427-091.aac</t>
    <phoneticPr fontId="2" type="noConversion"/>
  </si>
  <si>
    <t>안내말씀 드립니다. 우리열차는 잠시후 평택지제 평택 지제역에 도착합니다. 내리실 문은 열차 진행 방향 왼쪽입니다. 고맙습니다.</t>
  </si>
  <si>
    <t>안내말씀 드립니다. 우리열차는 잠시후 평택지제 평택 지제역에 도착합니다. 내리실 문은 열차 진행 방향 왼쪽입니다. 고맙습니다.</t>
    <phoneticPr fontId="2" type="noConversion"/>
  </si>
  <si>
    <t>d:\SRT_Improvement\전사데이터\aac\MG00e04c24196c\20210812\084212-071.aac</t>
    <phoneticPr fontId="2" type="noConversion"/>
  </si>
  <si>
    <t>안내말씀 드립니다. 우리 열차는 잠시 후 나주, 나주역에 도착합니다. 내리실 문은 열차를 진행 방향 왼쪽입니다. 고맙습니다.</t>
  </si>
  <si>
    <t>안내말씀 드립니다. 우리 열차는 잠시 후 나주, 나주역에 도착합니다. 내리실 문은 열차를 진행 방향 왼쪽입니다. 고맙습니다.</t>
    <phoneticPr fontId="2" type="noConversion"/>
  </si>
  <si>
    <t>d:\SRT_Improvement\전사데이터\aac\MG00e04c241914\20210824\224102-989.aac</t>
    <phoneticPr fontId="2" type="noConversion"/>
  </si>
  <si>
    <t>고객 여러분, 우리 열차는 잠시 후 평택지제역에 도착하겠습니다. 두고 내리는 물건이 없는지 다시 한 번 확인해 주시기 바랍니다. 감사합니다. Ah</t>
  </si>
  <si>
    <t>d:\SRT_Improvement\전사데이터\aac\MG00e04c241988\20210819\105514-428.aac</t>
    <phoneticPr fontId="2" type="noConversion"/>
  </si>
  <si>
    <t>안내 말씀드립니다. 우리 열차는 잠시 후 대전, 대전역에 도착합니다. 내리실 문은 열차를 진행 방향 왼쪽입니다. 고맙습니다.</t>
  </si>
  <si>
    <t>안내 말씀드립니다. 우리 열차는 잠시 후 대전, 대전역에 도착합니다. 내리실 문은 열차를 진행 방향 왼쪽입니다. 고맙습니다.</t>
    <phoneticPr fontId="2" type="noConversion"/>
  </si>
  <si>
    <t>d:\SRT_Improvement\전사데이터\aac\MG00e04c2419c0\20210728\180001-827.aac</t>
    <phoneticPr fontId="2" type="noConversion"/>
  </si>
  <si>
    <t>d:\SRT_Improvement\전사데이터\aac\MG00e04c2419cc\20210825\101130-557.aac</t>
    <phoneticPr fontId="2" type="noConversion"/>
  </si>
  <si>
    <t>안내말씀 드립니다. 우리 열차는 잠시 후 정읍정읍역에 도착합니다. 내리실 문은 열차를 진행 방향 왼쪽입니다. 고맙습니다.</t>
  </si>
  <si>
    <t>안내말씀 드립니다. 우리 열차는 잠시 후 정읍정읍역에 도착합니다. 내리실 문은 열차를 진행 방향 왼쪽입니다. 고맙습니다.</t>
    <phoneticPr fontId="2" type="noConversion"/>
  </si>
  <si>
    <t>d:\SRT_Improvement\전사데이터\aac\MG00e04c24193c\20210903\154409-349.aac</t>
    <phoneticPr fontId="2" type="noConversion"/>
  </si>
  <si>
    <t>d:\SRT_Improvement\전사데이터\aac\MG00e04c241998\20210906\091711-138.aac</t>
    <phoneticPr fontId="2" type="noConversion"/>
  </si>
  <si>
    <t>다시 한 번 안내말씀 드립니다. 우리 열차는 잠시 후 동대구, 동 대구역에 도착합니다. 동 대 구역 내리실 문은 열차를 진행 방향 오른쪽입니다. 고맙습니다.</t>
  </si>
  <si>
    <t>다시 한 번 안내말씀 드립니다. 우리 열차는 잠시 후 동대구, 동 대구역에 도착합니다. 동 대 구역 내리실 문은 열차를 진행 방향 오른쪽입니다. 고맙습니다.</t>
    <phoneticPr fontId="2" type="noConversion"/>
  </si>
  <si>
    <t>d:\SRT_Improvement\전사데이터\aac\MG00e04c241914\20210714\165454-971.aac</t>
    <phoneticPr fontId="2" type="noConversion"/>
  </si>
  <si>
    <t>고객 여러분, 우리 열차는 잠시 후 익산역에 도착하겠습니다. 두고 내리는 물건이 없는지 다시 한 번 확인해 주시기 바랍니다. 감사합니다.thank you</t>
  </si>
  <si>
    <t>고객 여러분, 우리 열차는 잠시 후 익산역에 도착하겠습니다. 두고 내리는 물건이 없는지 다시 한 번 확인해 주시기 바랍니다. 감사합니다.thank you</t>
    <phoneticPr fontId="2" type="noConversion"/>
  </si>
  <si>
    <t>d:\SRT_Improvement\전사데이터\aac\MG00e04c241940\20210707\054142-562.aac</t>
    <phoneticPr fontId="2" type="noConversion"/>
  </si>
  <si>
    <t>안내말씀 드립니다. 우리 열차는 잠시 후 오송, 오송역에 도착합니다. 오송 역에서 내리실 문은 열차를 진행 방향 오른쪽입니다. 고맙습니다.</t>
  </si>
  <si>
    <t>안내말씀 드립니다. 우리 열차는 잠시 후 오송, 오송역에 도착합니다. 오송 역에서 내리실 문은 열차를 진행 방향 오른쪽입니다. 고맙습니다.</t>
    <phoneticPr fontId="2" type="noConversion"/>
  </si>
  <si>
    <t>d:\SRT_Improvement\전사데이터\aac\MG00e04c241968\20210825\200830-893.aac</t>
    <phoneticPr fontId="2" type="noConversion"/>
  </si>
  <si>
    <t>안내 말씀드립니다. 우리 열차는 잠시 후 오송, 오송역에 도착합니다. 두고 내리시는 물건이 없는지 다시 한 번 확인하시기 바랍니다. 오송 역에서 내리실 문은 열차를 진행 방향 왼쪽입니다. 고맙습니다.</t>
  </si>
  <si>
    <t>안내 말씀드립니다. 우리 열차는 잠시 후 오송, 오송역에 도착합니다. 두고 내리시는 물건이 없는지 다시 한 번 확인하시기 바랍니다. 오송 역에서 내리실 문은 열차를 진행 방향 왼쪽입니다. 고맙습니다.</t>
    <phoneticPr fontId="2" type="noConversion"/>
  </si>
  <si>
    <t>clova CER</t>
  </si>
  <si>
    <t>clova WER</t>
  </si>
  <si>
    <t>univa CER</t>
  </si>
  <si>
    <t>univa WER</t>
  </si>
  <si>
    <t>d:\SRT_Improvement\전사데이터\aac\MG00e04c2419ac\20210729\063803-378.aac</t>
  </si>
  <si>
    <t>d:\SRT_Improvement\전사데이터\aac\MG00e04c2419cc\20210802\162211-282.aac</t>
  </si>
  <si>
    <t>안내 말씀드립니다. 우리 열차는 지금 김천구미, 김천 구미역에 도착합니다. 내리실 문은 열차를 진행 방향 왼쪽입니다. 아울러 칠 호차 뒤쪽 출입문 고장으로, 칠호차에 계신 승객께서는 팔호차 승강문으로 하차해 주시기 바랍니다. 열차 이용에 불편을 드려 죄송합니다.</t>
  </si>
  <si>
    <t>d:\SRT_Improvement\전사데이터\aac\MG00e04c2419cc\20210802\164433-679.aac</t>
  </si>
  <si>
    <t>안내 말씀드립니다. 우리 열차는 잠시 후 동대구, 동 대구역에 도착합니다. 아울러 동해선 포항 방면, 경전선 창원, 마산, 진주 방면으로 여행하실 승객께서는 이번 역에서 하차하시어 다른 열차를 이용해 주시기 바랍니다. 내리실 문은 열찥 진행 방향 오른쪽입니다. 아 울러 우리 열쪄는 동대차 출입문 고장으로 칠호차에 계신 승객께서는 팔호차 승강문으로 하차해 주시기 바랍니다. 다시 한 번 안내말씀 드립니다.</t>
  </si>
  <si>
    <t>d:\SRT_Improvement\전사데이터\aac\MG00e04c24194c\20210903\121329-369.aac</t>
  </si>
  <si>
    <t>부탁 말씀드립니다. 응급환자를 도울분을 탔습니다. 우리 열차 2호차에 응급 환자가 생겨 어려움을 겪고 있습니다. 의사나 간호사가 계시면 2호차로 오셔서 도와주시기 바랍니다.</t>
  </si>
  <si>
    <t>d:\SRT_Improvement\전사데이터\aac\MG00e04c241938\20210723\131709-087.aac</t>
  </si>
  <si>
    <t>승객여러분께 잠시 안내 말씀 드립니다. 현재 우리 열차 1호차에 응급환자가 생겼습니다. 우리 열차에 의사나 간호사께서 계신다면 1호차로 와주시면 감사하겠습니다. 다시 한번 안내 말씀드립니다. 우리 열차 1호차에 응급환자가 발생하였습니다. 현재 의사나 간호사가 계신다면 1호차로 와주시면 감사하겠습니다.</t>
  </si>
  <si>
    <t>승객 여러분께 잠시 안내 말씀드립니다. 현재 우리 우리 열차 1호차에 응급환자가 생겼습니다. 우리 열채에 의사나 간호사께서 계신다면 1호차로 가주시면 감사하겠습니다. 다시 한 번 안내말씀 드립니다. 우리열차1호차의 응급 환자가 발생하였습니다. 현재 의사와 간호사�께서 되신다면, 이 열차를 하실 수 있는 검역에서 하겠습니까?</t>
  </si>
  <si>
    <t>d:\SRT_Improvement\전사데이터\aac\MG00e04c241948\20210706\114120-216.aac</t>
  </si>
  <si>
    <t>안내말씀 드립니다. 우리 열차는 잠시 후 익산, 익산역에 도착합니다. 우리열차 는 익산 역을 경유하여 공주, 수서역으로 가는 srt 610열대입니다. 용산, 서울역으로가는 ktx 열차를 이용하실 고객께서는 이번 역에서 하차하시어 다른 열찬를 이용해 주시기 바랍니다. 익산역 내리실 문은 열차 진행 방향 왼쪽 왼쪽에입니다. 고맙습니다.</t>
  </si>
  <si>
    <t>d:\SRT_Improvement\전사데이터\aac\MG00e04c24194c\20210812\171350-392.aac</t>
  </si>
  <si>
    <t>안내말씀 드립니다. 우리 열차는 잠시 후 동대구, 동 대구역에 도착합니다. 아울러 동해선 포항방면, 경전선 창원, 마산, 진주 방면으로 여행하실 고객께서는 이번 역에서 하차하시어 다른 열차를 이용해 주시기 바랍니다. 동대 구역 내리실 문은 열착 진행 방향 오른쪽입니다 고맙습니다</t>
  </si>
  <si>
    <t>d:\SRT_Improvement\전사데이터\aac\MG00e04c241970\20210901\142447-792.aac</t>
  </si>
  <si>
    <t>안내 말씀드립니다. 우리 열차는 잠시 후 동대구, 동 대구역에 도착합니다. 아울러 동해선 포항 방면, 경전선 창원, 마산, 진주 방면으로 여행하실 승객께서는 이번 역에서 하차하시어 다른 열차 진행 방향 오른쪽입니다. 고맙습니다.</t>
  </si>
  <si>
    <t>d:\SRT_Improvement\전사데이터\aac\MG00e04c24193c\20210702\184605-794.aac</t>
  </si>
  <si>
    <t>다시한번 안내말씀 드립니다. 우리 열차는 잠시 후 천안아산, 천안 아산역에 도착합니다. 아울러 우리열차를 천안에아산역을 경유하여 지제, 경탄, 수서역으로 가는 srt 354열대차입니다. 용산이나 서울역으로가는 ktx 열찴을 이용하실 승객께서는 이번 역에서 하차하시기 바랍니다. 고맙습니다. ah ah ah</t>
  </si>
  <si>
    <t>d:\SRT_Improvement\전사데이터\aac\MG00e04c24196c\20210811\092247-058.aac</t>
  </si>
  <si>
    <t>안내말씀 드립니다. 우리 열차는 잠시 후 천안아산, 천안 아산역에 도착합니다. 아울러 우리열차 는 천산아산역을 경유하여 수서역으로 가는 srt 310 열차를 이용해 주시기 바랍니다. 내리실문은 열찴 진행 방향 왼쪽입니다. 고맙습니다.</t>
  </si>
  <si>
    <t>d:\SRT_Improvement\전사데이터\aac\MG00e04c24192c\20210708\083843-955.aac</t>
  </si>
  <si>
    <t>안내 말씀드립니다. 우리 열차는 잠시 후 동대구, 동 대구역에 도착합니다. 아울러 동해선 광명, 경전선 장원, 마산, 진주 방면으로 여행하실 승객께서는 이번 역에서 하차하시어 다른 열차를 이용해 주시기 바랍니다. 내리실 문은 열차 진행 방향 오른쪽입니다. 고맙습니다.</t>
  </si>
  <si>
    <t>d:\SRT_Improvement\전사데이터\aac\MG00e04c241998\20210729\093225-047.aac</t>
  </si>
  <si>
    <t>안내말씀 드립니다. 우리 열차는 잠시 후 공주, 공주역에 도착합니다. 두고 내리는 물건이 없는지 다시 한 번 확인해 주시기 바랍니다. 공주 역에서 내리실 문은 열차를 진행 방향 왼쪽입니다. 고맙습니다.</t>
  </si>
  <si>
    <t>d:\SRT_Improvement\전사데이터\aac\MG00e04c241988\20210803\110229-650.aac</t>
  </si>
  <si>
    <t>안내말씀 드립니다. 우리 열차는 잠시 후 정읍, 정은역에 도착합니다. 두고 내리시는 물건이 없는지 다시 한 번 확인해 주시기 바랍니다. 정은 역에서 내리실 문은 열차 진행 방향 왼쪽입니다. 고맙습니다.</t>
  </si>
  <si>
    <t>d:\SRT_Improvement\전사데이터\aac\MG00e04c2419ac\20210902\205136-232.aac</t>
  </si>
  <si>
    <t>다시 한 번 안내말씀 드립니다. 우리 열차는 잠시 후 익산, 익산역에 도착합니다. 익산 역 내리실 문은 열차를 진행 방향 왼쪽입니다. 고맙습니다.</t>
  </si>
  <si>
    <t>d:\SRT_Improvement\전사데이터\aac\MG00e04c241998\20210809\121718-043.aac</t>
  </si>
  <si>
    <t>d:\SRT_Improvement\전사데이터\aac\MG00e04c2419ac\20210820\124555-462.aac</t>
  </si>
  <si>
    <t>안내말씀 드립니다. 우리 열차는 잠시 후 평택지제, 평택 지제역에 도착합니다. 내리실 문은 열차를 진행 방향 왼쪽입니다. 고맙습니다.</t>
  </si>
  <si>
    <t>d:\SRT_Improvement\전사데이터\aac\MG00e04c241988\20210907\141711-007.aac</t>
  </si>
  <si>
    <t>고객 여러분, 우리 열차는 잠시 후 익산역에 도착하겠습니다. 두고 내리는 물건이 없는지 다시 한 번 확인해 주시기 바랍니다. 감사합니다. ******</t>
  </si>
  <si>
    <t>d:\SRT_Improvement\전사데이터\aac\MG00e04c241914\20210907\203739-703.aac</t>
  </si>
  <si>
    <t>안내 말씀 드립니다. 우리 열차는 잠시 후 동대구,동대구역에 도착합니다. 두고 내리는 물건이 없는지 다시 한번 확인해 주시기 바랍니다. 다시 한 번 안내말씀 드리겠습니다. 우리열차가 잠시후 동대구로 역에 도차합니다. 내리실 문은 열차를 진행 방향 오른쪽입니다 고맙습니다</t>
  </si>
  <si>
    <t>d:\SRT_Improvement\전사데이터\aac\MG00e04c24192c\20210810\151848-954.aac</t>
  </si>
  <si>
    <t>d:\SRT_Improvement\전사데이터\aac\MG00e04c24194c\20210907\110146-444.aac</t>
  </si>
  <si>
    <t>고객 여러분, 우리 열차는 잠시 후 신경주역에 도착하겠습니다. 두고 내리는 물건이 없는지 다시 한 번 확인해 주시기 바랍니다. 감사합니다. So</t>
  </si>
  <si>
    <t>d:\SRT_Improvement\전사데이터\aac\MG00e04c2418cc\20210812\063043-846.aac</t>
  </si>
  <si>
    <t>d:\SRT_Improvement\전사데이터\aac\MG00e04c241974\20210827\150017-494.aac</t>
  </si>
  <si>
    <t>d:\SRT_Improvement\전사데이터\aac\MG00e04c241944\20210813\174911-746.aac</t>
  </si>
  <si>
    <t>d:\SRT_Improvement\전사데이터\aac\MG00e04c241934\20210701\094407-979.aac</t>
  </si>
  <si>
    <t>d:\SRT_Improvement\전사데이터\aac\MG00e04c241974\20210823\103358-887.aac</t>
  </si>
  <si>
    <t>나주역에 도착합니다. 나주역 내리실 문은 열차 진행 방향 왼쪽입니다. 또한 오늘은 비로 인해 바닥이 미끄러울 수 있으니 내리실때 조심하시기 바랍니다. 고맙습니다.</t>
  </si>
  <si>
    <t>d:\SRT_Improvement\전사데이터\aac\MG00e04c241970\20210906\062353-474.aac</t>
  </si>
  <si>
    <t>Naver Clova</t>
    <phoneticPr fontId="2" type="noConversion"/>
  </si>
  <si>
    <t>Univa</t>
    <phoneticPr fontId="2" type="noConversion"/>
  </si>
  <si>
    <t>CER</t>
    <phoneticPr fontId="2" type="noConversion"/>
  </si>
  <si>
    <t>WER</t>
    <phoneticPr fontId="2" type="noConversion"/>
  </si>
  <si>
    <t>univaResult(2024)</t>
    <phoneticPr fontId="2" type="noConversion"/>
  </si>
  <si>
    <t>안내 말씀 드립니다. 우리 열차는 지금 김천구미, 김천구미역에 도착합니다. 내리실 문은 열차 진행 방향 왼쪽입니다. 아울러 7호차 뒤쪽 출입문 고장으로 7호차에 계신 승객께서는 8호차 승강문으로 하차해 주시기 바랍니다. 다시 한번 안내 말씀 드립니다. 우리 열차 7호차 뒤쪽 출입문 고장으로 7호차에 계신 승객께서는 8호차 승강문으로 하차해 주시기 바랍니다. 열차 이용에 불편을 드려 죄송합니다.</t>
  </si>
  <si>
    <t>안내 말씀 드립니다. 우리 열차는 잠시 후 동대구, 동대구역에 도착합니다. 아울러 동해선 포항 방면, 경전선 창원, 마산, 진주 방면으로 여행하실 승객께서는 이번 역에서 하차하시어 다른 열차를 이용해 주시기 바랍니다. 내리실 문은 열차 진행 방향 오른쪽입니다. 아울러 우리 열차 7호차 출입문 고장나서 잠시 기다려 주시기 바랍니다. 7호차에 계신 승객께서는 8호차 승강문으로 하차해 주시기 바랍니다. 다시 한번 안내 말씀 드립니다. 우리 열차 7호차 출입문 고장으로 7호차에 계신 승객께서는 8호차 승강문으로 하차해 주시기 바랍니다. 이용에 불편을 드려 죄송합니다.</t>
  </si>
  <si>
    <t>부탁 말씀드립니다. 응급 환자를 두고는 탔습니다. 우리 열차 2호차에 응급 환자가 생겨 어려움을 겪고 있습니다. 의사나 간호사가 계시면 2호차로 오셔서 도와주시기 바랍니다.</t>
  </si>
  <si>
    <t>승객 여러분께 잠시 안내 말씀 드립니다. 현재 우리 우리 열차 1호차에 응급환자가 생겼습니다. 우리 열차에 의사나 간호사께서 계신다면 1호차로 가주시면 감사하겠습니다. 다시 한번 안내 말씀 드립니다. 우리 열차 1호차에 응급환자가 발생하였습니다. 현재 의사나 간호사께서 계신다면 1호차로 가주시면 감사하겠습니다.</t>
  </si>
  <si>
    <t>안내 말씀 드립니다. 우리 열차는 잠시 후 익산, 익산역에 도착합니다. 우리 열차는 익산역을 경유하여 공주, 수서역으로 가는 SRT 610 열차입니다. 이용 전 서행역으로 가는 KTX 열차를 이용하실 고객께서는 이번 역에서 하차하시어 다른 열차를 이용해 주시기 바랍니다. 익산역 내리실 문은 열차 진행 방향 왼쪽입니다. 고맙습니다. 왼쪽, 왼쪽입니다. 고맙습니다.</t>
  </si>
  <si>
    <t>안내 말씀 드립니다. 우리 열차는 잠시 후 동대구, 동대구역에 도착합니다. 아울러 동해선 평방면, 경전선 창원, 마산, 진주 방면으로 여행하실 고객께서는 이번 역에서 하차하시어 다른 열차를 이용해 주시기 바랍니다. 동대구역 내리실 문은 열차 진행 방향 오른쪽입니다. 고맙습니다.</t>
  </si>
  <si>
    <t>안내 말씀 드립니다. 우리 열차는 잠시 후 동대구, 동대구역에 도착합니다. 아울러 동해선 포항 방면, 경전선 창원, 마산, 진주 방면으로 여행하실 승객께서는 이번 역에서 하차하시어 다른 열차를 이용해 주시기 바랍니다. 동대구역 내리실 문은 열차 진행 방향 오른쪽입니다. 고맙습니다.</t>
  </si>
  <si>
    <t>안내 말씀 드립니다. 우리 열차는 잠시 후 동대구, 동대구역에 도착합니다. 두고 내리시는 물건이 없는지 다시 한번 확인하시기 바랍니다. 아울러 동해선 포항 방면, 경전선 창원, 마산, 진주 방면으로 여행하실 승객께서는 이번 역에서 하차하시어 다른 열차를 이용해 주시기 바랍니다.  내리실 문은 열차 진행 방향 오른쪽입니다. 고맙습니다.</t>
  </si>
  <si>
    <t>안내 말씀 드립니다. 우리 열차는 잠시 후 동대구, 동대구역에 도착합니다. 아울러 동해선 포항 방면, 경전선 창원마산 진주 방면으로 여행하실 승객께서는 다른 열차를 이용해 주시기 바랍니다. 내리실 문은 열차 진행 방향 오른쪽입니다. 다시 한번 안내 말씀 드립니다. 우리 열차는 잠시 후 동대구, 동대구역에 도착합니다. 내리실 문은 열차 진행 방향 오른쪽입니다. 고맙습니다.</t>
  </si>
  <si>
    <t>다시 한번 안내 말씀 드립니다. 우리 열차는 잠시 후 천안아산, 천안아산역에 도착합니다. 아울러 우리 열차는 천안아산역을 경유하여 지제, 동탄, 수서역으로 가는 SRT 354 열차입니다. 용산이나 서울역으로 가는 KTX 열차를 이용하실 승객께서는 이번 역에서 하차하시어 다른 열차를 이용해 주시기 바랍니다. 합니다. 천안아산역 내리실 문은 열차 진행</t>
  </si>
  <si>
    <t>안내 말씀 드립니다. 우리 열차는 잠시 후 천안아산, 천안아산역에 도착합니다. 아울러 우리 열차는 천안아산역을 경유하여 수서역으로 가는 SRT 310 열차입니다. 내리실 문은 열차 진행 방향 왼쪽입니다. 고맙습니다.</t>
  </si>
  <si>
    <t>안내 말씀 드립니다. 우리 열차는 잠시 후 대전, 대전역에 도착합니다. 아울러 우리 열차는 대전역을 경유하여 수서역으로 가는 SRT 344 열차입니다. 대전역에서 내리실 문은 열차 진행 방향 왼쪽입니다. 고맙습니</t>
  </si>
  <si>
    <t>안내 말씀 드립니다. 우리 열차는 잠시 후 동대구, 동대구역에 앞 열차와의 안전거리 유지를 위한 서행 운전으로 제시간보다 약 5분 늦게 도착합니다. 열차가 제시간에 도착하지 못해 죄송합니다. 아울러 동해선 평 방면, 경전선 창원, 마산, 진주 방면으로 여행하실 승객께서는 다른 열차를 이용해 주시기 바랍니다. 내리실 문은 열차 진행 방향 오른쪽입니다. 3호는 열차 진행 방향 오른쪽입니다. 고맙습니다.</t>
  </si>
  <si>
    <t>안내 말씀 드립니다. 우리 열차는 잠시 후 동대구, 동대구역에 도착합니다. 아울러 동해선 포항 방면, 경전선 창원, 마산, 진주 방면으로 여행하실 승객께서는 이번 역에서 하차하시어 안내 통신이나 안내 방송을 확인하시고 해당 승강장으로 이동하여 다른 열차를 이용해 주시기 바랍니다. 내리실 문은 열차 진행 방향 왼쪽입니다. 고맙습니다. 태양 오른쪽입니다. 고맙습니다.</t>
  </si>
  <si>
    <t>다시 한번 안내 말씀 드립니다. 우리 열차는 잠시 후 대전, 대전역에 앞 열차와의 안전거리 유지를 위해 제시간보다 약 5분 늦게 도착합니다. 열차가 제시간에 도착하지 못해 죄송합니다. 내리실 문은 열차 진행 방향 오른쪽입니다. 고맙습니다.</t>
  </si>
  <si>
    <t>안내 말씀 드립니다. 우리 열차는 잠시 후 동대구, 동대구역에 도착합니다. 승객 여러분께서는 두고 내리시는 물건이 없는지 다시 한번 확인하시기 바랍니다. 아울러 동해선 포항 방면으로 여행하실 승객께서는 이번 역에서 하차하시어 다른 열차를 이용해 주시기 바랍니다. 동대구역 내리실 문은 열차 진행 방향 왼쪽입니다. 고맙습니다. 니다. 고맙습니다.</t>
  </si>
  <si>
    <t>안내 말씀 드립니다. 우리 열차는 잠시 후 천안아산, 천안아산역에 도착합니다. 아울러 우리 열차는 천안아산역을 경유하여 지제, 동탄, 수서역으로 가는 SRT 354 열차입니다. 용산, 서울역으로 가는 KTX 열차를 이용하실 승객께서는 이번 역에서 하차하시어 다른 열차를 이용해 주시기 바랍니다. 내리실 문은 열차 진행 방향 왼쪽입니다. 태양 오른쪽입니다. 고맙습니다.</t>
  </si>
  <si>
    <t>안내 말씀 드립니다. 우리 열차는 잠시 후 천안아산, 천안아산역에 도착합니다. 아울러 우리 열차는 천안아산역을 경유하여 동탄, 수서역으로 가는 SRT 620 열차입니다. 내리실 문은 열차 진행 방향 오른쪽입니다. 고맙습니다.</t>
  </si>
  <si>
    <t>안내 말씀 드립니다. 우리 열차는 잠시 후 천안아산, 천안아산역에 도착합니다. 아울러 우리 열차는 천안아산역을 경유하여 동탄, 수서역까지 가는 SRT 602 열차입니다. 동탄, 서울역으로 가는 KTX 열차를 이용하실 고객께서는 이번 역에서 하차해 주시기 바랍니다. 내리실 문은 왼쪽입니다. 고맙습니다.</t>
  </si>
  <si>
    <t>안내 말씀 드립니다. 우리 열차는 잠시 후 천안아산, 천안아산역에 도착합니다. 두고 내리시는 물건이 없는지 다시 한번 확인하시기 바랍니다. 아울러 우리 열차는 천안아산역을 경유하여 평택지제, 경탄, 수서역으로 가는 SRT 364 열차입니다. 이번 역에서 하차하시어 다른 열차를 이용해 주시기 바랍니다. 천안아산역 내리실 문은 열차 진행 방향 왼쪽입니다. 고맙습니다.</t>
  </si>
  <si>
    <t>안내 말씀 드립니다. 우리 열차는 잠시 후 천안아산, 천안아산역에 도착합니다. 아울러 우리 열차는 천안아산역을 경유하여 지제, 수서역으로 가는 SRT 311 열차입니다. 천안아산역 내리실 문은 열차 진행 방향 오른쪽입니다. 고맙습니다.</t>
  </si>
  <si>
    <t>안내 말씀 드립니다. 우리 열차는 잠시 후 천안아산, 천안아산역에 도착합니다. 아울러 우리 열차는 천안아산역을 경유하여 동탄을 거쳐 수서역으로 가는 SRT 348 열차입니다. 용산이나 서울역으로 가는 KTX 열차를 이용하실 승객께서는 이번 역에서 하차하시어 다른 열차를 이용해 주시기 바랍니다. 내리실 문은 열차 진행 방향 오른쪽입니다.  진행 방향 왼쪽입니다. 고맙습니다.</t>
  </si>
  <si>
    <t>안내 말씀 드립니다. 우리 열차는 잠시 후 울산, 울산역에 앞 열차와의 안전거리 유지를 위해 제시간보다 약 8분 늦게 도착합니다. 열차가 제시간에 도착하지 못해 죄송합니다. 내리실 문은 열차 진행 방향 왼쪽입니다. 고맙습니다.</t>
  </si>
  <si>
    <t>안내 말씀 드립니다. 우리 열차는 잠시 후 오송, 오송역에 도착합니다. 아울러 우리 열차는 오송역을 경유하여 지제, 수서역으로 가는 SRT 308 열차입니다. 내리실 문은 열차 진행 방향 왼쪽입니다. 고맙습니다.</t>
  </si>
  <si>
    <t>안내 말씀 드립니다. 우리 열차는 잠시 후 익산, 익산역에 앞 열차와의 안전거리 유지를 위한 서행 운행으로 제시간보다 약 7분 늦게 도착합니다. 열차가 제시간에 도착하지 못해 죄송합니다. 가시는 목적지까지 안녕히 가십시오. 고맙습니다.</t>
  </si>
  <si>
    <t>안내 말씀 드립니다. 우리 열차는 잠시 후 오송, 오송역에 도착합니다. 아울러 우리 열차는 오송역을 경유하여 평택지제, 동탄, 수서역으로 가는 SRT 366 열차입니다. 오송역에서 내리실 문은 열차 진행 방향 왼쪽입니다. 다시 한번 더 안내 말씀드립니다. 우리 열차는 지금 오송, 오송역에 도착합니다. 오송역 내리실 문은 열차 진행 방향 왼쪽입니다. 고맙습니다.</t>
  </si>
  <si>
    <t>안내 말씀 드립니다. 우리 열차는 잠시 후 천안아산, 천안아산역을 앞 열차와의 안전거리 확보를 위한 서행으로 제시간보다 4분 늦게 도착합니다. 열차가 제시간에 도착하지 못해 죄송합니다. 천안아산역 내리실 문은 열차 진행 방향 오른쪽입니다. 고맙습니다.</t>
  </si>
  <si>
    <t>안내 말씀 드립니다. 우리 열차는 잠시 후 천안아산, 천안아산역에 도착합니다. 아울러 우리 열차는 천안아산역을 경유하여 동탄, 수서역까지 가는 SRT 662 열차입니다. 내리실 문은 열차 진행 방향 오른쪽입니다. 고맙습니다. 안내 말씀 드립니다.</t>
  </si>
  <si>
    <t>안내 말씀 드립니다. 우리 열차는 잠시 후 동대구, 동대구역에 도착합니다. 아울러 동해선 방면, 경전선 장원, 마산, 중대 방면으로 여행하실 승객께서는 이번 역에서 하차하시어 다른 열차를 이용해 주시기 바랍니다. 내리실 문은 열차 진행 방향 오른쪽입니다. 고맙습니다.</t>
  </si>
  <si>
    <t>승객 여러분께 안내 말씀 드립니다. 우리 열차는 잠시 후 나주, 나주역을 앞 열차와의 안전거리 유지로 제시간보다 약 5분 늦게 도착합니다. 열차가 제시간에 도착하지 못해 죄송합니다. 아울러 두고 내리시는 물건이 없는지 다시 한번 확인해 주시기 바랍니다. 나주역 내리실 문은 열차 진행 방향 왼쪽입니다.  고맙습니다.</t>
  </si>
  <si>
    <t>안내 말씀 드립니다. 우리 열차는 잠시 후 천안아산, 천안아산역에 도착합니다. 아울러 우리 열차는 천안아산역을 경유하여 지제, 동탄, 수서역으로 가는 SRT 652 열차입니다. 내리실 문은 열차 진행 방향 오른쪽입니다. 고맙습니다.</t>
  </si>
  <si>
    <t>안내 말씀 드립니다. 우리 열차는 잠시 후 오송, 오송역에 도착합니다. 우리 열차는 오송역을 경유하여 지제, 동탄, 수서역으로 가는 SRT 307 열차입니다. 내리실 문은 열차 진행 방향 왼쪽입니다. 고맙습니다.</t>
  </si>
  <si>
    <t>고객 여러분께 안내 말씀 드립니다. 우리 열차는 잠시 후 대전, 대전역에 도착합니다. 아울러 우리 열차는 대전역을 경유하여 수서역까지 가는 SRT 344 열차입니다. 열차 이용에 참고하시기 바랍니다. 대전역 내리실 문 열차 진행 방향 왼쪽 승강문입니다. 고맙습니다.</t>
  </si>
  <si>
    <t>안내 말씀 드립니다. 우리 열차는 잠시 후 오송, 오송역에 앞 열차와의 안전거리 유지를 위한 서행 운행으로 제시간보다 약 6분 늦게 도착합니다. 열차가 제시간에 도착하지 못해 죄송합니다. 두고 내리시는 물건이 없는지 다시 한번 확인하시기 바랍니다. 아울러 우리 열차는 오송역을 경유하여 수서역으로 가는 SRT 346 열차입니다. 오송역 내리실 문은 열차 진행 방향 왼쪽입니다. 고맙습니다.</t>
  </si>
  <si>
    <t>안내 말씀 드립니다. 우리 열차는 잠시 후 오송, 오송역에 도착합니다. 아울러 우리 열차는 오송역을 경유하여 동탄, 수서역으로 가는 SRT 362 열차입니다. 내리실 문은 열차 진행 방향 왼쪽입니다. 고맙습니다.</t>
  </si>
  <si>
    <t>안내 말씀 드립니다. 우리 열차는 잠시 후 익산, 익산역에 도착합니다. 아울러 우리 열차는 익산역을 경유하여 평택지제, 동탄역으로 가는 SRT, 동탄, 수서역으로 가는 SRT 614 열차입니다. 내리실 문은 열차 진행 방향 왼쪽입니다. 고맙습니다.</t>
  </si>
  <si>
    <t>안내 말씀 드립니다. 우리 열차는 잠시 후 천안아산, 천안아산역에 도착합니다. 두고 내리시는 물건이 없는지 다시 한번 확인하시기 바랍니다.  주시기 바랍니다. 천안아산역에서 내리실 문은 열차 진행 방향 왼쪽입니다. 고맙습니다.</t>
  </si>
  <si>
    <t>안내 말씀 드립니다. 우리 열차는 잠시 후 천안아산, 천안아산역에 도착합니다. 아울러 우리 열차는 천안아산역을 경유하여 동탄, 수서역으로 가는 SRT 340 열차입니다. 천안아산역 내리실 문은 열차 진행 방향 오른쪽입니다. 고맙습니다. 니다.</t>
  </si>
  <si>
    <t>네 도착합니다. 아울러 우리 열차는 오송, 지제, 동탄역을 경유해 수서역으로 가는 SRT 304 열차입니다.  오송역에서 내리실 문은 열차 진행 방향 왼쪽입니다. 고맙습니다.</t>
  </si>
  <si>
    <t>안녕 말씀 드립니다. 우리 열차는 16시 45분에 부산역을 출발하여 울산, 신광주, 동대구, 대전, 천안아산, 기제, 동탄역을 거쳐 수서역까지 가는 SRT 354 열차입니다. 승객 여러분께서는 가지고 계신 승차권에서 가는 곳과 열차 시간을 다시 한번 확인해 주시기 바랍니다. 열차가 곧 출발합니다. 배웅을 위해 승차선들은 열차에서 내려주시기 바랍니다. 아울러 마스크가 필요하신 승객께서는 5호차와 6호차에서 입구 내에 있는 자동 방향으로 이용해 주시기 바랍니다. 고맙습니다.</t>
  </si>
  <si>
    <t>안내 말씀 드립니다. 우리 열차는 잠시 후 오송역에 도착합니다. 우리 열차는 오송역을 경유하여 동탄, 수서역으로 가는 SRT 608 열차입니다. 동탄, 서해 역으로 가는 KTX 열차를 이용하실 승객께서는 이번 역에서 하차하시어 다른 열차를 이용해 주시기 바랍니다. 오송역 내리실 문은 열차 진행 방향 오른쪽입니다. 고맙습니다. 고맙습니다.</t>
  </si>
  <si>
    <t>안내 말씀 드립니다. 우리 열차는 잠시 후 대전, 대전역에 도착합니다. 아울러 우리 열차는 대전역을 경유하여 수서역으로 가는 SRT 374 열차입니다. 동탄, 서울역으로 가는 KTX 열차를 이용하실 승객께서는 이번 역에서 하차하시어 다른 열차를 이용해 주시기 바랍니다. 대전역에서 내리실 문은 열차 진행 방향 오른쪽입니다. 고맙습니다.</t>
  </si>
  <si>
    <t>안내 말씀 드립니다. 우리 열차는 잠시 후 오송, 오송역에 도착합니다. 아울러 우리 열차는 오송역을 경유하여 평택지제, 수서역으로 가는 SRT 324 열차입니다. 내리실 문은 열차 진행 방향 왼쪽입니다. 고맙습니다.</t>
  </si>
  <si>
    <t>안내 말씀 드립니다. 우리 열차는 잠시 후 오송, 오송역에 도착합니다. 아울러 우리 열차는 오송역을 경유하여 수서역으로 가는 SRT 666 열차입니다. 내리실 문은 열차 진행 방향 오른쪽입니다. 고맙습니다.</t>
  </si>
  <si>
    <t>안녕 말씀 드립니다. 우리 열차는 잠시 후 동대구, 동대구역에 도착합니다. 아울러 우리 열차는 동대구역에 제시간보다 11분 늦게 도착합니다. 열차가 제시간에 도착하지 못해 대단히 죄송합니다. 아울러 오늘은 비로 인해 바닥이 많이 미끄러우니 넘어져서 다치지 않게 조심하시기 바랍니다. 바랍니다. 내리실 문은 열차 진행 방향 왼쪽입니다. 고맙습니다.</t>
  </si>
  <si>
    <t>안내 말씀 드립니다. 우리 열차는 잠시 후 천안아산, 천안아산역에 도착합니다. 두고 내리시는 소지품이 없는지 다시 한번 확인하시기 바랍니다. 아울러 우리 열차는 천안아산역을 경유하여 동탄, 수서역으로 가는 SRT 372 열차입니다. 동탄, 서행역으로 가는 KTX 열차를 이용하실 승객께서는 역에서 하차하시어 다른 열차를 이용해 주시기 바랍니다.  천안아산역에서 내리실 문은 열차 진행 방향 오른쪽, 오른쪽입니다. 고맙습니다.</t>
  </si>
  <si>
    <t>안내 말씀 드립니다. 우리 열차 잠시 후 천안아산, 천안아산역에 도착합니다. 아울러 우리 열차는 천안아산역을 경유하여 지제, 동탄, 수서역으로 가는 SRT 652 열차입니다. 천안아산역에서 내리실 문은 열차 진행 방향 오른쪽입니다. 고맙습니다.</t>
  </si>
  <si>
    <t>안내 말씀 드립니다. 우리 열차는 잠시 후 오송, 오송역에 도착합니다. 아울러 우리 열차는 오송역을 경유하여 지제, 수서역으로 가는 SRT 324 열차입니다. 오송역에서 내리실 문은 열차 진행 방향 왼쪽입니다. 고맙습니다.</t>
  </si>
  <si>
    <t>안내 말씀 드립니다. 우리 열차는 잠시 후 익산, 익산역에 도착합니다. 아울러 우리 열차는 익산역을 경유하여 지제, 동탄, 수서역으로 가는 SRT 614 열차입니다. 익산역 내리실 문은 열차 진행 방향 왼쪽입니다. 고맙습니다.</t>
  </si>
  <si>
    <t>안내 말씀 드립니다. 우리 열차는 잠시 후 천안아산, 천안아산역에 도착합니다. 아울러 우리 열차는 천안아산역을 경유하여 평택지제, 동탄역을 거쳐 수서역까지 가는 SRT 604 열차입니다. 천안아산역 내리실 문은 열차 진행 방향 오른쪽입니다. 고맙습니다.</t>
  </si>
  <si>
    <t>안내 말씀 드립니다. 우리 열차는 잠시 후 오송, 오송역에 도착합니다. 아울러 우리 열차는 오송역을 경유하여 지제, 수서역으로 가는 SRT 308 열차입니다. 끝으로 오늘은 비로 인해 바닥이 많이 미끄러우니 넘어져서 다치지 않게 조심하시기 바랍니다. 오송역 내리실 문은 열차 진행 방향 왼쪽입니다. 고맙습니다.</t>
  </si>
  <si>
    <t>안내 말씀 드립니다. 우리 열차는 잠시 후 오송, 오송역에 도착합니다. 내리실 문은 열차 진행 방향 왼쪽입니다. 아울러 우리 열차는 오송역을 경유하여 동탄, 수서역으로 가는 SRT 362 열차입니다. 고맙습니다.</t>
  </si>
  <si>
    <t>다시 한번 안내 말씀 드립니다. 우리 열차는 잠시 후 오송, 오송역에 앞 열차와의 안전거리 유지를 위한 서행 운전으로 제시간보다 약 6분 늦게 도착합니다. 열차가 제시간에 도착하지 못해 죄송합니다. 오송역에서 내리실 문은 열차 진행 방향 왼쪽입니다. 고맙습니다.</t>
  </si>
  <si>
    <t>안내 말씀 드립니다. 우리 열차는 잠시 후 천안아산, 천안아산역에 도착합니다. 아울러 우리 열차는 천안아산역을 경유하여 동탄, 수서역으로 가는 SRT 328 열차입니다. 동탄, 수서역으로 가는 열차를 이용하실 승객께서는 이번 역에서 하차하시어 다른 열차를 이용해 주시기 바랍니다. 내리실 문은 열차 진행 방향 왼쪽입니다. 고맙습니다.</t>
  </si>
  <si>
    <t>우리 열차는 잠시 후 천안아산역에 도착합니다. 우리 열차는 천안아산역을 경유하여 수서역으로 가는 SRT 310 열차입니다. 용산, 서울역으로 가는 KTX 열차를 이용하실 고객께서는 이번 역에서 하차하시어 다른 열차를 이용해 주시기 바랍니다. 천안아산역 내리실 문은 열차 진행 방향 왼쪽입니다. 고맙습니다.</t>
  </si>
  <si>
    <t>안내 말씀 드립니다. 우리 열차는 잠시 후 동대구, 동대구역에 도착합니다. 두고 내리시는 물건이 없는지 다시 한번 확인하시기 바랍니다. 아울러 동해선 포항장련, 경전선 창원, 마산, 준주광역으로 여행하실 승객께서는 이번 역에서 하차하시어 다른 열차를 이용해 주시기 바랍니다. 동대구역에서 내리실 문은 열차 진행 방향 오른쪽입니다. 고맙습니다.</t>
  </si>
  <si>
    <t>안내 말씀 드립니다. 우리 열차는 12시 50분에 수서역을 출발하여 동탄, 대전, 동대구역을 거쳐 부산역까지 가는 SRT 333 열차입니다. 승객 여러분께서는 가지고 계신 승차권에서 가는 곳과 열차 시간을 다시 한번 확인해 주시기 바랍니다. 열차가 곧 출발합니다. 배웅을 위해 승차한 분은 이제 열차에서 내려주시기 바랍니다. 아울러 마스크가 필요하신 승객께서는 5호차와 6호차 사이  통로에 있는 자동 판매기를 이용해 주시기 바랍니다. 또한 마스크 착용 의무와에 따라 대전교통을 이용 시엔 마스크를 착용하지 않으시면 과태료가 부과됩니다. 반드시 코와 입을 가릴 수 있도록 마스크를 착용해 주시고 음식 접시는 금지됩니다. 고맙습니다.</t>
  </si>
  <si>
    <t>안내 말씀 드립니다. 우리 열차는 잠시 후 오송, 오송역을 앞 열차와의 안전거리 유지를 위한 사용으로 제시간보다 5분 늦게 도착합니다.  열차가 제시간에 도착하지 못해 죄송합니다. 아울러 우리 열차는 오송역을 경유하여 동탄역을 거쳐 수서역까지 가는 SRT 332 열차입니다. 내리실 문은 열차 진행 방향 왼쪽입니다. 고맙습니다.</t>
  </si>
  <si>
    <t>안내 말씀 드립니다. 우리 열차는 잠시 후 천안아산, 천안아산역에 도착합니다. 아울러 우리 열차는 천안아산역을 경유하여 동탄, 수호역 내 SRT 620 열차입니다. 용산과 서울역으로 가는 KTX 열차의 이용 승객께서는 이번 역에서 하차하시어 다른 열차 이용해 주시기 바랍니다. 내리실 문은 열차 진행 방향 오른쪽입니다. 고맙습니다.</t>
  </si>
  <si>
    <t>안내 말씀 드립니다. 우리 열차는 잠시 후 오송, 오송역에 도착합니다. 아울러 우리 열차는 오송역을 경유하여 지제, 수서역으로 가는 SRT 338 열차입니다. 농산, 서울역으로 가는 KTS 열차를 이용하실 승객께서는 이번 역에서 하차하시어 다른 열차를 이용해 주시기 바랍니다. 내리실 문은 열차 진행 방향 왼쪽입니다.  고맙습니다.</t>
  </si>
  <si>
    <t>안내 말씀 드립니다. 우리 열차는 잠시 후 대전, 대전역에 도착합니다. 아울러 우리 열차는 대전역을 경유하여 동탄, 수서역으로 가는 SRT 356 열차입니다. 용탄, 서울역으로 가는 KTX 열차를 이용하실 승객께서는 이번 역에서 하차하시어 다른 열차를 이용해 주시기 바랍니다. 내리실 문은 열차 진행 방향 오른쪽입니다.  고맙습니다.</t>
  </si>
  <si>
    <t>승객 여러분께 안내 말씀 드립니다. 우리 열차는 9시 40분에 수서역을 주월하여 동탄, 평택지제, 천안아산, 오송, 익산, 광주송정, 나주역을 거쳐 마지막 역인 목포역까지 가는 SRT 655 열차입니다. 승객 여러분께서는 가지고 계신 승차권에서 가는 곳과 열차 시간을 다시 한번 확인해 주시기 바랍니다. 열차가 곧 출발합니다. 배웅을 위해 승차하는 2대 열차에서 내려주시기 바랍니다. 아울러 마스크가 필요하신 승객께서는 5호차와 6호차 사이 통로에 있는 자동 판매기를 이용해 주시기 바랍니다. 고맙습니다.</t>
  </si>
  <si>
    <t>안내 말씀 드립니다. 우리 열차는 15시 40분에 오후 3시 40분에 부산역을 출발하여 동대구, 김천구미, 대전, 천안아산, 동탄역을 거쳐 수서역까지 가는 SRT 348 열차입니다. 승객 여러분께서는 가지고 계신 승차권에서 가는 곳과 열차 시간을 다시 한번 확인해 주시기 바랍니다.  바랍니다. 열차가 곧 출발합니다. 배웅을 위해 승차한 분은 이제 열차에서</t>
  </si>
  <si>
    <t>다시 한번 안내 말씀 드립니다. 우리 열차는 잠시 후 오송, 오송역에 도착합니다. 아울러 우리 열차는 오송역을 경유하여 지제, 동탄, 수서역으로 가는 SRT 304 열차입니다. 내리실 문은 열차 진행 방향 왼쪽입니다. 고맙습니다.</t>
  </si>
  <si>
    <t>안내 말씀 드립니다. 우리 열차는 잠시 후 대전, 대전역에 도착합니다. 우리 열차는 대전역을 경유하여 대전 정차역 없이 곧바로 수서역으로 가는 SRT 344 열차입니다. 대전역 내리실 문은 열차 진행 방향 왼쪽입니다. 고맙습니다.</t>
  </si>
  <si>
    <t>안내 말씀 드립니다. 우리 열차는 15시 55분에 수서역을 출발하여 동탄, 대전, 동대구, 울산역을 거쳐 부산역까지 가는 SRT 347 열차입니다. 승객 여러분께서는 가지고 계신 승차권에서 가는 곳과 여차시간을 다시 한번 확인해 주시기 바랍니다. 열차가 곧 출발합니다. 안전 운행을 위해 승차한 분은 이제 열차에서 내려주시기 바랍니다. 아울러 마스크가 필요하신 승객께서는 2호차와 3호차 사이 5호차와 6호차 사이 통로에 있는 자동 판매기를 이용해 주시기 바랍니다. 고맙습니다.</t>
  </si>
  <si>
    <t>*** 드립니다. 우리 열차 잠시 후 오송, 오송역에 도착합니다. 아울러 우리 열차는 오송역을 경유하여 동탄, 수서역으로 가는 SRT 314 열차입니다. 동탄, 서울력으로 가는 KTX 열차를 이용하실 승객께서는 이번 역에서 하차하시어 다른 열차를 이용해 주시기 바랍니다. 내리실 문은 열차 진행 방향 왼쪽입니다. 고맙습니다.</t>
  </si>
  <si>
    <t>안내 말씀 드립니다. 우리 열차는 잠시 후 오송, 오송역에 도착합니다. 두고 내리시는 물건이 없는지 다시 한번 확인하시기 바랍니다. 오송역에서 내리실 문은 열차 진행 방향 왼쪽입니다. 고맙습니다.</t>
  </si>
  <si>
    <t>안내 말씀 드립니다. 우리 열차는 잠시 후 오송, 오송역에 도착합니다. 오송역에서 내리실 문은 열차 진행 방향 오른쪽입니다. 고맙습니다.</t>
  </si>
  <si>
    <t>고객 여러분 우리 열차는 잠시 후 익산역에 도착하겠습니다. 두고 내리는 물건이 없는지 다시 한번 확인해 주시기 바랍니다. 감사합니다.</t>
  </si>
  <si>
    <t>다시 한번 안내 말씀 드립니다. 우리 열차는 잠시 후 동대구, 동대구역에 도착합니다. 동대구역 내리실 문은 열차 진행 방향 오른쪽입니다. 고맙습니다.</t>
  </si>
  <si>
    <t>안내 말씀 드립니다. 우리 열차는 잠시 후 평택지제, 평택지제역에 도착합니다. 내리실 문은 열차 진행 방향 왼쪽입니다. 고맙습니다.</t>
  </si>
  <si>
    <t>안내 말씀 드립니다. 우리 열차는 잠시 후 정읍, 정읍역에 도착합니다. 내리실 문은 열차 진행 방향 왼쪽입니다. 고맙습니다.</t>
  </si>
  <si>
    <t>안내 말씀 드립니다. 우리 열차는 잠시 후 나주, 나주역에 도착합니다. 내리실 문은 열차 진행 방향 왼쪽입니다. 고맙습니다.</t>
  </si>
  <si>
    <t>안내 말씀 드립니다. 우리 열차는 잠시 후 대전, 대전역에 도착합니다. 내리실 문은 열차 진행 방향 왼쪽입니다. 고맙습니다.</t>
  </si>
  <si>
    <t>.  아 아 아 아 아 아 아 아 아 아 아 아 아 아 아 아 아 아 아 아 아 아 아 아 아 아 아 아 아 아 아 아 아 아 아 아 아 아 아 아 아 아 아 아 아 아 아 아 아 아 아 아 아 아 아 아</t>
  </si>
  <si>
    <t>.  아 아 아 아 아 아 아 아 아 아 아 아 아 아 아 아 아 아 아 아 아 아 아 아 아 아 아 아 아 아 아 아 아 아 아 아 아 아 아 아 아 아 아 아 아 아 아 아 아 아 아 아 아 아 아 아 아 아</t>
  </si>
  <si>
    <t>안내 말씀 드립니다. 우리 열차는 잠시 후 오송, 오송역에 도착합니다. 오송역 내리실 문은 열차 진행 방향 오른쪽입니다. 고맙습니다.</t>
  </si>
  <si>
    <t>안내 말씀 드립니다. 우리 열차는 잠시 후 동대구, 동대구역에 도착합니다. 내리실 문은 열차 진행 방향 오른쪽입니다. 고맙습니다.</t>
  </si>
  <si>
    <t>다시 한번 안내 말씀 드립니다. 우리 열차는 잠시 후 대전, 대전역에 도착합니다. 대전역 내리실 문은 열차 진행 방향 왼쪽입니다. 고맙습니다.</t>
  </si>
  <si>
    <t>안내 말씀 드립니다. 우리 열차는 잠시 후 오송, 오송역에 도착합니다. 내리실 문은 열차 진행 방향 왼쪽입니다. 고맙습니다.</t>
  </si>
  <si>
    <t>안내 말씀 드립니다. 우리 열차는 잠시 후 공주, 공주역에 도착합니다. 두고 내리는 물건이 없는지 다시 한번 확인해 주시기 바랍니다. 공주역에서 내리실 문은 열차 진행 방향 왼쪽입니다. 고맙습니다.</t>
  </si>
  <si>
    <t>안내 말씀 드립니다. 우리 열차는 잠시 후 광주송정, 광주송정역에 도착합니다. 내리실 문은 열차 진행 방향 왼쪽입니다. 고맙습니다.</t>
  </si>
  <si>
    <t>안내 말씀 드립니다. 우리 열차는 잠시 후 정읍, 정읍역에 도착합니다. 두고 내리시는 물건이 없는지 다시 한번 확인해 주시기 바랍니다. 정읍역에서 내리실 문은 열차 진행 방향 왼쪽입니다. 고맙습니다.</t>
  </si>
  <si>
    <t>고객 여러분 우리 열차는 잠시 후 천안아산역에 도착하겠습니다. 두고 내리는 물건이 없는지 다시 한번 확인해 주시기 바랍니다. 감사합니다.  어, 어, 어, 어, 어, 어, 어, 어, 어, 어, 어, 어, 어, 어, 어, 어, 어, 어, 어, 어, 어, 어,</t>
  </si>
  <si>
    <t>다시 한번 안내 말씀 드립니다. 우리 열차는 잠시 후 익산, 익산역에 도착합니다. 익산역 내리실 문은 열차 진행 방향 왼쪽입니다. 고맙습니다.</t>
  </si>
  <si>
    <t>고객 여러분 우리 열차는 잠시 후 평택지제역에 도착하겠습니다. 두고 내리는 물건이 없는지 다시 한번 확인해 주시기 바랍니다. 감사합니다.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t>
  </si>
  <si>
    <t>안내 말씀 드립니다. 우리 열차는 잠시 후 평택지제, 평택지제역에 도착합니다. 내리실 문은 열차 진행 방향 왼쪽입니다. 고맙습</t>
  </si>
  <si>
    <t>다시 한번 안내 말씀 드립니다. 우리 열차는 잠시 후 오송, 오송역에 도착합니다. 내리실 문은 열차 진행 방향 오른쪽입니다. 고맙습니다.</t>
  </si>
  <si>
    <t>다시 한번 안내 말씀 드립니다. 우리 열차는 잠시 후 대전, 대전역에 도착합니다. 내리실 문은 열차 진행 방향 왼쪽입니다. 고맙습니다.</t>
  </si>
  <si>
    <t>.  어, 어, 어, 어, 어, 어, 어, 어, 어, 어, 어, 어, 어, 어, 어, 어, 어,</t>
  </si>
  <si>
    <t>.</t>
  </si>
  <si>
    <t>고객 여러분 우리 열차는 잠시 후 익산역에 도착하겠습니다. 두고 내리는 물건이 없는지 다시 한번 확인해 주시기 바랍니다. 감사합니다.  아 아 아 아 아 아 아 아 아 아 아 아 아 아 아 아 아 아 아 아 아 아 아 아 아 아 아 아 아 아 아 아 아 아 아 아 아 아 아 아 아 아 아 아</t>
  </si>
  <si>
    <t>안내 말씀 드립니다. 우리 열차는 잠시 후 동대구, 동대구역에 도착합니다. 두고 내리는 물건이 없는지 다시 한번 확인해 주시기 바랍니다. 다시 한번 안내 말씀 드리겠습니다. 우리 열차는 잠시 후 동대구역에 도착합니다. 내리실 문은 열차 진행 방향 오른쪽입니다. 고맙습니다.</t>
  </si>
  <si>
    <t>고객 여러분 우리 열차는 잠시 후 동대구역에 도착하겠습니다. 두고 내리는 물건이 없는지 다시 한번 확인해 주시기 바랍니다. 감사합니다.  아 아 아 아 아 아 아 아 아 아 아 아 아 아 아 아 아 아 아 아 아 아 아 아 아 아 아 아 아 아 아 아 아 아 아 아 아 아 아 아 아 아 아 아 아 아 아 아 아 아 아 아 아 아 아 아 아 아 아 아 아 아 아 아 아 아 아 아</t>
  </si>
  <si>
    <t>고객 여러분 우리 열차는 잠시 후 정읍역에 도착하겠습니다. 두고 내리는 물건이 없는지 다시 한번 확인해 주시기 바랍니다. 감사합니다.</t>
  </si>
  <si>
    <t>안내 말씀 드립니다. 우리 열차는 잠시 후 평택지제, 평택지제역에 도착합니다. 두고 내리시는 물건이 없는지 다시 한번 확인하시기 바랍니다. 내리실 문은 열차 진행 방향 왼쪽입니다. 고맙습니다.</t>
  </si>
  <si>
    <t>승객 여러분께 안내 말씀 드립니다. 우리 열차는 잠시 후 신경주, 신경주역에 도착합니다. 두고 내리시는 물건이 없는지 다시 한번 확인해 주시기 바랍니다. 내리실 문은 열차 진행 방향 왼쪽입니다. 고맙습니다.</t>
  </si>
  <si>
    <t>.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t>
  </si>
  <si>
    <t>안내 말씀 드립니다. 우리 열차는 나주, 나주역에 도착합니다. 나주역 내리실 문은 열차 진행 방향 왼쪽입니다. 또한 오늘은 비로 인해 바닥이 미끄러울 수 있으니 내리실 때 조심하시기 바랍니다. 고맙습니다.</t>
  </si>
  <si>
    <t>고객 여러분 우리 열차는 잠시 후 정읍역에 도착하겠습니다. 두고 내리는 물건이 없는지 다시 한번 확인해 주시기 바랍니다. 감사합니다.  아 아 아 아 아 아 아 아 아 아 아 아 아 아 아 아 아 아 아 아 아 아 아 아 아 아 아 아 아 아 아 아 아 아 아 아 아 아 아 아 아 아 아 아 아 아 아 아</t>
  </si>
  <si>
    <t>신경 신경역에 도착합니다. 내리실 문은 열차 진행 방향 왼쪽입니다. 고맙습니다.</t>
    <phoneticPr fontId="2" type="noConversion"/>
  </si>
  <si>
    <t>안내 말씀 드립니다. 우리 열차는 잠시 후 나주, 나주역에 도착합니다. 내리실 문은 열차 진행 방향 왼쪽입니다. 아울러 오늘은 비로 인해 승강문 발판과 바닥이 미끄러습니다. 내리실 때 주의하여 주시기 바랍니다. 고맙습니다.</t>
    <phoneticPr fontId="2" type="noConversion"/>
  </si>
  <si>
    <t>안내 말씀 드립니다. 우리 열차는 잠시 후 대전, 대전역에 도착합니다. 대전역 내리실 문은 열차 진행 방향 오른쪽입니다. 고맙습니다. 다시 한번 안내 말씀 드립니다. 우리 열차는 잠시 후 대전, 대전역에 도착합니다. 대전역 내리실 문은 열차 진행 방향 오른쪽입니다.  고맙습니다.</t>
    <phoneticPr fontId="2" type="noConversion"/>
  </si>
  <si>
    <t>안내 말씀 드립니다. 우리 열차는 잠시 후 천안아산, 천안아산역에 앞 열차와의 안전거리 유지로 인해 제시간보다 약 5분 늦게 도착합니다. 열차가 제시간에 도착하지 못해 죄송합니다. 내리실 문은 열차 진행 방향 왼쪽입니다. 고맙습니다.  정정 안내 말씀 드립니다. 내리실 문은 열차 진행 방향 오른쪽입니다. 고맙습니다.</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</si>
</sst>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맑은 고딕"/>
      <family val="2"/>
      <scheme val="minor"/>
    </font>
    <font>
      <b/>
      <sz val="11"/>
      <name val="맑은 고딕"/>
      <family val="3"/>
      <charset val="129"/>
    </font>
    <font>
      <sz val="8"/>
      <name val="맑은 고딕"/>
      <family val="3"/>
      <charset val="129"/>
      <scheme val="minor"/>
    </font>
  </fonts>
  <fills count="2">
    <fill>
      <patternFill patternType="none"/>
    </fill>
    <fill>
      <patternFill patternType="gray125"/>
    </fill>
  </fills>
  <borders count="2">
    <border>
      <left/>
      <right/>
      <top/>
      <bottom/>
      <diagonal/>
    </border>
    <border>
      <left style="thin">
        <color auto="1"/>
      </left>
      <right style="thin">
        <color auto="1"/>
      </right>
      <top/>
      <bottom style="thin">
        <color auto="1"/>
      </bottom>
      <diagonal/>
    </border>
  </borders>
  <cellStyleXfs count="1">
    <xf numFmtId="0" fontId="0" fillId="0" borderId="0"/>
  </cellStyleXfs>
  <cellXfs count="5">
    <xf numFmtId="0" fontId="0" fillId="0" borderId="0" xfId="0"/>
    <xf numFmtId="0" fontId="1" fillId="0" borderId="1" xfId="0" applyFont="1" applyBorder="1" applyAlignment="1">
      <alignment horizontal="center" vertical="top"/>
    </xf>
    <xf numFmtId="0" fontId="1" fillId="0" borderId="1" xfId="0" applyFont="1" applyBorder="1" applyAlignment="1">
      <alignment horizontal="center" vertical="top" wrapText="1"/>
    </xf>
    <xf numFmtId="0" fontId="0" fillId="0" borderId="0" xfId="0" applyAlignment="1">
      <alignment wrapText="1"/>
    </xf>
    <xf numFmtId="0" fontId="0" fillId="0" borderId="0" xfId="0" applyAlignment="1">
      <alignment vertical="center" wrapText="1"/>
    </xf>
  </cellXfs>
  <cellStyles count="1">
    <cellStyle name="표준" xfId="0" builtinId="0"/>
  </cellStyles>
  <dxfs count="13">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border outline="0">
        <top style="thin">
          <color auto="1"/>
        </top>
      </border>
    </dxf>
    <dxf>
      <border outline="0">
        <bottom style="thin">
          <color auto="1"/>
        </bottom>
      </border>
    </dxf>
    <dxf>
      <font>
        <b/>
        <i val="0"/>
        <strike val="0"/>
        <condense val="0"/>
        <extend val="0"/>
        <outline val="0"/>
        <shadow val="0"/>
        <u val="none"/>
        <vertAlign val="baseline"/>
        <sz val="11"/>
        <color auto="1"/>
        <name val="맑은 고딕"/>
        <family val="3"/>
        <charset val="129"/>
        <scheme val="none"/>
      </font>
      <alignment horizontal="center" vertical="top" textRotation="0" wrapText="0" indent="0" justifyLastLine="0" shrinkToFit="0" readingOrder="0"/>
      <border diagonalUp="0" diagonalDown="0" outline="0">
        <left style="thin">
          <color auto="1"/>
        </left>
        <right style="thin">
          <color auto="1"/>
        </right>
        <top/>
        <bottom/>
      </border>
    </dxf>
    <dxf>
      <alignment textRotation="0" wrapText="1" indent="0" justifyLastLine="0" shrinkToFit="0" readingOrder="0"/>
    </dxf>
    <dxf>
      <alignment textRotation="0" wrapText="1" indent="0" justifyLastLine="0" shrinkToFit="0" readingOrder="0"/>
    </dxf>
    <dxf>
      <alignment textRotation="0" wrapText="1" indent="0" justifyLastLine="0" shrinkToFit="0" readingOrder="0"/>
    </dxf>
    <dxf>
      <border outline="0">
        <top style="thin">
          <color auto="1"/>
        </top>
      </border>
    </dxf>
    <dxf>
      <border outline="0">
        <bottom style="thin">
          <color auto="1"/>
        </bottom>
      </border>
    </dxf>
    <dxf>
      <font>
        <b/>
        <i val="0"/>
        <strike val="0"/>
        <condense val="0"/>
        <extend val="0"/>
        <outline val="0"/>
        <shadow val="0"/>
        <u val="none"/>
        <vertAlign val="baseline"/>
        <sz val="11"/>
        <color auto="1"/>
        <name val="맑은 고딕"/>
        <family val="3"/>
        <charset val="129"/>
        <scheme val="none"/>
      </font>
      <alignment horizontal="center" vertical="top" textRotation="0" wrapText="0" indent="0" justifyLastLine="0" shrinkToFit="0" readingOrder="0"/>
      <border diagonalUp="0" diagonalDown="0" outline="0">
        <left style="thin">
          <color auto="1"/>
        </left>
        <right style="thin">
          <color auto="1"/>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2D9AF7A-7D82-47A4-9E5F-858587EBEF1C}" name="표1" displayName="표1" ref="A1:J1001" totalsRowShown="0" headerRowDxfId="12" headerRowBorderDxfId="11" tableBorderDxfId="10">
  <autoFilter ref="A1:J1001" xr:uid="{02D9AF7A-7D82-47A4-9E5F-858587EBEF1C}">
    <filterColumn colId="6">
      <customFilters>
        <customFilter operator="notEqual" val=" "/>
      </customFilters>
    </filterColumn>
  </autoFilter>
  <tableColumns count="10">
    <tableColumn id="1" xr3:uid="{20575889-0835-4B4F-A419-0BC3ABCD20B3}" name="음성파일 기록일"/>
    <tableColumn id="2" xr3:uid="{A20C4EC0-0A76-4734-B34B-62D37B551998}" name="Media Gateway ID"/>
    <tableColumn id="3" xr3:uid="{1FE50B16-B11B-4426-9D53-F2CCDD10EC5A}" name="음성파일 이름"/>
    <tableColumn id="4" xr3:uid="{902E6A06-D95A-4F0B-82DF-DF8CF2C94886}" name="음성파일의 길이(s)"/>
    <tableColumn id="5" xr3:uid="{17D27B25-647F-44F3-A982-E34F0CF10D8C}" name="PCM_FILE_REL_PATH"/>
    <tableColumn id="6" xr3:uid="{8EBC2889-BFB8-4010-8113-6176D930797B}" name="AAC_FILE_REL_PATH"/>
    <tableColumn id="7" xr3:uid="{4FD44539-EC2E-479E-AF33-66E66B115E8A}" name="파일열기"/>
    <tableColumn id="8" xr3:uid="{573FAB45-A981-49FF-A0A5-7C1072F7DEDB}" name="Origin Data" dataDxfId="9"/>
    <tableColumn id="9" xr3:uid="{9D7997F5-D57C-4A4C-855B-07C0132720F9}" name="naver_clova_stt_result(2023)" dataDxfId="8"/>
    <tableColumn id="10" xr3:uid="{5482B922-B90A-4DD8-BB97-AE5B8DAD2AAA}" name="univaResult" dataDxfId="7"/>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E931F4D-3F3A-4386-9885-0B12AF8A5865}" name="표2" displayName="표2" ref="A1:O116" totalsRowShown="0" headerRowDxfId="6" headerRowBorderDxfId="5" tableBorderDxfId="4">
  <autoFilter ref="A1:O116" xr:uid="{EE931F4D-3F3A-4386-9885-0B12AF8A5865}"/>
  <tableColumns count="15">
    <tableColumn id="1" xr3:uid="{37050D3C-A430-4673-9334-82A4ED1BA62C}" name="음성파일 기록일"/>
    <tableColumn id="2" xr3:uid="{C285B85C-D7D9-4FB6-A9B4-72B5A16807A9}" name="Media Gateway ID"/>
    <tableColumn id="3" xr3:uid="{32513EE6-129E-4196-BB17-DDFE53D8A47F}" name="음성파일 이름"/>
    <tableColumn id="4" xr3:uid="{8B648DE5-0F4C-4678-9CE4-233F556487F5}" name="음성파일의 길이(s)"/>
    <tableColumn id="5" xr3:uid="{0AF63D4B-CE7C-48B8-9183-FFC082D78C6F}" name="PCM_FILE_REL_PATH"/>
    <tableColumn id="6" xr3:uid="{A45ECB05-5724-474A-BB5B-5B1184AB0631}" name="AAC_FILE_REL_PATH"/>
    <tableColumn id="7" xr3:uid="{678AA798-07C8-4018-85FD-063D758E2E1A}" name="파일열기"/>
    <tableColumn id="8" xr3:uid="{4C756D33-C344-496F-9EF7-7C96E8962D15}" name="Origin Data" dataDxfId="3"/>
    <tableColumn id="9" xr3:uid="{F2359D4A-423A-43B1-BB36-A8298574D275}" name="naver_clova_stt_result(2023)" dataDxfId="2"/>
    <tableColumn id="10" xr3:uid="{272EF2D7-E6BA-4AC6-8F18-8C1598067D3D}" name="univaResult" dataDxfId="0"/>
    <tableColumn id="15" xr3:uid="{70C4F7BD-C090-4812-A088-242D07E4D508}" name="univaResult(2024)" dataDxfId="1"/>
    <tableColumn id="11" xr3:uid="{E78953F6-0EF4-406C-A0B0-99EF3D7598C6}" name="clova CER"/>
    <tableColumn id="12" xr3:uid="{2BB5F9AE-1E8D-488A-A250-0D8890D5D97C}" name="clova WER"/>
    <tableColumn id="13" xr3:uid="{CE26D6DD-C324-4D4D-A13D-87A01B769390}" name="univa CER"/>
    <tableColumn id="14" xr3:uid="{D8494401-54AC-4E0D-BDFB-07767EDC99C7}" name="univa WER"/>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001"/>
  <sheetViews>
    <sheetView topLeftCell="B710" workbookViewId="0">
      <selection activeCell="J759" sqref="J759"/>
    </sheetView>
  </sheetViews>
  <sheetFormatPr defaultRowHeight="16.5" x14ac:dyDescent="0.3"/>
  <cols>
    <col min="1" max="1" width="16.5" customWidth="1"/>
    <col min="2" max="2" width="19" customWidth="1"/>
    <col min="3" max="3" width="14.625" customWidth="1"/>
    <col min="4" max="4" width="18.625" customWidth="1"/>
    <col min="5" max="5" width="21.125" customWidth="1"/>
    <col min="6" max="6" width="21" customWidth="1"/>
    <col min="7" max="7" width="10.25" customWidth="1"/>
    <col min="8" max="10" width="40.625" style="3" customWidth="1"/>
  </cols>
  <sheetData>
    <row r="1" spans="1:10" x14ac:dyDescent="0.3">
      <c r="A1" s="1" t="s">
        <v>0</v>
      </c>
      <c r="B1" s="1" t="s">
        <v>1</v>
      </c>
      <c r="C1" s="1" t="s">
        <v>2</v>
      </c>
      <c r="D1" s="1" t="s">
        <v>3</v>
      </c>
      <c r="E1" s="1" t="s">
        <v>4</v>
      </c>
      <c r="F1" s="1" t="s">
        <v>5</v>
      </c>
      <c r="G1" s="1" t="s">
        <v>6</v>
      </c>
      <c r="H1" s="2" t="s">
        <v>7</v>
      </c>
      <c r="I1" s="2" t="s">
        <v>8</v>
      </c>
      <c r="J1" s="2" t="s">
        <v>9</v>
      </c>
    </row>
    <row r="2" spans="1:10" ht="115.5" x14ac:dyDescent="0.3">
      <c r="A2">
        <v>20210729</v>
      </c>
      <c r="B2" t="s">
        <v>10</v>
      </c>
      <c r="C2" t="s">
        <v>11</v>
      </c>
      <c r="D2">
        <v>37.173361999999997</v>
      </c>
      <c r="E2" t="s">
        <v>12</v>
      </c>
      <c r="F2" t="s">
        <v>4555</v>
      </c>
      <c r="G2" t="str">
        <f>HYPERLINK("d:\SRT_Improvement\전사데이터\aac\MG00e04c2419ac\20210729\063803-378.aac", "파일열기")</f>
        <v>파일열기</v>
      </c>
      <c r="H2" s="3" t="s">
        <v>13</v>
      </c>
      <c r="I2" s="3" t="s">
        <v>14</v>
      </c>
      <c r="J2" s="3" t="s">
        <v>4556</v>
      </c>
    </row>
    <row r="3" spans="1:10" ht="148.5" x14ac:dyDescent="0.3">
      <c r="A3">
        <v>20210802</v>
      </c>
      <c r="B3" t="s">
        <v>15</v>
      </c>
      <c r="C3" t="s">
        <v>16</v>
      </c>
      <c r="D3">
        <v>36.582084999999999</v>
      </c>
      <c r="E3" t="s">
        <v>17</v>
      </c>
      <c r="F3" t="s">
        <v>4557</v>
      </c>
      <c r="G3" t="str">
        <f>HYPERLINK("d:\SRT_Improvement\전사데이터\aac\MG00e04c2419cc\20210802\162211-282.aac", "파일열기")</f>
        <v>파일열기</v>
      </c>
      <c r="H3" s="3" t="s">
        <v>18</v>
      </c>
      <c r="I3" s="3" t="s">
        <v>19</v>
      </c>
      <c r="J3" s="3" t="s">
        <v>4558</v>
      </c>
    </row>
    <row r="4" spans="1:10" ht="198" x14ac:dyDescent="0.3">
      <c r="A4">
        <v>20210802</v>
      </c>
      <c r="B4" t="s">
        <v>15</v>
      </c>
      <c r="C4" t="s">
        <v>20</v>
      </c>
      <c r="D4">
        <v>49.065502000000002</v>
      </c>
      <c r="E4" t="s">
        <v>21</v>
      </c>
      <c r="F4" t="s">
        <v>4559</v>
      </c>
      <c r="G4" t="str">
        <f>HYPERLINK("d:\SRT_Improvement\전사데이터\aac\MG00e04c2419cc\20210802\164433-679.aac", "파일열기")</f>
        <v>파일열기</v>
      </c>
      <c r="H4" s="3" t="s">
        <v>22</v>
      </c>
      <c r="I4" s="3" t="s">
        <v>23</v>
      </c>
      <c r="J4" s="3" t="s">
        <v>4560</v>
      </c>
    </row>
    <row r="5" spans="1:10" ht="66" x14ac:dyDescent="0.3">
      <c r="A5">
        <v>20210903</v>
      </c>
      <c r="B5" t="s">
        <v>24</v>
      </c>
      <c r="C5" t="s">
        <v>25</v>
      </c>
      <c r="D5">
        <v>19.247686000000002</v>
      </c>
      <c r="E5" t="s">
        <v>26</v>
      </c>
      <c r="F5" t="s">
        <v>4561</v>
      </c>
      <c r="G5" t="str">
        <f>HYPERLINK("d:\SRT_Improvement\전사데이터\aac\MG00e04c24194c\20210903\121329-369.aac", "파일열기")</f>
        <v>파일열기</v>
      </c>
      <c r="H5" s="3" t="s">
        <v>27</v>
      </c>
      <c r="I5" s="3" t="s">
        <v>28</v>
      </c>
      <c r="J5" s="3" t="s">
        <v>4562</v>
      </c>
    </row>
    <row r="6" spans="1:10" ht="132" x14ac:dyDescent="0.3">
      <c r="A6">
        <v>20210723</v>
      </c>
      <c r="B6" t="s">
        <v>29</v>
      </c>
      <c r="C6" t="s">
        <v>30</v>
      </c>
      <c r="D6">
        <v>32.416189000000003</v>
      </c>
      <c r="E6" t="s">
        <v>31</v>
      </c>
      <c r="F6" t="s">
        <v>4564</v>
      </c>
      <c r="G6" t="str">
        <f>HYPERLINK("d:\SRT_Improvement\전사데이터\aac\MG00e04c241938\20210723\131709-087.aac", "파일열기")</f>
        <v>파일열기</v>
      </c>
      <c r="H6" s="3" t="s">
        <v>4563</v>
      </c>
      <c r="I6" s="3" t="s">
        <v>32</v>
      </c>
      <c r="J6" s="3" t="s">
        <v>4565</v>
      </c>
    </row>
    <row r="7" spans="1:10" ht="115.5" x14ac:dyDescent="0.3">
      <c r="A7">
        <v>20210706</v>
      </c>
      <c r="B7" t="s">
        <v>33</v>
      </c>
      <c r="C7" t="s">
        <v>34</v>
      </c>
      <c r="D7">
        <v>58.327058999999998</v>
      </c>
      <c r="E7" t="s">
        <v>35</v>
      </c>
      <c r="F7" t="s">
        <v>4566</v>
      </c>
      <c r="G7" t="str">
        <f>HYPERLINK("d:\SRT_Improvement\전사데이터\aac\MG00e04c241948\20210706\114120-216.aac", "파일열기")</f>
        <v>파일열기</v>
      </c>
      <c r="H7" s="3" t="s">
        <v>36</v>
      </c>
      <c r="I7" s="3" t="s">
        <v>37</v>
      </c>
      <c r="J7" s="3" t="s">
        <v>4567</v>
      </c>
    </row>
    <row r="8" spans="1:10" ht="115.5" x14ac:dyDescent="0.3">
      <c r="A8">
        <v>20210812</v>
      </c>
      <c r="B8" t="s">
        <v>24</v>
      </c>
      <c r="C8" t="s">
        <v>38</v>
      </c>
      <c r="D8">
        <v>29.773271000000001</v>
      </c>
      <c r="E8" t="s">
        <v>39</v>
      </c>
      <c r="F8" t="s">
        <v>4568</v>
      </c>
      <c r="G8" t="str">
        <f>HYPERLINK("d:\SRT_Improvement\전사데이터\aac\MG00e04c24194c\20210812\171350-392.aac", "파일열기")</f>
        <v>파일열기</v>
      </c>
      <c r="H8" s="3" t="s">
        <v>40</v>
      </c>
      <c r="I8" s="3" t="s">
        <v>41</v>
      </c>
      <c r="J8" s="3" t="s">
        <v>4569</v>
      </c>
    </row>
    <row r="9" spans="1:10" ht="99" x14ac:dyDescent="0.3">
      <c r="A9">
        <v>20210901</v>
      </c>
      <c r="B9" t="s">
        <v>42</v>
      </c>
      <c r="C9" t="s">
        <v>43</v>
      </c>
      <c r="D9">
        <v>41.578808000000002</v>
      </c>
      <c r="E9" t="s">
        <v>44</v>
      </c>
      <c r="F9" t="s">
        <v>4570</v>
      </c>
      <c r="G9" t="str">
        <f>HYPERLINK("d:\SRT_Improvement\전사데이터\aac\MG00e04c241970\20210901\142447-792.aac", "파일열기")</f>
        <v>파일열기</v>
      </c>
      <c r="H9" s="3" t="s">
        <v>45</v>
      </c>
      <c r="I9" s="3" t="s">
        <v>46</v>
      </c>
      <c r="J9" s="3" t="s">
        <v>4571</v>
      </c>
    </row>
    <row r="10" spans="1:10" ht="132" x14ac:dyDescent="0.3">
      <c r="A10">
        <v>20210721</v>
      </c>
      <c r="B10" t="s">
        <v>47</v>
      </c>
      <c r="C10" t="s">
        <v>48</v>
      </c>
      <c r="D10">
        <v>37.586835999999998</v>
      </c>
      <c r="E10" t="s">
        <v>49</v>
      </c>
      <c r="F10" t="s">
        <v>4643</v>
      </c>
      <c r="G10" t="str">
        <f>HYPERLINK("d:\SRT_Improvement\전사데이터\aac\MG00e04c24197c\20210721\222307-959.aac", "파일열기")</f>
        <v>파일열기</v>
      </c>
      <c r="H10" s="3" t="s">
        <v>51</v>
      </c>
      <c r="I10" s="3" t="s">
        <v>52</v>
      </c>
      <c r="J10" s="3" t="s">
        <v>4645</v>
      </c>
    </row>
    <row r="11" spans="1:10" ht="148.5" x14ac:dyDescent="0.3">
      <c r="A11">
        <v>20210824</v>
      </c>
      <c r="B11" t="s">
        <v>53</v>
      </c>
      <c r="C11" t="s">
        <v>54</v>
      </c>
      <c r="D11">
        <v>42.161844000000002</v>
      </c>
      <c r="E11" t="s">
        <v>55</v>
      </c>
      <c r="F11" t="s">
        <v>4640</v>
      </c>
      <c r="G11" t="str">
        <f>HYPERLINK("d:\SRT_Improvement\전사데이터\aac\MG00e04c2419b0\20210824\110537-683.aac", "파일열기")</f>
        <v>파일열기</v>
      </c>
      <c r="H11" s="3" t="s">
        <v>57</v>
      </c>
      <c r="I11" s="3" t="s">
        <v>58</v>
      </c>
      <c r="J11" s="3" t="s">
        <v>4642</v>
      </c>
    </row>
    <row r="12" spans="1:10" ht="132" x14ac:dyDescent="0.3">
      <c r="A12">
        <v>20210702</v>
      </c>
      <c r="B12" t="s">
        <v>59</v>
      </c>
      <c r="C12" t="s">
        <v>60</v>
      </c>
      <c r="D12">
        <v>37.222141999999998</v>
      </c>
      <c r="E12" t="s">
        <v>61</v>
      </c>
      <c r="F12" t="s">
        <v>4572</v>
      </c>
      <c r="G12" t="str">
        <f>HYPERLINK("d:\SRT_Improvement\전사데이터\aac\MG00e04c24193c\20210702\184605-794.aac", "파일열기")</f>
        <v>파일열기</v>
      </c>
      <c r="H12" s="3" t="s">
        <v>62</v>
      </c>
      <c r="I12" s="3" t="s">
        <v>63</v>
      </c>
      <c r="J12" s="3" t="s">
        <v>4573</v>
      </c>
    </row>
    <row r="13" spans="1:10" ht="82.5" x14ac:dyDescent="0.3">
      <c r="A13">
        <v>20210811</v>
      </c>
      <c r="B13" t="s">
        <v>64</v>
      </c>
      <c r="C13" t="s">
        <v>65</v>
      </c>
      <c r="D13">
        <v>22.894362000000001</v>
      </c>
      <c r="E13" t="s">
        <v>66</v>
      </c>
      <c r="F13" t="s">
        <v>4574</v>
      </c>
      <c r="G13" t="str">
        <f>HYPERLINK("d:\SRT_Improvement\전사데이터\aac\MG00e04c24196c\20210811\092247-058.aac", "파일열기")</f>
        <v>파일열기</v>
      </c>
      <c r="H13" s="3" t="s">
        <v>67</v>
      </c>
      <c r="I13" s="3" t="s">
        <v>68</v>
      </c>
      <c r="J13" s="3" t="s">
        <v>4575</v>
      </c>
    </row>
    <row r="14" spans="1:10" ht="82.5" x14ac:dyDescent="0.3">
      <c r="A14">
        <v>20210813</v>
      </c>
      <c r="B14" t="s">
        <v>33</v>
      </c>
      <c r="C14" t="s">
        <v>69</v>
      </c>
      <c r="D14">
        <v>21.976125</v>
      </c>
      <c r="E14" t="s">
        <v>70</v>
      </c>
      <c r="F14" t="s">
        <v>4646</v>
      </c>
      <c r="G14" t="str">
        <f>HYPERLINK("d:\SRT_Improvement\전사데이터\aac\MG00e04c241948\20210813\162431-262.aac", "파일열기")</f>
        <v>파일열기</v>
      </c>
      <c r="H14" s="3" t="s">
        <v>72</v>
      </c>
      <c r="I14" s="3" t="s">
        <v>73</v>
      </c>
      <c r="J14" s="3" t="s">
        <v>4648</v>
      </c>
    </row>
    <row r="15" spans="1:10" ht="132" x14ac:dyDescent="0.3">
      <c r="A15">
        <v>20210713</v>
      </c>
      <c r="B15" t="s">
        <v>74</v>
      </c>
      <c r="C15" t="s">
        <v>75</v>
      </c>
      <c r="D15">
        <v>37.242403000000003</v>
      </c>
      <c r="E15" t="s">
        <v>76</v>
      </c>
      <c r="F15" t="s">
        <v>4649</v>
      </c>
      <c r="G15" t="str">
        <f>HYPERLINK("d:\SRT_Improvement\전사데이터\aac\MG00e04c2418cc\20210713\164837-687.aac", "파일열기")</f>
        <v>파일열기</v>
      </c>
      <c r="H15" s="3" t="s">
        <v>78</v>
      </c>
      <c r="I15" s="3" t="s">
        <v>79</v>
      </c>
      <c r="J15" s="3" t="s">
        <v>4651</v>
      </c>
    </row>
    <row r="16" spans="1:10" ht="132" x14ac:dyDescent="0.3">
      <c r="A16">
        <v>20210830</v>
      </c>
      <c r="B16" t="s">
        <v>80</v>
      </c>
      <c r="C16" t="s">
        <v>81</v>
      </c>
      <c r="D16">
        <v>36.263525000000001</v>
      </c>
      <c r="E16" t="s">
        <v>82</v>
      </c>
      <c r="F16" t="s">
        <v>4652</v>
      </c>
      <c r="G16" t="str">
        <f>HYPERLINK("d:\SRT_Improvement\전사데이터\aac\MG00e04c241950\20210830\093756-219.aac", "파일열기")</f>
        <v>파일열기</v>
      </c>
      <c r="H16" s="3" t="s">
        <v>84</v>
      </c>
      <c r="I16" s="3" t="s">
        <v>85</v>
      </c>
      <c r="J16" s="3" t="s">
        <v>4654</v>
      </c>
    </row>
    <row r="17" spans="1:10" ht="99" x14ac:dyDescent="0.3">
      <c r="A17">
        <v>20210813</v>
      </c>
      <c r="B17" t="s">
        <v>86</v>
      </c>
      <c r="C17" t="s">
        <v>87</v>
      </c>
      <c r="D17">
        <v>26.223676000000001</v>
      </c>
      <c r="E17" t="s">
        <v>88</v>
      </c>
      <c r="F17" t="s">
        <v>4655</v>
      </c>
      <c r="G17" t="str">
        <f>HYPERLINK("d:\SRT_Improvement\전사데이터\aac\MG00e04c241930\20210813\205654-697.aac", "파일열기")</f>
        <v>파일열기</v>
      </c>
      <c r="H17" s="3" t="s">
        <v>90</v>
      </c>
      <c r="I17" s="3" t="s">
        <v>91</v>
      </c>
      <c r="J17" s="3" t="s">
        <v>4657</v>
      </c>
    </row>
    <row r="18" spans="1:10" ht="132" x14ac:dyDescent="0.3">
      <c r="A18">
        <v>20210716</v>
      </c>
      <c r="B18" t="s">
        <v>92</v>
      </c>
      <c r="C18" t="s">
        <v>93</v>
      </c>
      <c r="D18">
        <v>35.208230999999998</v>
      </c>
      <c r="E18" t="s">
        <v>94</v>
      </c>
      <c r="F18" t="s">
        <v>4658</v>
      </c>
      <c r="G18" t="str">
        <f>HYPERLINK("d:\SRT_Improvement\전사데이터\aac\MG00e04c241914\20210716\193155-545.aac", "파일열기")</f>
        <v>파일열기</v>
      </c>
      <c r="H18" s="3" t="s">
        <v>96</v>
      </c>
      <c r="I18" s="3" t="s">
        <v>97</v>
      </c>
      <c r="J18" s="3" t="s">
        <v>4660</v>
      </c>
    </row>
    <row r="19" spans="1:10" ht="132" x14ac:dyDescent="0.3">
      <c r="A19">
        <v>20210721</v>
      </c>
      <c r="B19" t="s">
        <v>98</v>
      </c>
      <c r="C19" t="s">
        <v>99</v>
      </c>
      <c r="D19">
        <v>34.028790000000001</v>
      </c>
      <c r="E19" t="s">
        <v>100</v>
      </c>
      <c r="F19" t="s">
        <v>4661</v>
      </c>
      <c r="G19" t="str">
        <f>HYPERLINK("d:\SRT_Improvement\전사데이터\aac\MG00e04c241964\20210721\183948-715.aac", "파일열기")</f>
        <v>파일열기</v>
      </c>
      <c r="H19" s="3" t="s">
        <v>102</v>
      </c>
      <c r="I19" s="3" t="s">
        <v>103</v>
      </c>
      <c r="J19" s="3" t="s">
        <v>4663</v>
      </c>
    </row>
    <row r="20" spans="1:10" ht="82.5" x14ac:dyDescent="0.3">
      <c r="A20">
        <v>20210729</v>
      </c>
      <c r="B20" t="s">
        <v>64</v>
      </c>
      <c r="C20" t="s">
        <v>104</v>
      </c>
      <c r="D20">
        <v>42.049424999999999</v>
      </c>
      <c r="E20" t="s">
        <v>105</v>
      </c>
      <c r="F20" t="s">
        <v>4664</v>
      </c>
      <c r="G20" t="str">
        <f>HYPERLINK("d:\SRT_Improvement\전사데이터\aac\MG00e04c24196c\20210729\214029-246.aac", "파일열기")</f>
        <v>파일열기</v>
      </c>
      <c r="H20" s="3" t="s">
        <v>107</v>
      </c>
      <c r="I20" s="3" t="s">
        <v>108</v>
      </c>
      <c r="J20" s="3" t="s">
        <v>4666</v>
      </c>
    </row>
    <row r="21" spans="1:10" ht="115.5" x14ac:dyDescent="0.3">
      <c r="A21">
        <v>20210818</v>
      </c>
      <c r="B21" t="s">
        <v>86</v>
      </c>
      <c r="C21" t="s">
        <v>109</v>
      </c>
      <c r="D21">
        <v>30.438696</v>
      </c>
      <c r="E21" t="s">
        <v>110</v>
      </c>
      <c r="F21" t="s">
        <v>4667</v>
      </c>
      <c r="G21" t="str">
        <f>HYPERLINK("d:\SRT_Improvement\전사데이터\aac\MG00e04c241930\20210818\062834-929.aac", "파일열기")</f>
        <v>파일열기</v>
      </c>
      <c r="H21" s="3" t="s">
        <v>112</v>
      </c>
      <c r="I21" s="3" t="s">
        <v>113</v>
      </c>
      <c r="J21" s="3" t="s">
        <v>4669</v>
      </c>
    </row>
    <row r="22" spans="1:10" ht="148.5" x14ac:dyDescent="0.3">
      <c r="A22">
        <v>20210811</v>
      </c>
      <c r="B22" t="s">
        <v>80</v>
      </c>
      <c r="C22" t="s">
        <v>114</v>
      </c>
      <c r="D22">
        <v>46.655617999999997</v>
      </c>
      <c r="E22" t="s">
        <v>115</v>
      </c>
      <c r="F22" t="s">
        <v>4670</v>
      </c>
      <c r="G22" t="str">
        <f>HYPERLINK("d:\SRT_Improvement\전사데이터\aac\MG00e04c241950\20210811\212517-537.aac", "파일열기")</f>
        <v>파일열기</v>
      </c>
      <c r="H22" s="3" t="s">
        <v>117</v>
      </c>
      <c r="I22" s="3" t="s">
        <v>118</v>
      </c>
      <c r="J22" s="3" t="s">
        <v>4672</v>
      </c>
    </row>
    <row r="23" spans="1:10" ht="148.5" hidden="1" x14ac:dyDescent="0.3">
      <c r="A23">
        <v>20210701</v>
      </c>
      <c r="B23" t="s">
        <v>92</v>
      </c>
      <c r="C23" t="s">
        <v>119</v>
      </c>
      <c r="D23">
        <v>41.260145999999999</v>
      </c>
      <c r="E23" t="s">
        <v>120</v>
      </c>
      <c r="H23" s="3" t="s">
        <v>121</v>
      </c>
    </row>
    <row r="24" spans="1:10" ht="82.5" x14ac:dyDescent="0.3">
      <c r="A24">
        <v>20210720</v>
      </c>
      <c r="B24" t="s">
        <v>98</v>
      </c>
      <c r="C24" t="s">
        <v>122</v>
      </c>
      <c r="D24">
        <v>25.756927000000001</v>
      </c>
      <c r="E24" t="s">
        <v>123</v>
      </c>
      <c r="F24" t="s">
        <v>4673</v>
      </c>
      <c r="G24" t="str">
        <f>HYPERLINK("d:\SRT_Improvement\전사데이터\aac\MG00e04c241964\20210720\093910-589.aac", "파일열기")</f>
        <v>파일열기</v>
      </c>
      <c r="H24" s="3" t="s">
        <v>125</v>
      </c>
      <c r="I24" s="3" t="s">
        <v>126</v>
      </c>
      <c r="J24" s="3" t="s">
        <v>4675</v>
      </c>
    </row>
    <row r="25" spans="1:10" ht="132" x14ac:dyDescent="0.3">
      <c r="A25">
        <v>20210830</v>
      </c>
      <c r="B25" t="s">
        <v>10</v>
      </c>
      <c r="C25" t="s">
        <v>127</v>
      </c>
      <c r="D25">
        <v>33.869785</v>
      </c>
      <c r="E25" t="s">
        <v>128</v>
      </c>
      <c r="F25" t="s">
        <v>4676</v>
      </c>
      <c r="G25" t="str">
        <f>HYPERLINK("d:\SRT_Improvement\전사데이터\aac\MG00e04c2419ac\20210830\173130-264.aac", "파일열기")</f>
        <v>파일열기</v>
      </c>
      <c r="H25" s="3" t="s">
        <v>130</v>
      </c>
      <c r="I25" s="3" t="s">
        <v>131</v>
      </c>
      <c r="J25" s="3" t="s">
        <v>4678</v>
      </c>
    </row>
    <row r="26" spans="1:10" ht="82.5" x14ac:dyDescent="0.3">
      <c r="A26">
        <v>20210827</v>
      </c>
      <c r="B26" t="s">
        <v>29</v>
      </c>
      <c r="C26" t="s">
        <v>132</v>
      </c>
      <c r="D26">
        <v>28.498671000000002</v>
      </c>
      <c r="E26" t="s">
        <v>133</v>
      </c>
      <c r="F26" t="s">
        <v>4682</v>
      </c>
      <c r="G26" t="str">
        <f>HYPERLINK("d:\SRT_Improvement\전사데이터\aac\MG00e04c241938\20210827\220724-366.aac", "파일열기")</f>
        <v>파일열기</v>
      </c>
      <c r="H26" s="3" t="s">
        <v>135</v>
      </c>
      <c r="I26" s="3" t="s">
        <v>136</v>
      </c>
      <c r="J26" s="3" t="s">
        <v>4684</v>
      </c>
    </row>
    <row r="27" spans="1:10" ht="66" x14ac:dyDescent="0.3">
      <c r="A27">
        <v>20210723</v>
      </c>
      <c r="B27" t="s">
        <v>29</v>
      </c>
      <c r="C27" t="s">
        <v>137</v>
      </c>
      <c r="D27">
        <v>24.440518999999998</v>
      </c>
      <c r="E27" t="s">
        <v>138</v>
      </c>
      <c r="F27" t="s">
        <v>139</v>
      </c>
      <c r="G27" t="str">
        <f>HYPERLINK("d:\SRT_Improvement\전사데이터\aac\MG00e04c241938\20210723\132543-705.aac", "파일열기")</f>
        <v>파일열기</v>
      </c>
      <c r="H27" s="3" t="s">
        <v>140</v>
      </c>
      <c r="I27" s="3" t="s">
        <v>141</v>
      </c>
    </row>
    <row r="28" spans="1:10" ht="82.5" x14ac:dyDescent="0.3">
      <c r="A28">
        <v>20210803</v>
      </c>
      <c r="B28" t="s">
        <v>33</v>
      </c>
      <c r="C28" t="s">
        <v>142</v>
      </c>
      <c r="D28">
        <v>22.449000999999999</v>
      </c>
      <c r="E28" t="s">
        <v>143</v>
      </c>
      <c r="F28" t="s">
        <v>4679</v>
      </c>
      <c r="G28" t="str">
        <f>HYPERLINK("d:\SRT_Improvement\전사데이터\aac\MG00e04c241948\20210803\084415-943.aac", "파일열기")</f>
        <v>파일열기</v>
      </c>
      <c r="H28" s="3" t="s">
        <v>145</v>
      </c>
      <c r="I28" s="3" t="s">
        <v>146</v>
      </c>
      <c r="J28" s="3" t="s">
        <v>4681</v>
      </c>
    </row>
    <row r="29" spans="1:10" ht="99" x14ac:dyDescent="0.3">
      <c r="A29">
        <v>20210720</v>
      </c>
      <c r="B29" t="s">
        <v>147</v>
      </c>
      <c r="C29" t="s">
        <v>148</v>
      </c>
      <c r="D29">
        <v>24.763909999999999</v>
      </c>
      <c r="E29" t="s">
        <v>149</v>
      </c>
      <c r="F29" t="s">
        <v>4685</v>
      </c>
      <c r="G29" t="str">
        <f>HYPERLINK("d:\SRT_Improvement\전사데이터\aac\MG00e04c241968\20210720\152457-858.aac", "파일열기")</f>
        <v>파일열기</v>
      </c>
      <c r="H29" s="3" t="s">
        <v>151</v>
      </c>
      <c r="I29" s="3" t="s">
        <v>152</v>
      </c>
      <c r="J29" s="3" t="s">
        <v>4687</v>
      </c>
    </row>
    <row r="30" spans="1:10" ht="132" x14ac:dyDescent="0.3">
      <c r="A30">
        <v>20210810</v>
      </c>
      <c r="B30" t="s">
        <v>15</v>
      </c>
      <c r="C30" t="s">
        <v>153</v>
      </c>
      <c r="D30">
        <v>32.253822999999997</v>
      </c>
      <c r="E30" t="s">
        <v>154</v>
      </c>
      <c r="F30" t="s">
        <v>4688</v>
      </c>
      <c r="G30" t="str">
        <f>HYPERLINK("d:\SRT_Improvement\전사데이터\aac\MG00e04c2419cc\20210810\213829-213.aac", "파일열기")</f>
        <v>파일열기</v>
      </c>
      <c r="H30" s="3" t="s">
        <v>156</v>
      </c>
      <c r="I30" s="3" t="s">
        <v>157</v>
      </c>
      <c r="J30" s="3" t="s">
        <v>4690</v>
      </c>
    </row>
    <row r="31" spans="1:10" ht="99" x14ac:dyDescent="0.3">
      <c r="A31">
        <v>20210722</v>
      </c>
      <c r="B31" t="s">
        <v>47</v>
      </c>
      <c r="C31" t="s">
        <v>158</v>
      </c>
      <c r="D31">
        <v>27.434473000000001</v>
      </c>
      <c r="E31" t="s">
        <v>159</v>
      </c>
      <c r="F31" t="s">
        <v>4691</v>
      </c>
      <c r="G31" t="str">
        <f>HYPERLINK("d:\SRT_Improvement\전사데이터\aac\MG00e04c24197c\20210722\103026-801.aac", "파일열기")</f>
        <v>파일열기</v>
      </c>
      <c r="H31" s="3" t="s">
        <v>161</v>
      </c>
      <c r="I31" s="3" t="s">
        <v>162</v>
      </c>
      <c r="J31" s="3" t="s">
        <v>4693</v>
      </c>
    </row>
    <row r="32" spans="1:10" ht="99" x14ac:dyDescent="0.3">
      <c r="A32">
        <v>20210728</v>
      </c>
      <c r="B32" t="s">
        <v>163</v>
      </c>
      <c r="C32" t="s">
        <v>164</v>
      </c>
      <c r="D32">
        <v>27.525179000000001</v>
      </c>
      <c r="E32" t="s">
        <v>165</v>
      </c>
      <c r="F32" t="s">
        <v>166</v>
      </c>
      <c r="G32" t="str">
        <f>HYPERLINK("d:\SRT_Improvement\전사데이터\aac\MG00e04c2419c0\20210728\095449-499.aac", "파일열기")</f>
        <v>파일열기</v>
      </c>
      <c r="H32" s="3" t="s">
        <v>167</v>
      </c>
      <c r="I32" s="3" t="s">
        <v>168</v>
      </c>
    </row>
    <row r="33" spans="1:10" ht="82.5" x14ac:dyDescent="0.3">
      <c r="A33">
        <v>20210810</v>
      </c>
      <c r="B33" t="s">
        <v>80</v>
      </c>
      <c r="C33" t="s">
        <v>169</v>
      </c>
      <c r="D33">
        <v>34.204059000000001</v>
      </c>
      <c r="E33" t="s">
        <v>170</v>
      </c>
      <c r="F33" t="s">
        <v>4694</v>
      </c>
      <c r="G33" t="str">
        <f>HYPERLINK("d:\SRT_Improvement\전사데이터\aac\MG00e04c241950\20210810\155912-385.aac", "파일열기")</f>
        <v>파일열기</v>
      </c>
      <c r="H33" s="3" t="s">
        <v>172</v>
      </c>
      <c r="I33" s="3" t="s">
        <v>173</v>
      </c>
      <c r="J33" s="3" t="s">
        <v>4696</v>
      </c>
    </row>
    <row r="34" spans="1:10" ht="99" x14ac:dyDescent="0.3">
      <c r="A34">
        <v>20210708</v>
      </c>
      <c r="B34" t="s">
        <v>174</v>
      </c>
      <c r="C34" t="s">
        <v>175</v>
      </c>
      <c r="D34">
        <v>34.300578000000002</v>
      </c>
      <c r="E34" t="s">
        <v>176</v>
      </c>
      <c r="F34" t="s">
        <v>4576</v>
      </c>
      <c r="G34" t="str">
        <f>HYPERLINK("d:\SRT_Improvement\전사데이터\aac\MG00e04c24192c\20210708\083843-955.aac", "파일열기")</f>
        <v>파일열기</v>
      </c>
      <c r="H34" s="3" t="s">
        <v>177</v>
      </c>
      <c r="J34" s="3" t="s">
        <v>4577</v>
      </c>
    </row>
    <row r="35" spans="1:10" ht="99" x14ac:dyDescent="0.3">
      <c r="A35">
        <v>20210901</v>
      </c>
      <c r="B35" t="s">
        <v>147</v>
      </c>
      <c r="C35" t="s">
        <v>178</v>
      </c>
      <c r="D35">
        <v>37.283586</v>
      </c>
      <c r="E35" t="s">
        <v>179</v>
      </c>
      <c r="F35" t="s">
        <v>180</v>
      </c>
      <c r="G35" t="str">
        <f>HYPERLINK("d:\SRT_Improvement\전사데이터\aac\MG00e04c241968\20210901\074109-126.aac", "파일열기")</f>
        <v>파일열기</v>
      </c>
      <c r="H35" s="3" t="s">
        <v>181</v>
      </c>
      <c r="I35" s="3" t="s">
        <v>182</v>
      </c>
    </row>
    <row r="36" spans="1:10" ht="115.5" x14ac:dyDescent="0.3">
      <c r="A36">
        <v>20210903</v>
      </c>
      <c r="B36" t="s">
        <v>24</v>
      </c>
      <c r="C36" t="s">
        <v>183</v>
      </c>
      <c r="D36">
        <v>32.569187999999997</v>
      </c>
      <c r="E36" t="s">
        <v>184</v>
      </c>
      <c r="F36" t="s">
        <v>4697</v>
      </c>
      <c r="G36" t="str">
        <f>HYPERLINK("d:\SRT_Improvement\전사데이터\aac\MG00e04c24194c\20210903\125421-515.aac", "파일열기")</f>
        <v>파일열기</v>
      </c>
      <c r="H36" s="3" t="s">
        <v>186</v>
      </c>
      <c r="I36" s="3" t="s">
        <v>187</v>
      </c>
      <c r="J36" s="3" t="s">
        <v>4699</v>
      </c>
    </row>
    <row r="37" spans="1:10" ht="132" x14ac:dyDescent="0.3">
      <c r="A37">
        <v>20210902</v>
      </c>
      <c r="B37" t="s">
        <v>188</v>
      </c>
      <c r="C37" t="s">
        <v>189</v>
      </c>
      <c r="D37">
        <v>46.473346999999997</v>
      </c>
      <c r="E37" t="s">
        <v>190</v>
      </c>
      <c r="F37" t="s">
        <v>191</v>
      </c>
      <c r="G37" t="str">
        <f>HYPERLINK("d:\SRT_Improvement\전사데이터\aac\MG00e04c2419a4\20210902\090654-930.aac", "파일열기")</f>
        <v>파일열기</v>
      </c>
      <c r="H37" s="3" t="s">
        <v>192</v>
      </c>
      <c r="I37" s="3" t="s">
        <v>193</v>
      </c>
    </row>
    <row r="38" spans="1:10" ht="99" x14ac:dyDescent="0.3">
      <c r="A38">
        <v>20210720</v>
      </c>
      <c r="B38" t="s">
        <v>98</v>
      </c>
      <c r="C38" t="s">
        <v>194</v>
      </c>
      <c r="D38">
        <v>32.657971000000003</v>
      </c>
      <c r="E38" t="s">
        <v>195</v>
      </c>
      <c r="F38" t="s">
        <v>196</v>
      </c>
      <c r="G38" t="str">
        <f>HYPERLINK("d:\SRT_Improvement\전사데이터\aac\MG00e04c241964\20210720\193321-916.aac", "파일열기")</f>
        <v>파일열기</v>
      </c>
      <c r="H38" s="3" t="s">
        <v>197</v>
      </c>
      <c r="I38" s="3" t="s">
        <v>198</v>
      </c>
    </row>
    <row r="39" spans="1:10" ht="99" x14ac:dyDescent="0.3">
      <c r="A39">
        <v>20210716</v>
      </c>
      <c r="B39" t="s">
        <v>199</v>
      </c>
      <c r="C39" t="s">
        <v>200</v>
      </c>
      <c r="D39">
        <v>25.898088999999999</v>
      </c>
      <c r="E39" t="s">
        <v>201</v>
      </c>
      <c r="F39" t="s">
        <v>4700</v>
      </c>
      <c r="G39" t="str">
        <f>HYPERLINK("d:\SRT_Improvement\전사데이터\aac\MG00e04c241988\20210716\081034-970.aac", "파일열기")</f>
        <v>파일열기</v>
      </c>
      <c r="H39" s="3" t="s">
        <v>203</v>
      </c>
      <c r="I39" s="3" t="s">
        <v>204</v>
      </c>
      <c r="J39" s="3" t="s">
        <v>4702</v>
      </c>
    </row>
    <row r="40" spans="1:10" ht="99" x14ac:dyDescent="0.3">
      <c r="A40">
        <v>20210902</v>
      </c>
      <c r="B40" t="s">
        <v>147</v>
      </c>
      <c r="C40" t="s">
        <v>205</v>
      </c>
      <c r="D40">
        <v>26.759601</v>
      </c>
      <c r="E40" t="s">
        <v>206</v>
      </c>
      <c r="F40" t="s">
        <v>207</v>
      </c>
      <c r="G40" t="str">
        <f>HYPERLINK("d:\SRT_Improvement\전사데이터\aac\MG00e04c241968\20210902\121941-911.aac", "파일열기")</f>
        <v>파일열기</v>
      </c>
      <c r="H40" s="3" t="s">
        <v>208</v>
      </c>
      <c r="I40" s="3" t="s">
        <v>209</v>
      </c>
    </row>
    <row r="41" spans="1:10" ht="82.5" x14ac:dyDescent="0.3">
      <c r="A41">
        <v>20210730</v>
      </c>
      <c r="B41" t="s">
        <v>59</v>
      </c>
      <c r="C41" t="s">
        <v>210</v>
      </c>
      <c r="D41">
        <v>22.757356000000001</v>
      </c>
      <c r="E41" t="s">
        <v>211</v>
      </c>
      <c r="F41" t="s">
        <v>4703</v>
      </c>
      <c r="G41" t="str">
        <f>HYPERLINK("d:\SRT_Improvement\전사데이터\aac\MG00e04c24193c\20210730\222254-100.aac", "파일열기")</f>
        <v>파일열기</v>
      </c>
      <c r="H41" s="3" t="s">
        <v>213</v>
      </c>
      <c r="I41" s="3" t="s">
        <v>214</v>
      </c>
      <c r="J41" s="3" t="s">
        <v>4705</v>
      </c>
    </row>
    <row r="42" spans="1:10" ht="99" x14ac:dyDescent="0.3">
      <c r="A42">
        <v>20210730</v>
      </c>
      <c r="B42" t="s">
        <v>29</v>
      </c>
      <c r="C42" t="s">
        <v>215</v>
      </c>
      <c r="D42">
        <v>25.687930999999999</v>
      </c>
      <c r="E42" t="s">
        <v>216</v>
      </c>
      <c r="F42" t="s">
        <v>4706</v>
      </c>
      <c r="G42" t="str">
        <f>HYPERLINK("d:\SRT_Improvement\전사데이터\aac\MG00e04c241938\20210730\162448-040.aac", "파일열기")</f>
        <v>파일열기</v>
      </c>
      <c r="H42" s="3" t="s">
        <v>218</v>
      </c>
      <c r="I42" s="3" t="s">
        <v>219</v>
      </c>
      <c r="J42" s="3" t="s">
        <v>4708</v>
      </c>
    </row>
    <row r="43" spans="1:10" ht="132" x14ac:dyDescent="0.3">
      <c r="A43">
        <v>20210824</v>
      </c>
      <c r="B43" t="s">
        <v>92</v>
      </c>
      <c r="C43" t="s">
        <v>220</v>
      </c>
      <c r="D43">
        <v>36.089188</v>
      </c>
      <c r="E43" t="s">
        <v>221</v>
      </c>
      <c r="F43" t="s">
        <v>222</v>
      </c>
      <c r="G43" t="str">
        <f>HYPERLINK("d:\SRT_Improvement\전사데이터\aac\MG00e04c241914\20210824\183933-436.aac", "파일열기")</f>
        <v>파일열기</v>
      </c>
      <c r="H43" s="3" t="s">
        <v>223</v>
      </c>
      <c r="I43" s="3" t="s">
        <v>224</v>
      </c>
    </row>
    <row r="44" spans="1:10" ht="148.5" x14ac:dyDescent="0.3">
      <c r="A44">
        <v>20210903</v>
      </c>
      <c r="B44" t="s">
        <v>92</v>
      </c>
      <c r="C44" t="s">
        <v>225</v>
      </c>
      <c r="D44">
        <v>39.667734000000003</v>
      </c>
      <c r="E44" t="s">
        <v>226</v>
      </c>
      <c r="F44" t="s">
        <v>4709</v>
      </c>
      <c r="G44" t="str">
        <f>HYPERLINK("d:\SRT_Improvement\전사데이터\aac\MG00e04c241914\20210903\171931-602.aac", "파일열기")</f>
        <v>파일열기</v>
      </c>
      <c r="H44" s="3" t="s">
        <v>228</v>
      </c>
      <c r="I44" s="3" t="s">
        <v>229</v>
      </c>
      <c r="J44" s="3" t="s">
        <v>4711</v>
      </c>
    </row>
    <row r="45" spans="1:10" ht="82.5" x14ac:dyDescent="0.3">
      <c r="A45">
        <v>20210810</v>
      </c>
      <c r="B45" t="s">
        <v>230</v>
      </c>
      <c r="C45" t="s">
        <v>231</v>
      </c>
      <c r="D45">
        <v>22.488883000000001</v>
      </c>
      <c r="E45" t="s">
        <v>232</v>
      </c>
      <c r="F45" t="s">
        <v>4712</v>
      </c>
      <c r="G45" t="str">
        <f>HYPERLINK("d:\SRT_Improvement\전사데이터\aac\MG00e04c2419a0\20210810\204458-514.aac", "파일열기")</f>
        <v>파일열기</v>
      </c>
      <c r="H45" s="3" t="s">
        <v>234</v>
      </c>
      <c r="I45" s="3" t="s">
        <v>235</v>
      </c>
      <c r="J45" s="3" t="s">
        <v>4714</v>
      </c>
    </row>
    <row r="46" spans="1:10" ht="82.5" x14ac:dyDescent="0.3">
      <c r="A46">
        <v>20210809</v>
      </c>
      <c r="B46" t="s">
        <v>236</v>
      </c>
      <c r="C46" t="s">
        <v>237</v>
      </c>
      <c r="D46">
        <v>30.528803</v>
      </c>
      <c r="E46" t="s">
        <v>238</v>
      </c>
      <c r="F46" t="s">
        <v>4715</v>
      </c>
      <c r="G46" t="str">
        <f>HYPERLINK("d:\SRT_Improvement\전사데이터\aac\MG00e04c241928\20210809\162033-867.aac", "파일열기")</f>
        <v>파일열기</v>
      </c>
      <c r="H46" s="3" t="s">
        <v>240</v>
      </c>
      <c r="I46" s="3" t="s">
        <v>241</v>
      </c>
      <c r="J46" s="3" t="s">
        <v>4717</v>
      </c>
    </row>
    <row r="47" spans="1:10" ht="99" x14ac:dyDescent="0.3">
      <c r="A47">
        <v>20210712</v>
      </c>
      <c r="B47" t="s">
        <v>242</v>
      </c>
      <c r="C47" t="s">
        <v>243</v>
      </c>
      <c r="D47">
        <v>31.063352999999999</v>
      </c>
      <c r="E47" t="s">
        <v>244</v>
      </c>
      <c r="F47" t="s">
        <v>245</v>
      </c>
      <c r="G47" t="str">
        <f>HYPERLINK("d:\SRT_Improvement\전사데이터\aac\MG00e04c241944\20210712\085629-639.aac", "파일열기")</f>
        <v>파일열기</v>
      </c>
      <c r="H47" s="3" t="s">
        <v>246</v>
      </c>
      <c r="I47" s="3" t="s">
        <v>247</v>
      </c>
    </row>
    <row r="48" spans="1:10" ht="148.5" x14ac:dyDescent="0.3">
      <c r="A48">
        <v>20210715</v>
      </c>
      <c r="B48" t="s">
        <v>248</v>
      </c>
      <c r="C48" t="s">
        <v>249</v>
      </c>
      <c r="D48">
        <v>41.425443999999999</v>
      </c>
      <c r="E48" t="s">
        <v>250</v>
      </c>
      <c r="F48" t="s">
        <v>4718</v>
      </c>
      <c r="G48" t="str">
        <f>HYPERLINK("d:\SRT_Improvement\전사데이터\aac\MG00e04c241940\20210715\141358-224.aac", "파일열기")</f>
        <v>파일열기</v>
      </c>
      <c r="H48" s="3" t="s">
        <v>252</v>
      </c>
      <c r="I48" s="3" t="s">
        <v>253</v>
      </c>
      <c r="J48" s="3" t="s">
        <v>4720</v>
      </c>
    </row>
    <row r="49" spans="1:10" ht="82.5" x14ac:dyDescent="0.3">
      <c r="A49">
        <v>20210802</v>
      </c>
      <c r="B49" t="s">
        <v>53</v>
      </c>
      <c r="C49" t="s">
        <v>254</v>
      </c>
      <c r="D49">
        <v>33.577112999999997</v>
      </c>
      <c r="E49" t="s">
        <v>255</v>
      </c>
      <c r="F49" t="s">
        <v>4721</v>
      </c>
      <c r="G49" t="str">
        <f>HYPERLINK("d:\SRT_Improvement\전사데이터\aac\MG00e04c2419b0\20210802\160715-349.aac", "파일열기")</f>
        <v>파일열기</v>
      </c>
      <c r="H49" s="3" t="s">
        <v>257</v>
      </c>
      <c r="I49" s="3" t="s">
        <v>258</v>
      </c>
      <c r="J49" s="3" t="s">
        <v>4723</v>
      </c>
    </row>
    <row r="50" spans="1:10" ht="99" x14ac:dyDescent="0.3">
      <c r="A50">
        <v>20210805</v>
      </c>
      <c r="B50" t="s">
        <v>230</v>
      </c>
      <c r="C50" t="s">
        <v>259</v>
      </c>
      <c r="D50">
        <v>25.941309</v>
      </c>
      <c r="E50" t="s">
        <v>260</v>
      </c>
      <c r="F50" t="s">
        <v>261</v>
      </c>
      <c r="G50" t="str">
        <f>HYPERLINK("d:\SRT_Improvement\전사데이터\aac\MG00e04c2419a0\20210805\083829-695.aac", "파일열기")</f>
        <v>파일열기</v>
      </c>
      <c r="H50" s="3" t="s">
        <v>262</v>
      </c>
      <c r="I50" s="3" t="s">
        <v>263</v>
      </c>
    </row>
    <row r="51" spans="1:10" ht="66" x14ac:dyDescent="0.3">
      <c r="A51">
        <v>20210708</v>
      </c>
      <c r="B51" t="s">
        <v>15</v>
      </c>
      <c r="C51" t="s">
        <v>264</v>
      </c>
      <c r="D51">
        <v>22.036787</v>
      </c>
      <c r="E51" t="s">
        <v>265</v>
      </c>
      <c r="F51" t="s">
        <v>4724</v>
      </c>
      <c r="G51" t="str">
        <f>HYPERLINK("d:\SRT_Improvement\전사데이터\aac\MG00e04c2419cc\20210708\072000-490.aac", "파일열기")</f>
        <v>파일열기</v>
      </c>
      <c r="H51" s="3" t="s">
        <v>267</v>
      </c>
      <c r="I51" s="3" t="s">
        <v>268</v>
      </c>
      <c r="J51" s="3" t="s">
        <v>4726</v>
      </c>
    </row>
    <row r="52" spans="1:10" ht="181.5" x14ac:dyDescent="0.3">
      <c r="A52">
        <v>20210720</v>
      </c>
      <c r="B52" t="s">
        <v>64</v>
      </c>
      <c r="C52" t="s">
        <v>269</v>
      </c>
      <c r="D52">
        <v>44.634692999999999</v>
      </c>
      <c r="E52" t="s">
        <v>270</v>
      </c>
      <c r="F52" t="s">
        <v>4727</v>
      </c>
      <c r="G52" t="str">
        <f>HYPERLINK("d:\SRT_Improvement\전사데이터\aac\MG00e04c24196c\20210720\164126-185.aac", "파일열기")</f>
        <v>파일열기</v>
      </c>
      <c r="H52" s="3" t="s">
        <v>272</v>
      </c>
      <c r="I52" s="3" t="s">
        <v>273</v>
      </c>
      <c r="J52" s="3" t="s">
        <v>4729</v>
      </c>
    </row>
    <row r="53" spans="1:10" ht="82.5" x14ac:dyDescent="0.3">
      <c r="A53">
        <v>20210802</v>
      </c>
      <c r="B53" t="s">
        <v>248</v>
      </c>
      <c r="C53" t="s">
        <v>274</v>
      </c>
      <c r="D53">
        <v>23.407741999999999</v>
      </c>
      <c r="E53" t="s">
        <v>275</v>
      </c>
      <c r="F53" t="s">
        <v>276</v>
      </c>
      <c r="G53" t="str">
        <f>HYPERLINK("d:\SRT_Improvement\전사데이터\aac\MG00e04c241940\20210802\111614-107.aac", "파일열기")</f>
        <v>파일열기</v>
      </c>
      <c r="H53" s="3" t="s">
        <v>277</v>
      </c>
      <c r="I53" s="3" t="s">
        <v>278</v>
      </c>
    </row>
    <row r="54" spans="1:10" ht="115.5" x14ac:dyDescent="0.3">
      <c r="A54">
        <v>20210901</v>
      </c>
      <c r="B54" t="s">
        <v>42</v>
      </c>
      <c r="C54" t="s">
        <v>279</v>
      </c>
      <c r="D54">
        <v>33.552855999999998</v>
      </c>
      <c r="E54" t="s">
        <v>280</v>
      </c>
      <c r="F54" t="s">
        <v>4730</v>
      </c>
      <c r="G54" t="str">
        <f>HYPERLINK("d:\SRT_Improvement\전사데이터\aac\MG00e04c241970\20210901\111608-754.aac", "파일열기")</f>
        <v>파일열기</v>
      </c>
      <c r="H54" s="3" t="s">
        <v>282</v>
      </c>
      <c r="I54" s="3" t="s">
        <v>283</v>
      </c>
      <c r="J54" s="3" t="s">
        <v>4732</v>
      </c>
    </row>
    <row r="55" spans="1:10" ht="49.5" x14ac:dyDescent="0.3">
      <c r="A55">
        <v>20210811</v>
      </c>
      <c r="B55" t="s">
        <v>98</v>
      </c>
      <c r="C55" t="s">
        <v>284</v>
      </c>
      <c r="D55">
        <v>16.479675</v>
      </c>
      <c r="E55" t="s">
        <v>285</v>
      </c>
      <c r="F55" t="s">
        <v>286</v>
      </c>
      <c r="G55" t="str">
        <f>HYPERLINK("d:\SRT_Improvement\전사데이터\aac\MG00e04c241964\20210811\202727-742.aac", "파일열기")</f>
        <v>파일열기</v>
      </c>
      <c r="H55" s="3" t="s">
        <v>287</v>
      </c>
      <c r="I55" s="3" t="s">
        <v>288</v>
      </c>
    </row>
    <row r="56" spans="1:10" ht="132" x14ac:dyDescent="0.3">
      <c r="A56">
        <v>20210906</v>
      </c>
      <c r="B56" t="s">
        <v>230</v>
      </c>
      <c r="C56" t="s">
        <v>289</v>
      </c>
      <c r="D56">
        <v>41.602645000000003</v>
      </c>
      <c r="E56" t="s">
        <v>290</v>
      </c>
      <c r="F56" t="s">
        <v>4733</v>
      </c>
      <c r="G56" t="str">
        <f>HYPERLINK("d:\SRT_Improvement\전사데이터\aac\MG00e04c2419a0\20210906\224829-356.aac", "파일열기")</f>
        <v>파일열기</v>
      </c>
      <c r="H56" s="3" t="s">
        <v>292</v>
      </c>
      <c r="I56" s="3" t="s">
        <v>293</v>
      </c>
      <c r="J56" s="3" t="s">
        <v>4735</v>
      </c>
    </row>
    <row r="57" spans="1:10" ht="82.5" x14ac:dyDescent="0.3">
      <c r="A57">
        <v>20210824</v>
      </c>
      <c r="B57" t="s">
        <v>64</v>
      </c>
      <c r="C57" t="s">
        <v>294</v>
      </c>
      <c r="D57">
        <v>23.457032999999999</v>
      </c>
      <c r="E57" t="s">
        <v>295</v>
      </c>
      <c r="F57" t="s">
        <v>4736</v>
      </c>
      <c r="G57" t="str">
        <f>HYPERLINK("d:\SRT_Improvement\전사데이터\aac\MG00e04c24196c\20210824\115902-149.aac", "파일열기")</f>
        <v>파일열기</v>
      </c>
      <c r="H57" s="3" t="s">
        <v>297</v>
      </c>
      <c r="I57" s="3" t="s">
        <v>298</v>
      </c>
      <c r="J57" s="3" t="s">
        <v>4738</v>
      </c>
    </row>
    <row r="58" spans="1:10" ht="132" x14ac:dyDescent="0.3">
      <c r="A58">
        <v>20210830</v>
      </c>
      <c r="B58" t="s">
        <v>10</v>
      </c>
      <c r="C58" t="s">
        <v>299</v>
      </c>
      <c r="D58">
        <v>33.571198000000003</v>
      </c>
      <c r="E58" t="s">
        <v>300</v>
      </c>
      <c r="F58" t="s">
        <v>301</v>
      </c>
      <c r="G58" t="str">
        <f>HYPERLINK("d:\SRT_Improvement\전사데이터\aac\MG00e04c2419ac\20210830\084647-017.aac", "파일열기")</f>
        <v>파일열기</v>
      </c>
      <c r="H58" s="3" t="s">
        <v>302</v>
      </c>
      <c r="I58" s="3" t="s">
        <v>303</v>
      </c>
    </row>
    <row r="59" spans="1:10" ht="198" hidden="1" x14ac:dyDescent="0.3">
      <c r="A59">
        <v>20210812</v>
      </c>
      <c r="B59" t="s">
        <v>92</v>
      </c>
      <c r="C59" t="s">
        <v>304</v>
      </c>
      <c r="D59">
        <v>54.772388999999997</v>
      </c>
      <c r="E59" t="s">
        <v>305</v>
      </c>
      <c r="H59" s="3" t="s">
        <v>306</v>
      </c>
    </row>
    <row r="60" spans="1:10" ht="82.5" x14ac:dyDescent="0.3">
      <c r="A60">
        <v>20210722</v>
      </c>
      <c r="B60" t="s">
        <v>163</v>
      </c>
      <c r="C60" t="s">
        <v>307</v>
      </c>
      <c r="D60">
        <v>25.802413000000001</v>
      </c>
      <c r="E60" t="s">
        <v>308</v>
      </c>
      <c r="F60" t="s">
        <v>4739</v>
      </c>
      <c r="G60" t="str">
        <f>HYPERLINK("d:\SRT_Improvement\전사데이터\aac\MG00e04c2419c0\20210722\221046-737.aac", "파일열기")</f>
        <v>파일열기</v>
      </c>
      <c r="H60" s="3" t="s">
        <v>310</v>
      </c>
      <c r="I60" s="3" t="s">
        <v>311</v>
      </c>
      <c r="J60" s="3" t="s">
        <v>4741</v>
      </c>
    </row>
    <row r="61" spans="1:10" ht="99" x14ac:dyDescent="0.3">
      <c r="A61">
        <v>20210818</v>
      </c>
      <c r="B61" t="s">
        <v>53</v>
      </c>
      <c r="C61" t="s">
        <v>312</v>
      </c>
      <c r="D61">
        <v>29.262758999999999</v>
      </c>
      <c r="E61" t="s">
        <v>313</v>
      </c>
      <c r="F61" t="s">
        <v>314</v>
      </c>
      <c r="G61" t="str">
        <f>HYPERLINK("d:\SRT_Improvement\전사데이터\aac\MG00e04c2419b0\20210818\164339-202.aac", "파일열기")</f>
        <v>파일열기</v>
      </c>
      <c r="H61" s="3" t="s">
        <v>315</v>
      </c>
      <c r="I61" s="3" t="s">
        <v>316</v>
      </c>
    </row>
    <row r="62" spans="1:10" ht="132" x14ac:dyDescent="0.3">
      <c r="A62">
        <v>20210823</v>
      </c>
      <c r="B62" t="s">
        <v>64</v>
      </c>
      <c r="C62" t="s">
        <v>317</v>
      </c>
      <c r="D62">
        <v>40.663637999999999</v>
      </c>
      <c r="E62" t="s">
        <v>318</v>
      </c>
      <c r="F62" t="s">
        <v>4742</v>
      </c>
      <c r="G62" t="str">
        <f>HYPERLINK("d:\SRT_Improvement\전사데이터\aac\MG00e04c24196c\20210823\155453-356.aac", "파일열기")</f>
        <v>파일열기</v>
      </c>
      <c r="H62" s="3" t="s">
        <v>320</v>
      </c>
      <c r="I62" s="3" t="s">
        <v>321</v>
      </c>
      <c r="J62" s="3" t="s">
        <v>4744</v>
      </c>
    </row>
    <row r="63" spans="1:10" ht="99" x14ac:dyDescent="0.3">
      <c r="A63">
        <v>20210716</v>
      </c>
      <c r="B63" t="s">
        <v>322</v>
      </c>
      <c r="C63" t="s">
        <v>323</v>
      </c>
      <c r="D63">
        <v>38.956704000000002</v>
      </c>
      <c r="E63" t="s">
        <v>324</v>
      </c>
      <c r="F63" t="s">
        <v>325</v>
      </c>
      <c r="G63" t="str">
        <f>HYPERLINK("d:\SRT_Improvement\전사데이터\aac\MG00e04c24198c\20210716\083751-666.aac", "파일열기")</f>
        <v>파일열기</v>
      </c>
      <c r="H63" s="3" t="s">
        <v>326</v>
      </c>
      <c r="I63" s="3" t="s">
        <v>327</v>
      </c>
    </row>
    <row r="64" spans="1:10" ht="148.5" x14ac:dyDescent="0.3">
      <c r="A64">
        <v>20210720</v>
      </c>
      <c r="B64" t="s">
        <v>47</v>
      </c>
      <c r="C64" t="s">
        <v>328</v>
      </c>
      <c r="D64">
        <v>44.373840000000001</v>
      </c>
      <c r="E64" t="s">
        <v>329</v>
      </c>
      <c r="F64" t="s">
        <v>4745</v>
      </c>
      <c r="G64" t="str">
        <f>HYPERLINK("d:\SRT_Improvement\전사데이터\aac\MG00e04c24197c\20210720\224422-206.aac", "파일열기")</f>
        <v>파일열기</v>
      </c>
      <c r="H64" s="3" t="s">
        <v>4749</v>
      </c>
      <c r="I64" s="3" t="s">
        <v>331</v>
      </c>
      <c r="J64" s="3" t="s">
        <v>4747</v>
      </c>
    </row>
    <row r="65" spans="1:10" ht="99" x14ac:dyDescent="0.3">
      <c r="A65">
        <v>20210702</v>
      </c>
      <c r="B65" t="s">
        <v>236</v>
      </c>
      <c r="C65" t="s">
        <v>332</v>
      </c>
      <c r="D65">
        <v>33.515666000000003</v>
      </c>
      <c r="E65" t="s">
        <v>333</v>
      </c>
      <c r="F65" t="s">
        <v>334</v>
      </c>
      <c r="G65" t="str">
        <f>HYPERLINK("d:\SRT_Improvement\전사데이터\aac\MG00e04c241928\20210702\070906-795.aac", "파일열기")</f>
        <v>파일열기</v>
      </c>
      <c r="H65" s="3" t="s">
        <v>335</v>
      </c>
      <c r="I65" s="3" t="s">
        <v>336</v>
      </c>
    </row>
    <row r="66" spans="1:10" ht="148.5" x14ac:dyDescent="0.3">
      <c r="A66">
        <v>20210713</v>
      </c>
      <c r="B66" t="s">
        <v>98</v>
      </c>
      <c r="C66" t="s">
        <v>337</v>
      </c>
      <c r="D66">
        <v>44.642217000000002</v>
      </c>
      <c r="E66" t="s">
        <v>338</v>
      </c>
      <c r="F66" t="s">
        <v>339</v>
      </c>
      <c r="G66" t="str">
        <f>HYPERLINK("d:\SRT_Improvement\전사데이터\aac\MG00e04c241964\20210713\200053-607.aac", "파일열기")</f>
        <v>파일열기</v>
      </c>
      <c r="H66" s="3" t="s">
        <v>340</v>
      </c>
      <c r="I66" s="3" t="s">
        <v>341</v>
      </c>
    </row>
    <row r="67" spans="1:10" ht="115.5" x14ac:dyDescent="0.3">
      <c r="A67">
        <v>20210825</v>
      </c>
      <c r="B67" t="s">
        <v>53</v>
      </c>
      <c r="C67" t="s">
        <v>342</v>
      </c>
      <c r="D67">
        <v>31.774184999999999</v>
      </c>
      <c r="E67" t="s">
        <v>343</v>
      </c>
      <c r="F67" t="s">
        <v>344</v>
      </c>
      <c r="G67" t="str">
        <f>HYPERLINK("d:\SRT_Improvement\전사데이터\aac\MG00e04c2419b0\20210825\090405-241.aac", "파일열기")</f>
        <v>파일열기</v>
      </c>
      <c r="H67" s="3" t="s">
        <v>345</v>
      </c>
      <c r="I67" s="3" t="s">
        <v>346</v>
      </c>
    </row>
    <row r="68" spans="1:10" ht="115.5" x14ac:dyDescent="0.3">
      <c r="A68">
        <v>20210805</v>
      </c>
      <c r="B68" t="s">
        <v>74</v>
      </c>
      <c r="C68" t="s">
        <v>347</v>
      </c>
      <c r="D68">
        <v>33.048597999999998</v>
      </c>
      <c r="E68" t="s">
        <v>348</v>
      </c>
      <c r="F68" t="s">
        <v>349</v>
      </c>
      <c r="G68" t="str">
        <f>HYPERLINK("d:\SRT_Improvement\전사데이터\aac\MG00e04c2418cc\20210805\094842-833.aac", "파일열기")</f>
        <v>파일열기</v>
      </c>
      <c r="H68" s="3" t="s">
        <v>350</v>
      </c>
      <c r="I68" s="3" t="s">
        <v>351</v>
      </c>
    </row>
    <row r="69" spans="1:10" ht="99" x14ac:dyDescent="0.3">
      <c r="A69">
        <v>20210701</v>
      </c>
      <c r="B69" t="s">
        <v>188</v>
      </c>
      <c r="C69" t="s">
        <v>352</v>
      </c>
      <c r="D69">
        <v>28.280702999999999</v>
      </c>
      <c r="E69" t="s">
        <v>353</v>
      </c>
      <c r="F69" t="s">
        <v>4750</v>
      </c>
      <c r="G69" t="str">
        <f>HYPERLINK("d:\SRT_Improvement\전사데이터\aac\MG00e04c2419a4\20210701\081129-649.aac", "파일열기")</f>
        <v>파일열기</v>
      </c>
      <c r="H69" s="3" t="s">
        <v>355</v>
      </c>
      <c r="I69" s="3" t="s">
        <v>356</v>
      </c>
      <c r="J69" s="3" t="s">
        <v>4752</v>
      </c>
    </row>
    <row r="70" spans="1:10" ht="99" x14ac:dyDescent="0.3">
      <c r="A70">
        <v>20210830</v>
      </c>
      <c r="B70" t="s">
        <v>29</v>
      </c>
      <c r="C70" t="s">
        <v>357</v>
      </c>
      <c r="D70">
        <v>33.225009999999997</v>
      </c>
      <c r="E70" t="s">
        <v>358</v>
      </c>
      <c r="F70" t="s">
        <v>359</v>
      </c>
      <c r="G70" t="str">
        <f>HYPERLINK("d:\SRT_Improvement\전사데이터\aac\MG00e04c241938\20210830\202741-232.aac", "파일열기")</f>
        <v>파일열기</v>
      </c>
      <c r="H70" s="3" t="s">
        <v>360</v>
      </c>
      <c r="I70" s="3" t="s">
        <v>361</v>
      </c>
    </row>
    <row r="71" spans="1:10" ht="82.5" x14ac:dyDescent="0.3">
      <c r="A71">
        <v>20210723</v>
      </c>
      <c r="B71" t="s">
        <v>174</v>
      </c>
      <c r="C71" t="s">
        <v>362</v>
      </c>
      <c r="D71">
        <v>28.308249</v>
      </c>
      <c r="E71" t="s">
        <v>363</v>
      </c>
      <c r="F71" t="s">
        <v>4753</v>
      </c>
      <c r="G71" t="str">
        <f>HYPERLINK("d:\SRT_Improvement\전사데이터\aac\MG00e04c24192c\20210723\115910-080.aac", "파일열기")</f>
        <v>파일열기</v>
      </c>
      <c r="H71" s="3" t="s">
        <v>365</v>
      </c>
      <c r="I71" s="3" t="s">
        <v>366</v>
      </c>
      <c r="J71" s="3" t="s">
        <v>4755</v>
      </c>
    </row>
    <row r="72" spans="1:10" ht="82.5" x14ac:dyDescent="0.3">
      <c r="A72">
        <v>20210805</v>
      </c>
      <c r="B72" t="s">
        <v>64</v>
      </c>
      <c r="C72" t="s">
        <v>367</v>
      </c>
      <c r="D72">
        <v>24.372475000000001</v>
      </c>
      <c r="E72" t="s">
        <v>368</v>
      </c>
      <c r="F72" t="s">
        <v>4756</v>
      </c>
      <c r="G72" t="str">
        <f>HYPERLINK("d:\SRT_Improvement\전사데이터\aac\MG00e04c24196c\20210805\162018-764.aac", "파일열기")</f>
        <v>파일열기</v>
      </c>
      <c r="H72" s="3" t="s">
        <v>370</v>
      </c>
      <c r="I72" s="3" t="s">
        <v>371</v>
      </c>
      <c r="J72" s="3" t="s">
        <v>4758</v>
      </c>
    </row>
    <row r="73" spans="1:10" ht="82.5" x14ac:dyDescent="0.3">
      <c r="A73">
        <v>20210702</v>
      </c>
      <c r="B73" t="s">
        <v>147</v>
      </c>
      <c r="C73" t="s">
        <v>372</v>
      </c>
      <c r="D73">
        <v>20.033763</v>
      </c>
      <c r="E73" t="s">
        <v>373</v>
      </c>
      <c r="F73" t="s">
        <v>374</v>
      </c>
      <c r="G73" t="str">
        <f>HYPERLINK("d:\SRT_Improvement\전사데이터\aac\MG00e04c241968\20210702\200144-357.aac", "파일열기")</f>
        <v>파일열기</v>
      </c>
      <c r="H73" s="3" t="s">
        <v>375</v>
      </c>
      <c r="I73" s="3" t="s">
        <v>376</v>
      </c>
    </row>
    <row r="74" spans="1:10" ht="82.5" hidden="1" x14ac:dyDescent="0.3">
      <c r="A74">
        <v>20210707</v>
      </c>
      <c r="B74" t="s">
        <v>377</v>
      </c>
      <c r="C74" t="s">
        <v>378</v>
      </c>
      <c r="D74">
        <v>52.584786000000001</v>
      </c>
      <c r="E74" t="s">
        <v>379</v>
      </c>
      <c r="H74" s="3" t="s">
        <v>380</v>
      </c>
    </row>
    <row r="75" spans="1:10" ht="82.5" x14ac:dyDescent="0.3">
      <c r="A75">
        <v>20210817</v>
      </c>
      <c r="B75" t="s">
        <v>230</v>
      </c>
      <c r="C75" t="s">
        <v>381</v>
      </c>
      <c r="D75">
        <v>24.979990999999998</v>
      </c>
      <c r="E75" t="s">
        <v>382</v>
      </c>
      <c r="F75" t="s">
        <v>383</v>
      </c>
      <c r="G75" t="str">
        <f>HYPERLINK("d:\SRT_Improvement\전사데이터\aac\MG00e04c2419a0\20210817\161438-606.aac", "파일열기")</f>
        <v>파일열기</v>
      </c>
      <c r="H75" s="3" t="s">
        <v>384</v>
      </c>
      <c r="I75" s="3" t="s">
        <v>385</v>
      </c>
    </row>
    <row r="76" spans="1:10" ht="82.5" x14ac:dyDescent="0.3">
      <c r="A76">
        <v>20210720</v>
      </c>
      <c r="B76" t="s">
        <v>10</v>
      </c>
      <c r="C76" t="s">
        <v>386</v>
      </c>
      <c r="D76">
        <v>21.187745</v>
      </c>
      <c r="E76" t="s">
        <v>387</v>
      </c>
      <c r="F76" t="s">
        <v>388</v>
      </c>
      <c r="G76" t="str">
        <f>HYPERLINK("d:\SRT_Improvement\전사데이터\aac\MG00e04c2419ac\20210720\221435-699.aac", "파일열기")</f>
        <v>파일열기</v>
      </c>
      <c r="H76" s="3" t="s">
        <v>389</v>
      </c>
      <c r="I76" s="3" t="s">
        <v>390</v>
      </c>
    </row>
    <row r="77" spans="1:10" ht="132" x14ac:dyDescent="0.3">
      <c r="A77">
        <v>20210813</v>
      </c>
      <c r="B77" t="s">
        <v>92</v>
      </c>
      <c r="C77" t="s">
        <v>391</v>
      </c>
      <c r="D77">
        <v>41.276643</v>
      </c>
      <c r="E77" t="s">
        <v>392</v>
      </c>
      <c r="F77" t="s">
        <v>393</v>
      </c>
      <c r="G77" t="str">
        <f>HYPERLINK("d:\SRT_Improvement\전사데이터\aac\MG00e04c241914\20210813\193218-106.aac", "파일열기")</f>
        <v>파일열기</v>
      </c>
      <c r="H77" s="3" t="s">
        <v>394</v>
      </c>
      <c r="I77" s="3" t="s">
        <v>395</v>
      </c>
    </row>
    <row r="78" spans="1:10" ht="132" x14ac:dyDescent="0.3">
      <c r="A78">
        <v>20210817</v>
      </c>
      <c r="B78" t="s">
        <v>248</v>
      </c>
      <c r="C78" t="s">
        <v>396</v>
      </c>
      <c r="D78">
        <v>33.143569999999997</v>
      </c>
      <c r="E78" t="s">
        <v>397</v>
      </c>
      <c r="F78" t="s">
        <v>398</v>
      </c>
      <c r="G78" t="str">
        <f>HYPERLINK("d:\SRT_Improvement\전사데이터\aac\MG00e04c241940\20210817\172916-464.aac", "파일열기")</f>
        <v>파일열기</v>
      </c>
      <c r="H78" s="3" t="s">
        <v>399</v>
      </c>
      <c r="I78" s="3" t="s">
        <v>400</v>
      </c>
    </row>
    <row r="79" spans="1:10" ht="99" x14ac:dyDescent="0.3">
      <c r="A79">
        <v>20210728</v>
      </c>
      <c r="B79" t="s">
        <v>248</v>
      </c>
      <c r="C79" t="s">
        <v>401</v>
      </c>
      <c r="D79">
        <v>33.661906999999999</v>
      </c>
      <c r="E79" t="s">
        <v>402</v>
      </c>
      <c r="F79" t="s">
        <v>403</v>
      </c>
      <c r="G79" t="str">
        <f>HYPERLINK("d:\SRT_Improvement\전사데이터\aac\MG00e04c241940\20210728\185903-815.aac", "파일열기")</f>
        <v>파일열기</v>
      </c>
      <c r="H79" s="3" t="s">
        <v>404</v>
      </c>
      <c r="I79" s="3" t="s">
        <v>405</v>
      </c>
    </row>
    <row r="80" spans="1:10" ht="99" x14ac:dyDescent="0.3">
      <c r="A80">
        <v>20210809</v>
      </c>
      <c r="B80" t="s">
        <v>230</v>
      </c>
      <c r="C80" t="s">
        <v>406</v>
      </c>
      <c r="D80">
        <v>32.364119000000002</v>
      </c>
      <c r="E80" t="s">
        <v>407</v>
      </c>
      <c r="F80" t="s">
        <v>4759</v>
      </c>
      <c r="G80" t="str">
        <f>HYPERLINK("d:\SRT_Improvement\전사데이터\aac\MG00e04c2419a0\20210809\074230-567.aac", "파일열기")</f>
        <v>파일열기</v>
      </c>
      <c r="H80" s="3" t="s">
        <v>409</v>
      </c>
      <c r="I80" s="3" t="s">
        <v>410</v>
      </c>
      <c r="J80" s="3" t="s">
        <v>4761</v>
      </c>
    </row>
    <row r="81" spans="1:10" ht="115.5" x14ac:dyDescent="0.3">
      <c r="A81">
        <v>20210827</v>
      </c>
      <c r="B81" t="s">
        <v>163</v>
      </c>
      <c r="C81" t="s">
        <v>411</v>
      </c>
      <c r="D81">
        <v>33.527656</v>
      </c>
      <c r="E81" t="s">
        <v>412</v>
      </c>
      <c r="F81" t="s">
        <v>413</v>
      </c>
      <c r="G81" t="str">
        <f>HYPERLINK("d:\SRT_Improvement\전사데이터\aac\MG00e04c2419c0\20210827\142724-012.aac", "파일열기")</f>
        <v>파일열기</v>
      </c>
      <c r="H81" s="3" t="s">
        <v>414</v>
      </c>
      <c r="I81" s="3" t="s">
        <v>415</v>
      </c>
    </row>
    <row r="82" spans="1:10" ht="99" x14ac:dyDescent="0.3">
      <c r="A82">
        <v>20210729</v>
      </c>
      <c r="B82" t="s">
        <v>242</v>
      </c>
      <c r="C82" t="s">
        <v>416</v>
      </c>
      <c r="D82">
        <v>31.511800000000001</v>
      </c>
      <c r="E82" t="s">
        <v>417</v>
      </c>
      <c r="F82" t="s">
        <v>418</v>
      </c>
      <c r="G82" t="str">
        <f>HYPERLINK("d:\SRT_Improvement\전사데이터\aac\MG00e04c241944\20210729\142433-973.aac", "파일열기")</f>
        <v>파일열기</v>
      </c>
      <c r="H82" s="3" t="s">
        <v>419</v>
      </c>
      <c r="I82" s="3" t="s">
        <v>420</v>
      </c>
    </row>
    <row r="83" spans="1:10" ht="82.5" x14ac:dyDescent="0.3">
      <c r="A83">
        <v>20210709</v>
      </c>
      <c r="B83" t="s">
        <v>53</v>
      </c>
      <c r="C83" t="s">
        <v>421</v>
      </c>
      <c r="D83">
        <v>22.455337</v>
      </c>
      <c r="E83" t="s">
        <v>422</v>
      </c>
      <c r="F83" t="s">
        <v>423</v>
      </c>
      <c r="G83" t="str">
        <f>HYPERLINK("d:\SRT_Improvement\전사데이터\aac\MG00e04c2419b0\20210709\094749-811.aac", "파일열기")</f>
        <v>파일열기</v>
      </c>
      <c r="H83" s="3" t="s">
        <v>424</v>
      </c>
      <c r="I83" s="3" t="s">
        <v>425</v>
      </c>
    </row>
    <row r="84" spans="1:10" ht="82.5" x14ac:dyDescent="0.3">
      <c r="A84">
        <v>20210721</v>
      </c>
      <c r="B84" t="s">
        <v>147</v>
      </c>
      <c r="C84" t="s">
        <v>426</v>
      </c>
      <c r="D84">
        <v>23.909210000000002</v>
      </c>
      <c r="E84" t="s">
        <v>427</v>
      </c>
      <c r="F84" t="s">
        <v>428</v>
      </c>
      <c r="G84" t="str">
        <f>HYPERLINK("d:\SRT_Improvement\전사데이터\aac\MG00e04c241968\20210721\212817-552.aac", "파일열기")</f>
        <v>파일열기</v>
      </c>
      <c r="H84" s="3" t="s">
        <v>429</v>
      </c>
      <c r="I84" s="3" t="s">
        <v>430</v>
      </c>
    </row>
    <row r="85" spans="1:10" ht="99" x14ac:dyDescent="0.3">
      <c r="A85">
        <v>20210906</v>
      </c>
      <c r="B85" t="s">
        <v>174</v>
      </c>
      <c r="C85" t="s">
        <v>431</v>
      </c>
      <c r="D85">
        <v>27.20861</v>
      </c>
      <c r="E85" t="s">
        <v>432</v>
      </c>
      <c r="F85" t="s">
        <v>433</v>
      </c>
      <c r="G85" t="str">
        <f>HYPERLINK("d:\SRT_Improvement\전사데이터\aac\MG00e04c24192c\20210906\144125-420.aac", "파일열기")</f>
        <v>파일열기</v>
      </c>
      <c r="H85" s="3" t="s">
        <v>434</v>
      </c>
      <c r="I85" s="3" t="s">
        <v>435</v>
      </c>
    </row>
    <row r="86" spans="1:10" ht="132" x14ac:dyDescent="0.3">
      <c r="A86">
        <v>20210719</v>
      </c>
      <c r="B86" t="s">
        <v>436</v>
      </c>
      <c r="C86" t="s">
        <v>437</v>
      </c>
      <c r="D86">
        <v>37.524151000000003</v>
      </c>
      <c r="E86" t="s">
        <v>438</v>
      </c>
      <c r="F86" t="s">
        <v>439</v>
      </c>
      <c r="G86" t="str">
        <f>HYPERLINK("d:\SRT_Improvement\전사데이터\aac\MG00e04c241934\20210719\151521-241.aac", "파일열기")</f>
        <v>파일열기</v>
      </c>
      <c r="H86" s="3" t="s">
        <v>440</v>
      </c>
      <c r="I86" s="3" t="s">
        <v>441</v>
      </c>
    </row>
    <row r="87" spans="1:10" ht="115.5" x14ac:dyDescent="0.3">
      <c r="A87">
        <v>20210820</v>
      </c>
      <c r="B87" t="s">
        <v>436</v>
      </c>
      <c r="C87" t="s">
        <v>442</v>
      </c>
      <c r="D87">
        <v>38.210338999999998</v>
      </c>
      <c r="E87" t="s">
        <v>443</v>
      </c>
      <c r="F87" t="s">
        <v>444</v>
      </c>
      <c r="G87" t="str">
        <f>HYPERLINK("d:\SRT_Improvement\전사데이터\aac\MG00e04c241934\20210820\175643-403.aac", "파일열기")</f>
        <v>파일열기</v>
      </c>
      <c r="H87" s="3" t="s">
        <v>445</v>
      </c>
      <c r="I87" s="3" t="s">
        <v>446</v>
      </c>
    </row>
    <row r="88" spans="1:10" ht="132" x14ac:dyDescent="0.3">
      <c r="A88">
        <v>20210720</v>
      </c>
      <c r="B88" t="s">
        <v>80</v>
      </c>
      <c r="C88" t="s">
        <v>447</v>
      </c>
      <c r="D88">
        <v>39.486331</v>
      </c>
      <c r="E88" t="s">
        <v>448</v>
      </c>
      <c r="F88" t="s">
        <v>449</v>
      </c>
      <c r="G88" t="str">
        <f>HYPERLINK("d:\SRT_Improvement\전사데이터\aac\MG00e04c241950\20210720\142324-860.aac", "파일열기")</f>
        <v>파일열기</v>
      </c>
      <c r="H88" s="3" t="s">
        <v>450</v>
      </c>
      <c r="I88" s="3" t="s">
        <v>451</v>
      </c>
    </row>
    <row r="89" spans="1:10" ht="115.5" x14ac:dyDescent="0.3">
      <c r="A89">
        <v>20210802</v>
      </c>
      <c r="B89" t="s">
        <v>64</v>
      </c>
      <c r="C89" t="s">
        <v>452</v>
      </c>
      <c r="D89">
        <v>32.662174</v>
      </c>
      <c r="E89" t="s">
        <v>453</v>
      </c>
      <c r="F89" t="s">
        <v>4762</v>
      </c>
      <c r="G89" t="str">
        <f>HYPERLINK("d:\SRT_Improvement\전사데이터\aac\MG00e04c24196c\20210802\084701-551.aac", "파일열기")</f>
        <v>파일열기</v>
      </c>
      <c r="H89" s="3" t="s">
        <v>455</v>
      </c>
      <c r="I89" s="3" t="s">
        <v>456</v>
      </c>
      <c r="J89" s="3" t="s">
        <v>4764</v>
      </c>
    </row>
    <row r="90" spans="1:10" ht="82.5" x14ac:dyDescent="0.3">
      <c r="A90">
        <v>20210809</v>
      </c>
      <c r="B90" t="s">
        <v>33</v>
      </c>
      <c r="C90" t="s">
        <v>457</v>
      </c>
      <c r="D90">
        <v>21.427709</v>
      </c>
      <c r="E90" t="s">
        <v>458</v>
      </c>
      <c r="F90" t="s">
        <v>4765</v>
      </c>
      <c r="G90" t="str">
        <f>HYPERLINK("d:\SRT_Improvement\전사데이터\aac\MG00e04c241948\20210809\204550-256.aac", "파일열기")</f>
        <v>파일열기</v>
      </c>
      <c r="H90" s="3" t="s">
        <v>460</v>
      </c>
      <c r="I90" s="3" t="s">
        <v>461</v>
      </c>
      <c r="J90" s="3" t="s">
        <v>4767</v>
      </c>
    </row>
    <row r="91" spans="1:10" ht="82.5" x14ac:dyDescent="0.3">
      <c r="A91">
        <v>20210820</v>
      </c>
      <c r="B91" t="s">
        <v>47</v>
      </c>
      <c r="C91" t="s">
        <v>462</v>
      </c>
      <c r="D91">
        <v>29.964317000000001</v>
      </c>
      <c r="E91" t="s">
        <v>463</v>
      </c>
      <c r="F91" t="s">
        <v>464</v>
      </c>
      <c r="G91" t="str">
        <f>HYPERLINK("d:\SRT_Improvement\전사데이터\aac\MG00e04c24197c\20210820\115929-587.aac", "파일열기")</f>
        <v>파일열기</v>
      </c>
      <c r="H91" s="3" t="s">
        <v>465</v>
      </c>
      <c r="I91" s="3" t="s">
        <v>466</v>
      </c>
    </row>
    <row r="92" spans="1:10" ht="132" x14ac:dyDescent="0.3">
      <c r="A92">
        <v>20210812</v>
      </c>
      <c r="B92" t="s">
        <v>80</v>
      </c>
      <c r="C92" t="s">
        <v>467</v>
      </c>
      <c r="D92">
        <v>42.881087999999998</v>
      </c>
      <c r="E92" t="s">
        <v>468</v>
      </c>
      <c r="F92" t="s">
        <v>469</v>
      </c>
      <c r="G92" t="str">
        <f>HYPERLINK("d:\SRT_Improvement\전사데이터\aac\MG00e04c241950\20210812\110256-516.aac", "파일열기")</f>
        <v>파일열기</v>
      </c>
      <c r="H92" s="3" t="s">
        <v>470</v>
      </c>
      <c r="I92" s="3" t="s">
        <v>471</v>
      </c>
    </row>
    <row r="93" spans="1:10" ht="99" x14ac:dyDescent="0.3">
      <c r="A93">
        <v>20210706</v>
      </c>
      <c r="B93" t="s">
        <v>472</v>
      </c>
      <c r="C93" t="s">
        <v>473</v>
      </c>
      <c r="D93">
        <v>27.017612</v>
      </c>
      <c r="E93" t="s">
        <v>474</v>
      </c>
      <c r="F93" t="s">
        <v>4768</v>
      </c>
      <c r="G93" t="str">
        <f>HYPERLINK("d:\SRT_Improvement\전사데이터\aac\MG00e04c241984\20210706\212242-007.aac", "파일열기")</f>
        <v>파일열기</v>
      </c>
      <c r="H93" s="3" t="s">
        <v>476</v>
      </c>
      <c r="I93" s="3" t="s">
        <v>477</v>
      </c>
      <c r="J93" s="3" t="s">
        <v>4770</v>
      </c>
    </row>
    <row r="94" spans="1:10" ht="99" x14ac:dyDescent="0.3">
      <c r="A94">
        <v>20210902</v>
      </c>
      <c r="B94" t="s">
        <v>230</v>
      </c>
      <c r="C94" t="s">
        <v>478</v>
      </c>
      <c r="D94">
        <v>36.250889000000001</v>
      </c>
      <c r="E94" t="s">
        <v>479</v>
      </c>
      <c r="F94" t="s">
        <v>480</v>
      </c>
      <c r="G94" t="str">
        <f>HYPERLINK("d:\SRT_Improvement\전사데이터\aac\MG00e04c2419a0\20210902\123306-681.aac", "파일열기")</f>
        <v>파일열기</v>
      </c>
      <c r="H94" s="3" t="s">
        <v>481</v>
      </c>
      <c r="I94" s="3" t="s">
        <v>482</v>
      </c>
    </row>
    <row r="95" spans="1:10" ht="132" x14ac:dyDescent="0.3">
      <c r="A95">
        <v>20210820</v>
      </c>
      <c r="B95" t="s">
        <v>322</v>
      </c>
      <c r="C95" t="s">
        <v>483</v>
      </c>
      <c r="D95">
        <v>40.885916000000002</v>
      </c>
      <c r="E95" t="s">
        <v>484</v>
      </c>
      <c r="F95" t="s">
        <v>4771</v>
      </c>
      <c r="G95" t="str">
        <f>HYPERLINK("d:\SRT_Improvement\전사데이터\aac\MG00e04c24198c\20210820\124624-717.aac", "파일열기")</f>
        <v>파일열기</v>
      </c>
      <c r="H95" s="3" t="s">
        <v>486</v>
      </c>
      <c r="I95" s="3" t="s">
        <v>487</v>
      </c>
      <c r="J95" s="3" t="s">
        <v>4773</v>
      </c>
    </row>
    <row r="96" spans="1:10" ht="148.5" x14ac:dyDescent="0.3">
      <c r="A96">
        <v>20210823</v>
      </c>
      <c r="B96" t="s">
        <v>92</v>
      </c>
      <c r="C96" t="s">
        <v>488</v>
      </c>
      <c r="D96">
        <v>42.171281</v>
      </c>
      <c r="E96" t="s">
        <v>489</v>
      </c>
      <c r="F96" t="s">
        <v>490</v>
      </c>
      <c r="G96" t="str">
        <f>HYPERLINK("d:\SRT_Improvement\전사데이터\aac\MG00e04c241914\20210823\212640-950.aac", "파일열기")</f>
        <v>파일열기</v>
      </c>
      <c r="H96" s="3" t="s">
        <v>491</v>
      </c>
      <c r="I96" s="3" t="s">
        <v>492</v>
      </c>
    </row>
    <row r="97" spans="1:10" ht="132" x14ac:dyDescent="0.3">
      <c r="A97">
        <v>20210802</v>
      </c>
      <c r="B97" t="s">
        <v>80</v>
      </c>
      <c r="C97" t="s">
        <v>493</v>
      </c>
      <c r="D97">
        <v>39.450375000000001</v>
      </c>
      <c r="E97" t="s">
        <v>494</v>
      </c>
      <c r="F97" t="s">
        <v>495</v>
      </c>
      <c r="G97" t="str">
        <f>HYPERLINK("d:\SRT_Improvement\전사데이터\aac\MG00e04c241950\20210802\073934-236.aac", "파일열기")</f>
        <v>파일열기</v>
      </c>
      <c r="H97" s="3" t="s">
        <v>496</v>
      </c>
      <c r="I97" s="3" t="s">
        <v>497</v>
      </c>
    </row>
    <row r="98" spans="1:10" ht="115.5" x14ac:dyDescent="0.3">
      <c r="A98">
        <v>20210721</v>
      </c>
      <c r="B98" t="s">
        <v>498</v>
      </c>
      <c r="C98" t="s">
        <v>499</v>
      </c>
      <c r="D98">
        <v>32.190223000000003</v>
      </c>
      <c r="E98" t="s">
        <v>500</v>
      </c>
      <c r="F98" t="s">
        <v>4774</v>
      </c>
      <c r="G98" t="str">
        <f>HYPERLINK("d:\SRT_Improvement\전사데이터\aac\MG00e04c24191c\20210721\092228-543.aac", "파일열기")</f>
        <v>파일열기</v>
      </c>
      <c r="H98" s="3" t="s">
        <v>502</v>
      </c>
      <c r="I98" s="3" t="s">
        <v>503</v>
      </c>
      <c r="J98" s="3" t="s">
        <v>4776</v>
      </c>
    </row>
    <row r="99" spans="1:10" ht="82.5" x14ac:dyDescent="0.3">
      <c r="A99">
        <v>20210825</v>
      </c>
      <c r="B99" t="s">
        <v>163</v>
      </c>
      <c r="C99" t="s">
        <v>504</v>
      </c>
      <c r="D99">
        <v>26.373428000000001</v>
      </c>
      <c r="E99" t="s">
        <v>505</v>
      </c>
      <c r="F99" t="s">
        <v>506</v>
      </c>
      <c r="G99" t="str">
        <f>HYPERLINK("d:\SRT_Improvement\전사데이터\aac\MG00e04c2419c0\20210825\222149-256.aac", "파일열기")</f>
        <v>파일열기</v>
      </c>
      <c r="H99" s="3" t="s">
        <v>507</v>
      </c>
      <c r="I99" s="3" t="s">
        <v>508</v>
      </c>
    </row>
    <row r="100" spans="1:10" ht="82.5" x14ac:dyDescent="0.3">
      <c r="A100">
        <v>20210702</v>
      </c>
      <c r="B100" t="s">
        <v>98</v>
      </c>
      <c r="C100" t="s">
        <v>509</v>
      </c>
      <c r="D100">
        <v>25.675688999999998</v>
      </c>
      <c r="E100" t="s">
        <v>510</v>
      </c>
      <c r="F100" t="s">
        <v>511</v>
      </c>
      <c r="G100" t="str">
        <f>HYPERLINK("d:\SRT_Improvement\전사데이터\aac\MG00e04c241964\20210702\174424-635.aac", "파일열기")</f>
        <v>파일열기</v>
      </c>
      <c r="H100" s="3" t="s">
        <v>512</v>
      </c>
      <c r="I100" s="3" t="s">
        <v>513</v>
      </c>
    </row>
    <row r="101" spans="1:10" ht="99" x14ac:dyDescent="0.3">
      <c r="A101">
        <v>20210715</v>
      </c>
      <c r="B101" t="s">
        <v>92</v>
      </c>
      <c r="C101" t="s">
        <v>514</v>
      </c>
      <c r="D101">
        <v>28.578341999999999</v>
      </c>
      <c r="E101" t="s">
        <v>515</v>
      </c>
      <c r="F101" t="s">
        <v>516</v>
      </c>
      <c r="G101" t="str">
        <f>HYPERLINK("d:\SRT_Improvement\전사데이터\aac\MG00e04c241914\20210715\140826-325.aac", "파일열기")</f>
        <v>파일열기</v>
      </c>
      <c r="H101" s="3" t="s">
        <v>517</v>
      </c>
      <c r="I101" s="3" t="s">
        <v>518</v>
      </c>
    </row>
    <row r="102" spans="1:10" ht="99" x14ac:dyDescent="0.3">
      <c r="A102">
        <v>20210720</v>
      </c>
      <c r="B102" t="s">
        <v>98</v>
      </c>
      <c r="C102" t="s">
        <v>519</v>
      </c>
      <c r="D102">
        <v>31.455324999999998</v>
      </c>
      <c r="E102" t="s">
        <v>520</v>
      </c>
      <c r="F102" t="s">
        <v>521</v>
      </c>
      <c r="G102" t="str">
        <f>HYPERLINK("d:\SRT_Improvement\전사데이터\aac\MG00e04c241964\20210720\122845-391.aac", "파일열기")</f>
        <v>파일열기</v>
      </c>
      <c r="H102" s="3" t="s">
        <v>522</v>
      </c>
      <c r="I102" s="3" t="s">
        <v>523</v>
      </c>
    </row>
    <row r="103" spans="1:10" ht="132" x14ac:dyDescent="0.3">
      <c r="A103">
        <v>20210907</v>
      </c>
      <c r="B103" t="s">
        <v>230</v>
      </c>
      <c r="C103" t="s">
        <v>524</v>
      </c>
      <c r="D103">
        <v>41.046922000000002</v>
      </c>
      <c r="E103" t="s">
        <v>525</v>
      </c>
      <c r="F103" t="s">
        <v>4777</v>
      </c>
      <c r="G103" t="str">
        <f>HYPERLINK("d:\SRT_Improvement\전사데이터\aac\MG00e04c2419a0\20210907\084016-314.aac", "파일열기")</f>
        <v>파일열기</v>
      </c>
      <c r="H103" s="3" t="s">
        <v>527</v>
      </c>
      <c r="I103" s="3" t="s">
        <v>528</v>
      </c>
      <c r="J103" s="3" t="s">
        <v>4779</v>
      </c>
    </row>
    <row r="104" spans="1:10" ht="82.5" x14ac:dyDescent="0.3">
      <c r="A104">
        <v>20210817</v>
      </c>
      <c r="B104" t="s">
        <v>199</v>
      </c>
      <c r="C104" t="s">
        <v>529</v>
      </c>
      <c r="D104">
        <v>27.828375999999999</v>
      </c>
      <c r="E104" t="s">
        <v>530</v>
      </c>
      <c r="F104" t="s">
        <v>531</v>
      </c>
      <c r="G104" t="str">
        <f>HYPERLINK("d:\SRT_Improvement\전사데이터\aac\MG00e04c241988\20210817\152337-651.aac", "파일열기")</f>
        <v>파일열기</v>
      </c>
      <c r="H104" s="3" t="s">
        <v>532</v>
      </c>
      <c r="I104" s="3" t="s">
        <v>533</v>
      </c>
    </row>
    <row r="105" spans="1:10" ht="115.5" x14ac:dyDescent="0.3">
      <c r="A105">
        <v>20210811</v>
      </c>
      <c r="B105" t="s">
        <v>74</v>
      </c>
      <c r="C105" t="s">
        <v>534</v>
      </c>
      <c r="D105">
        <v>32.250639</v>
      </c>
      <c r="E105" t="s">
        <v>535</v>
      </c>
      <c r="F105" t="s">
        <v>536</v>
      </c>
      <c r="G105" t="str">
        <f>HYPERLINK("d:\SRT_Improvement\전사데이터\aac\MG00e04c2418cc\20210811\202727-814.aac", "파일열기")</f>
        <v>파일열기</v>
      </c>
      <c r="H105" s="3" t="s">
        <v>537</v>
      </c>
      <c r="I105" s="3" t="s">
        <v>538</v>
      </c>
    </row>
    <row r="106" spans="1:10" ht="82.5" x14ac:dyDescent="0.3">
      <c r="A106">
        <v>20210903</v>
      </c>
      <c r="B106" t="s">
        <v>33</v>
      </c>
      <c r="C106" t="s">
        <v>539</v>
      </c>
      <c r="D106">
        <v>25.318553999999999</v>
      </c>
      <c r="E106" t="s">
        <v>540</v>
      </c>
      <c r="F106" t="s">
        <v>541</v>
      </c>
      <c r="G106" t="str">
        <f>HYPERLINK("d:\SRT_Improvement\전사데이터\aac\MG00e04c241948\20210903\074504-809.aac", "파일열기")</f>
        <v>파일열기</v>
      </c>
      <c r="H106" s="3" t="s">
        <v>542</v>
      </c>
      <c r="I106" s="3" t="s">
        <v>543</v>
      </c>
    </row>
    <row r="107" spans="1:10" ht="99" x14ac:dyDescent="0.3">
      <c r="A107">
        <v>20210803</v>
      </c>
      <c r="B107" t="s">
        <v>64</v>
      </c>
      <c r="C107" t="s">
        <v>544</v>
      </c>
      <c r="D107">
        <v>30.913737999999999</v>
      </c>
      <c r="E107" t="s">
        <v>545</v>
      </c>
      <c r="F107" t="s">
        <v>546</v>
      </c>
      <c r="G107" t="str">
        <f>HYPERLINK("d:\SRT_Improvement\전사데이터\aac\MG00e04c24196c\20210803\152508-613.aac", "파일열기")</f>
        <v>파일열기</v>
      </c>
      <c r="H107" s="3" t="s">
        <v>547</v>
      </c>
      <c r="I107" s="3" t="s">
        <v>548</v>
      </c>
    </row>
    <row r="108" spans="1:10" ht="99" x14ac:dyDescent="0.3">
      <c r="A108">
        <v>20210903</v>
      </c>
      <c r="B108" t="s">
        <v>42</v>
      </c>
      <c r="C108" t="s">
        <v>549</v>
      </c>
      <c r="D108">
        <v>27.673977000000001</v>
      </c>
      <c r="E108" t="s">
        <v>550</v>
      </c>
      <c r="F108" t="s">
        <v>551</v>
      </c>
      <c r="G108" t="str">
        <f>HYPERLINK("d:\SRT_Improvement\전사데이터\aac\MG00e04c241970\20210903\180100-707.aac", "파일열기")</f>
        <v>파일열기</v>
      </c>
      <c r="H108" s="3" t="s">
        <v>552</v>
      </c>
      <c r="I108" s="3" t="s">
        <v>553</v>
      </c>
    </row>
    <row r="109" spans="1:10" ht="82.5" x14ac:dyDescent="0.3">
      <c r="A109">
        <v>20210831</v>
      </c>
      <c r="B109" t="s">
        <v>377</v>
      </c>
      <c r="C109" t="s">
        <v>554</v>
      </c>
      <c r="D109">
        <v>27.173473000000001</v>
      </c>
      <c r="E109" t="s">
        <v>555</v>
      </c>
      <c r="F109" t="s">
        <v>556</v>
      </c>
      <c r="G109" t="str">
        <f>HYPERLINK("d:\SRT_Improvement\전사데이터\aac\MG00e04c241974\20210831\212624-358.aac", "파일열기")</f>
        <v>파일열기</v>
      </c>
      <c r="H109" s="3" t="s">
        <v>557</v>
      </c>
      <c r="I109" s="3" t="s">
        <v>558</v>
      </c>
    </row>
    <row r="110" spans="1:10" ht="231" x14ac:dyDescent="0.3">
      <c r="A110">
        <v>20210716</v>
      </c>
      <c r="B110" t="s">
        <v>559</v>
      </c>
      <c r="C110" t="s">
        <v>560</v>
      </c>
      <c r="D110">
        <v>51.573658000000002</v>
      </c>
      <c r="E110" t="s">
        <v>561</v>
      </c>
      <c r="F110" t="s">
        <v>4780</v>
      </c>
      <c r="G110" t="str">
        <f>HYPERLINK("d:\SRT_Improvement\전사데이터\aac\MG00e04c241998\20210716\124455-300.aac", "파일열기")</f>
        <v>파일열기</v>
      </c>
      <c r="H110" s="3" t="s">
        <v>563</v>
      </c>
      <c r="I110" s="3" t="s">
        <v>564</v>
      </c>
      <c r="J110" s="3" t="s">
        <v>4782</v>
      </c>
    </row>
    <row r="111" spans="1:10" ht="132" x14ac:dyDescent="0.3">
      <c r="A111">
        <v>20210803</v>
      </c>
      <c r="B111" t="s">
        <v>47</v>
      </c>
      <c r="C111" t="s">
        <v>565</v>
      </c>
      <c r="D111">
        <v>46.614736000000001</v>
      </c>
      <c r="E111" t="s">
        <v>566</v>
      </c>
      <c r="F111" t="s">
        <v>567</v>
      </c>
      <c r="G111" t="str">
        <f>HYPERLINK("d:\SRT_Improvement\전사데이터\aac\MG00e04c24197c\20210803\104500-922.aac", "파일열기")</f>
        <v>파일열기</v>
      </c>
      <c r="H111" s="3" t="s">
        <v>568</v>
      </c>
      <c r="I111" s="3" t="s">
        <v>569</v>
      </c>
    </row>
    <row r="112" spans="1:10" ht="99" x14ac:dyDescent="0.3">
      <c r="A112">
        <v>20210813</v>
      </c>
      <c r="B112" t="s">
        <v>230</v>
      </c>
      <c r="C112" t="s">
        <v>570</v>
      </c>
      <c r="D112">
        <v>33.151130000000002</v>
      </c>
      <c r="E112" t="s">
        <v>571</v>
      </c>
      <c r="F112" t="s">
        <v>572</v>
      </c>
      <c r="G112" t="str">
        <f>HYPERLINK("d:\SRT_Improvement\전사데이터\aac\MG00e04c2419a0\20210813\152359-933.aac", "파일열기")</f>
        <v>파일열기</v>
      </c>
      <c r="H112" s="3" t="s">
        <v>573</v>
      </c>
      <c r="I112" s="3" t="s">
        <v>574</v>
      </c>
    </row>
    <row r="113" spans="1:10" ht="99" x14ac:dyDescent="0.3">
      <c r="A113">
        <v>20210827</v>
      </c>
      <c r="B113" t="s">
        <v>174</v>
      </c>
      <c r="C113" t="s">
        <v>575</v>
      </c>
      <c r="D113">
        <v>28.680958</v>
      </c>
      <c r="E113" t="s">
        <v>576</v>
      </c>
      <c r="F113" t="s">
        <v>577</v>
      </c>
      <c r="G113" t="str">
        <f>HYPERLINK("d:\SRT_Improvement\전사데이터\aac\MG00e04c24192c\20210827\205634-318.aac", "파일열기")</f>
        <v>파일열기</v>
      </c>
      <c r="H113" s="3" t="s">
        <v>578</v>
      </c>
      <c r="I113" s="3" t="s">
        <v>579</v>
      </c>
    </row>
    <row r="114" spans="1:10" ht="82.5" x14ac:dyDescent="0.3">
      <c r="A114">
        <v>20210803</v>
      </c>
      <c r="B114" t="s">
        <v>377</v>
      </c>
      <c r="C114" t="s">
        <v>580</v>
      </c>
      <c r="D114">
        <v>22.536057</v>
      </c>
      <c r="E114" t="s">
        <v>581</v>
      </c>
      <c r="F114" t="s">
        <v>582</v>
      </c>
      <c r="G114" t="str">
        <f>HYPERLINK("d:\SRT_Improvement\전사데이터\aac\MG00e04c241974\20210803\174013-748.aac", "파일열기")</f>
        <v>파일열기</v>
      </c>
      <c r="H114" s="3" t="s">
        <v>583</v>
      </c>
      <c r="I114" s="3" t="s">
        <v>584</v>
      </c>
    </row>
    <row r="115" spans="1:10" ht="99" x14ac:dyDescent="0.3">
      <c r="A115">
        <v>20210817</v>
      </c>
      <c r="B115" t="s">
        <v>188</v>
      </c>
      <c r="C115" t="s">
        <v>585</v>
      </c>
      <c r="D115">
        <v>34.737017000000002</v>
      </c>
      <c r="E115" t="s">
        <v>586</v>
      </c>
      <c r="F115" t="s">
        <v>587</v>
      </c>
      <c r="G115" t="str">
        <f>HYPERLINK("d:\SRT_Improvement\전사데이터\aac\MG00e04c2419a4\20210817\224809-166.aac", "파일열기")</f>
        <v>파일열기</v>
      </c>
      <c r="H115" s="3" t="s">
        <v>588</v>
      </c>
      <c r="I115" s="3" t="s">
        <v>589</v>
      </c>
    </row>
    <row r="116" spans="1:10" ht="66" x14ac:dyDescent="0.3">
      <c r="A116">
        <v>20210706</v>
      </c>
      <c r="B116" t="s">
        <v>24</v>
      </c>
      <c r="C116" t="s">
        <v>590</v>
      </c>
      <c r="D116">
        <v>31.831845999999999</v>
      </c>
      <c r="E116" t="s">
        <v>591</v>
      </c>
      <c r="F116" t="s">
        <v>592</v>
      </c>
      <c r="G116" t="str">
        <f>HYPERLINK("d:\SRT_Improvement\전사데이터\aac\MG00e04c24194c\20210706\121419-403.aac", "파일열기")</f>
        <v>파일열기</v>
      </c>
      <c r="H116" s="3" t="s">
        <v>593</v>
      </c>
      <c r="I116" s="3" t="s">
        <v>594</v>
      </c>
    </row>
    <row r="117" spans="1:10" ht="132" x14ac:dyDescent="0.3">
      <c r="A117">
        <v>20210818</v>
      </c>
      <c r="B117" t="s">
        <v>322</v>
      </c>
      <c r="C117" t="s">
        <v>595</v>
      </c>
      <c r="D117">
        <v>35.233407</v>
      </c>
      <c r="E117" t="s">
        <v>596</v>
      </c>
      <c r="F117" t="s">
        <v>4783</v>
      </c>
      <c r="G117" t="str">
        <f>HYPERLINK("d:\SRT_Improvement\전사데이터\aac\MG00e04c24198c\20210818\143529-288.aac", "파일열기")</f>
        <v>파일열기</v>
      </c>
      <c r="H117" s="3" t="s">
        <v>598</v>
      </c>
      <c r="I117" s="3" t="s">
        <v>599</v>
      </c>
      <c r="J117" s="3" t="s">
        <v>4785</v>
      </c>
    </row>
    <row r="118" spans="1:10" ht="99" x14ac:dyDescent="0.3">
      <c r="A118">
        <v>20210716</v>
      </c>
      <c r="B118" t="s">
        <v>174</v>
      </c>
      <c r="C118" t="s">
        <v>600</v>
      </c>
      <c r="D118">
        <v>25.390294000000001</v>
      </c>
      <c r="E118" t="s">
        <v>601</v>
      </c>
      <c r="F118" t="s">
        <v>602</v>
      </c>
      <c r="G118" t="str">
        <f>HYPERLINK("d:\SRT_Improvement\전사데이터\aac\MG00e04c24192c\20210716\210000-817.aac", "파일열기")</f>
        <v>파일열기</v>
      </c>
      <c r="H118" s="3" t="s">
        <v>573</v>
      </c>
      <c r="I118" s="3" t="s">
        <v>603</v>
      </c>
    </row>
    <row r="119" spans="1:10" ht="82.5" x14ac:dyDescent="0.3">
      <c r="A119">
        <v>20210825</v>
      </c>
      <c r="B119" t="s">
        <v>15</v>
      </c>
      <c r="C119" t="s">
        <v>604</v>
      </c>
      <c r="D119">
        <v>26.787248000000002</v>
      </c>
      <c r="E119" t="s">
        <v>605</v>
      </c>
      <c r="F119" t="s">
        <v>606</v>
      </c>
      <c r="G119" t="str">
        <f>HYPERLINK("d:\SRT_Improvement\전사데이터\aac\MG00e04c2419cc\20210825\120019-339.aac", "파일열기")</f>
        <v>파일열기</v>
      </c>
      <c r="H119" s="3" t="s">
        <v>607</v>
      </c>
      <c r="I119" s="3" t="s">
        <v>608</v>
      </c>
    </row>
    <row r="120" spans="1:10" ht="82.5" x14ac:dyDescent="0.3">
      <c r="A120">
        <v>20210827</v>
      </c>
      <c r="B120" t="s">
        <v>42</v>
      </c>
      <c r="C120" t="s">
        <v>609</v>
      </c>
      <c r="D120">
        <v>27.371209</v>
      </c>
      <c r="E120" t="s">
        <v>610</v>
      </c>
      <c r="F120" t="s">
        <v>611</v>
      </c>
      <c r="G120" t="str">
        <f>HYPERLINK("d:\SRT_Improvement\전사데이터\aac\MG00e04c241970\20210827\222243-652.aac", "파일열기")</f>
        <v>파일열기</v>
      </c>
      <c r="H120" s="3" t="s">
        <v>612</v>
      </c>
      <c r="I120" s="3" t="s">
        <v>613</v>
      </c>
    </row>
    <row r="121" spans="1:10" ht="99" x14ac:dyDescent="0.3">
      <c r="A121">
        <v>20210723</v>
      </c>
      <c r="B121" t="s">
        <v>436</v>
      </c>
      <c r="C121" t="s">
        <v>614</v>
      </c>
      <c r="D121">
        <v>32.250632000000003</v>
      </c>
      <c r="E121" t="s">
        <v>615</v>
      </c>
      <c r="F121" t="s">
        <v>616</v>
      </c>
      <c r="G121" t="str">
        <f>HYPERLINK("d:\SRT_Improvement\전사데이터\aac\MG00e04c241934\20210723\200929-019.aac", "파일열기")</f>
        <v>파일열기</v>
      </c>
      <c r="H121" s="3" t="s">
        <v>617</v>
      </c>
      <c r="I121" s="3" t="s">
        <v>618</v>
      </c>
    </row>
    <row r="122" spans="1:10" ht="132" x14ac:dyDescent="0.3">
      <c r="A122">
        <v>20210811</v>
      </c>
      <c r="B122" t="s">
        <v>10</v>
      </c>
      <c r="C122" t="s">
        <v>619</v>
      </c>
      <c r="D122">
        <v>29.034907</v>
      </c>
      <c r="E122" t="s">
        <v>620</v>
      </c>
      <c r="F122" t="s">
        <v>4786</v>
      </c>
      <c r="G122" t="str">
        <f>HYPERLINK("d:\SRT_Improvement\전사데이터\aac\MG00e04c2419ac\20210811\213914-939.aac", "파일열기")</f>
        <v>파일열기</v>
      </c>
      <c r="H122" s="3" t="s">
        <v>622</v>
      </c>
      <c r="I122" s="3" t="s">
        <v>623</v>
      </c>
      <c r="J122" s="3" t="s">
        <v>4788</v>
      </c>
    </row>
    <row r="123" spans="1:10" ht="82.5" x14ac:dyDescent="0.3">
      <c r="A123">
        <v>20210805</v>
      </c>
      <c r="B123" t="s">
        <v>199</v>
      </c>
      <c r="C123" t="s">
        <v>624</v>
      </c>
      <c r="D123">
        <v>22.590591</v>
      </c>
      <c r="E123" t="s">
        <v>625</v>
      </c>
      <c r="F123" t="s">
        <v>626</v>
      </c>
      <c r="G123" t="str">
        <f>HYPERLINK("d:\SRT_Improvement\전사데이터\aac\MG00e04c241988\20210805\105817-731.aac", "파일열기")</f>
        <v>파일열기</v>
      </c>
      <c r="H123" s="3" t="s">
        <v>627</v>
      </c>
      <c r="I123" s="3" t="s">
        <v>628</v>
      </c>
    </row>
    <row r="124" spans="1:10" ht="132" x14ac:dyDescent="0.3">
      <c r="A124">
        <v>20210806</v>
      </c>
      <c r="B124" t="s">
        <v>377</v>
      </c>
      <c r="C124" t="s">
        <v>629</v>
      </c>
      <c r="D124">
        <v>29.401005999999999</v>
      </c>
      <c r="E124" t="s">
        <v>630</v>
      </c>
      <c r="F124" t="s">
        <v>631</v>
      </c>
      <c r="G124" t="str">
        <f>HYPERLINK("d:\SRT_Improvement\전사데이터\aac\MG00e04c241974\20210806\180537-400.aac", "파일열기")</f>
        <v>파일열기</v>
      </c>
      <c r="H124" s="3" t="s">
        <v>632</v>
      </c>
      <c r="I124" s="3" t="s">
        <v>633</v>
      </c>
    </row>
    <row r="125" spans="1:10" ht="82.5" x14ac:dyDescent="0.3">
      <c r="A125">
        <v>20210729</v>
      </c>
      <c r="B125" t="s">
        <v>74</v>
      </c>
      <c r="C125" t="s">
        <v>634</v>
      </c>
      <c r="D125">
        <v>24.812315000000002</v>
      </c>
      <c r="E125" t="s">
        <v>635</v>
      </c>
      <c r="F125" t="s">
        <v>636</v>
      </c>
      <c r="G125" t="str">
        <f>HYPERLINK("d:\SRT_Improvement\전사데이터\aac\MG00e04c2418cc\20210729\161432-643.aac", "파일열기")</f>
        <v>파일열기</v>
      </c>
      <c r="H125" s="3" t="s">
        <v>637</v>
      </c>
      <c r="I125" s="3" t="s">
        <v>638</v>
      </c>
    </row>
    <row r="126" spans="1:10" ht="148.5" x14ac:dyDescent="0.3">
      <c r="A126">
        <v>20210812</v>
      </c>
      <c r="B126" t="s">
        <v>53</v>
      </c>
      <c r="C126" t="s">
        <v>639</v>
      </c>
      <c r="D126">
        <v>43.33943</v>
      </c>
      <c r="E126" t="s">
        <v>640</v>
      </c>
      <c r="F126" t="s">
        <v>641</v>
      </c>
      <c r="G126" t="str">
        <f>HYPERLINK("d:\SRT_Improvement\전사데이터\aac\MG00e04c2419b0\20210812\094929-560.aac", "파일열기")</f>
        <v>파일열기</v>
      </c>
      <c r="H126" s="3" t="s">
        <v>642</v>
      </c>
      <c r="I126" s="3" t="s">
        <v>643</v>
      </c>
    </row>
    <row r="127" spans="1:10" ht="115.5" x14ac:dyDescent="0.3">
      <c r="A127">
        <v>20210713</v>
      </c>
      <c r="B127" t="s">
        <v>199</v>
      </c>
      <c r="C127" t="s">
        <v>644</v>
      </c>
      <c r="D127">
        <v>32.986274000000002</v>
      </c>
      <c r="E127" t="s">
        <v>645</v>
      </c>
      <c r="F127" t="s">
        <v>4789</v>
      </c>
      <c r="G127" t="str">
        <f>HYPERLINK("d:\SRT_Improvement\전사데이터\aac\MG00e04c241988\20210713\152353-875.aac", "파일열기")</f>
        <v>파일열기</v>
      </c>
      <c r="H127" s="3" t="s">
        <v>647</v>
      </c>
      <c r="I127" s="3" t="s">
        <v>648</v>
      </c>
      <c r="J127" s="3" t="s">
        <v>4791</v>
      </c>
    </row>
    <row r="128" spans="1:10" ht="181.5" x14ac:dyDescent="0.3">
      <c r="A128">
        <v>20210824</v>
      </c>
      <c r="B128" t="s">
        <v>80</v>
      </c>
      <c r="C128" t="s">
        <v>649</v>
      </c>
      <c r="D128">
        <v>49.080829999999999</v>
      </c>
      <c r="E128" t="s">
        <v>650</v>
      </c>
      <c r="F128" t="s">
        <v>651</v>
      </c>
      <c r="G128" t="str">
        <f>HYPERLINK("d:\SRT_Improvement\전사데이터\aac\MG00e04c241950\20210824\192541-701.aac", "파일열기")</f>
        <v>파일열기</v>
      </c>
      <c r="H128" s="3" t="s">
        <v>652</v>
      </c>
      <c r="I128" s="3" t="s">
        <v>653</v>
      </c>
    </row>
    <row r="129" spans="1:10" ht="82.5" x14ac:dyDescent="0.3">
      <c r="A129">
        <v>20210825</v>
      </c>
      <c r="B129" t="s">
        <v>24</v>
      </c>
      <c r="C129" t="s">
        <v>654</v>
      </c>
      <c r="D129">
        <v>25.013901000000001</v>
      </c>
      <c r="E129" t="s">
        <v>655</v>
      </c>
      <c r="F129" t="s">
        <v>656</v>
      </c>
      <c r="G129" t="str">
        <f>HYPERLINK("d:\SRT_Improvement\전사데이터\aac\MG00e04c24194c\20210825\102759-418.aac", "파일열기")</f>
        <v>파일열기</v>
      </c>
      <c r="H129" s="3" t="s">
        <v>657</v>
      </c>
      <c r="I129" s="3" t="s">
        <v>658</v>
      </c>
    </row>
    <row r="130" spans="1:10" ht="99" x14ac:dyDescent="0.3">
      <c r="A130">
        <v>20210831</v>
      </c>
      <c r="B130" t="s">
        <v>92</v>
      </c>
      <c r="C130" t="s">
        <v>659</v>
      </c>
      <c r="D130">
        <v>32.132213</v>
      </c>
      <c r="E130" t="s">
        <v>660</v>
      </c>
      <c r="F130" t="s">
        <v>661</v>
      </c>
      <c r="G130" t="str">
        <f>HYPERLINK("d:\SRT_Improvement\전사데이터\aac\MG00e04c241914\20210831\080739-391.aac", "파일열기")</f>
        <v>파일열기</v>
      </c>
      <c r="H130" s="3" t="s">
        <v>662</v>
      </c>
      <c r="I130" s="3" t="s">
        <v>663</v>
      </c>
    </row>
    <row r="131" spans="1:10" ht="82.5" x14ac:dyDescent="0.3">
      <c r="A131">
        <v>20210819</v>
      </c>
      <c r="B131" t="s">
        <v>98</v>
      </c>
      <c r="C131" t="s">
        <v>664</v>
      </c>
      <c r="D131">
        <v>26.545818000000001</v>
      </c>
      <c r="E131" t="s">
        <v>665</v>
      </c>
      <c r="F131" t="s">
        <v>666</v>
      </c>
      <c r="G131" t="str">
        <f>HYPERLINK("d:\SRT_Improvement\전사데이터\aac\MG00e04c241964\20210819\173925-759.aac", "파일열기")</f>
        <v>파일열기</v>
      </c>
      <c r="H131" s="3" t="s">
        <v>667</v>
      </c>
      <c r="I131" s="3" t="s">
        <v>668</v>
      </c>
    </row>
    <row r="132" spans="1:10" ht="148.5" x14ac:dyDescent="0.3">
      <c r="A132">
        <v>20210823</v>
      </c>
      <c r="B132" t="s">
        <v>53</v>
      </c>
      <c r="C132" t="s">
        <v>669</v>
      </c>
      <c r="D132">
        <v>38.870457000000002</v>
      </c>
      <c r="E132" t="s">
        <v>670</v>
      </c>
      <c r="F132" t="s">
        <v>671</v>
      </c>
      <c r="G132" t="str">
        <f>HYPERLINK("d:\SRT_Improvement\전사데이터\aac\MG00e04c2419b0\20210823\212641-430.aac", "파일열기")</f>
        <v>파일열기</v>
      </c>
      <c r="H132" s="3" t="s">
        <v>672</v>
      </c>
      <c r="I132" s="3" t="s">
        <v>673</v>
      </c>
    </row>
    <row r="133" spans="1:10" ht="82.5" x14ac:dyDescent="0.3">
      <c r="A133">
        <v>20210702</v>
      </c>
      <c r="B133" t="s">
        <v>436</v>
      </c>
      <c r="C133" t="s">
        <v>674</v>
      </c>
      <c r="D133">
        <v>26.035539</v>
      </c>
      <c r="E133" t="s">
        <v>675</v>
      </c>
      <c r="F133" t="s">
        <v>676</v>
      </c>
      <c r="G133" t="str">
        <f>HYPERLINK("d:\SRT_Improvement\전사데이터\aac\MG00e04c241934\20210702\080250-200.aac", "파일열기")</f>
        <v>파일열기</v>
      </c>
      <c r="H133" s="3" t="s">
        <v>677</v>
      </c>
      <c r="I133" s="3" t="s">
        <v>678</v>
      </c>
    </row>
    <row r="134" spans="1:10" ht="82.5" x14ac:dyDescent="0.3">
      <c r="A134">
        <v>20210803</v>
      </c>
      <c r="B134" t="s">
        <v>42</v>
      </c>
      <c r="C134" t="s">
        <v>679</v>
      </c>
      <c r="D134">
        <v>27.864903999999999</v>
      </c>
      <c r="E134" t="s">
        <v>680</v>
      </c>
      <c r="F134" t="s">
        <v>681</v>
      </c>
      <c r="G134" t="str">
        <f>HYPERLINK("d:\SRT_Improvement\전사데이터\aac\MG00e04c241970\20210803\194148-219.aac", "파일열기")</f>
        <v>파일열기</v>
      </c>
      <c r="H134" s="3" t="s">
        <v>682</v>
      </c>
      <c r="I134" s="3" t="s">
        <v>683</v>
      </c>
    </row>
    <row r="135" spans="1:10" ht="99" x14ac:dyDescent="0.3">
      <c r="A135">
        <v>20210809</v>
      </c>
      <c r="B135" t="s">
        <v>92</v>
      </c>
      <c r="C135" t="s">
        <v>684</v>
      </c>
      <c r="D135">
        <v>27.503774</v>
      </c>
      <c r="E135" t="s">
        <v>685</v>
      </c>
      <c r="F135" t="s">
        <v>686</v>
      </c>
      <c r="G135" t="str">
        <f>HYPERLINK("d:\SRT_Improvement\전사데이터\aac\MG00e04c241914\20210809\140618-488.aac", "파일열기")</f>
        <v>파일열기</v>
      </c>
      <c r="H135" s="3" t="s">
        <v>687</v>
      </c>
      <c r="I135" s="3" t="s">
        <v>688</v>
      </c>
    </row>
    <row r="136" spans="1:10" ht="132" x14ac:dyDescent="0.3">
      <c r="A136">
        <v>20210730</v>
      </c>
      <c r="B136" t="s">
        <v>53</v>
      </c>
      <c r="C136" t="s">
        <v>689</v>
      </c>
      <c r="D136">
        <v>34.449890000000003</v>
      </c>
      <c r="E136" t="s">
        <v>690</v>
      </c>
      <c r="F136" t="s">
        <v>691</v>
      </c>
      <c r="G136" t="str">
        <f>HYPERLINK("d:\SRT_Improvement\전사데이터\aac\MG00e04c2419b0\20210730\174643-253.aac", "파일열기")</f>
        <v>파일열기</v>
      </c>
      <c r="H136" s="3" t="s">
        <v>692</v>
      </c>
      <c r="I136" s="3" t="s">
        <v>693</v>
      </c>
    </row>
    <row r="137" spans="1:10" ht="82.5" x14ac:dyDescent="0.3">
      <c r="A137">
        <v>20210824</v>
      </c>
      <c r="B137" t="s">
        <v>236</v>
      </c>
      <c r="C137" t="s">
        <v>694</v>
      </c>
      <c r="D137">
        <v>25.544985</v>
      </c>
      <c r="E137" t="s">
        <v>695</v>
      </c>
      <c r="F137" t="s">
        <v>696</v>
      </c>
      <c r="G137" t="str">
        <f>HYPERLINK("d:\SRT_Improvement\전사데이터\aac\MG00e04c241928\20210824\143255-334.aac", "파일열기")</f>
        <v>파일열기</v>
      </c>
      <c r="H137" s="3" t="s">
        <v>697</v>
      </c>
      <c r="I137" s="3" t="s">
        <v>698</v>
      </c>
    </row>
    <row r="138" spans="1:10" ht="132" x14ac:dyDescent="0.3">
      <c r="A138">
        <v>20210701</v>
      </c>
      <c r="B138" t="s">
        <v>230</v>
      </c>
      <c r="C138" t="s">
        <v>699</v>
      </c>
      <c r="D138">
        <v>33.386688999999997</v>
      </c>
      <c r="E138" t="s">
        <v>700</v>
      </c>
      <c r="F138" t="s">
        <v>4792</v>
      </c>
      <c r="G138" t="str">
        <f>HYPERLINK("d:\SRT_Improvement\전사데이터\aac\MG00e04c2419a0\20210701\190120-405.aac", "파일열기")</f>
        <v>파일열기</v>
      </c>
      <c r="H138" s="3" t="s">
        <v>702</v>
      </c>
      <c r="I138" s="3" t="s">
        <v>703</v>
      </c>
      <c r="J138" s="3" t="s">
        <v>4794</v>
      </c>
    </row>
    <row r="139" spans="1:10" ht="148.5" x14ac:dyDescent="0.3">
      <c r="A139">
        <v>20210802</v>
      </c>
      <c r="B139" t="s">
        <v>86</v>
      </c>
      <c r="C139" t="s">
        <v>704</v>
      </c>
      <c r="D139">
        <v>40.712786999999999</v>
      </c>
      <c r="E139" t="s">
        <v>705</v>
      </c>
      <c r="F139" t="s">
        <v>706</v>
      </c>
      <c r="G139" t="str">
        <f>HYPERLINK("d:\SRT_Improvement\전사데이터\aac\MG00e04c241930\20210802\195130-300.aac", "파일열기")</f>
        <v>파일열기</v>
      </c>
      <c r="H139" s="3" t="s">
        <v>707</v>
      </c>
      <c r="I139" s="3" t="s">
        <v>708</v>
      </c>
    </row>
    <row r="140" spans="1:10" ht="99" x14ac:dyDescent="0.3">
      <c r="A140">
        <v>20210730</v>
      </c>
      <c r="B140" t="s">
        <v>559</v>
      </c>
      <c r="C140" t="s">
        <v>709</v>
      </c>
      <c r="D140">
        <v>23.696652</v>
      </c>
      <c r="E140" t="s">
        <v>710</v>
      </c>
      <c r="F140" t="s">
        <v>711</v>
      </c>
      <c r="G140" t="str">
        <f>HYPERLINK("d:\SRT_Improvement\전사데이터\aac\MG00e04c241998\20210730\140512-328.aac", "파일열기")</f>
        <v>파일열기</v>
      </c>
      <c r="H140" s="3" t="s">
        <v>712</v>
      </c>
      <c r="I140" s="3" t="s">
        <v>713</v>
      </c>
    </row>
    <row r="141" spans="1:10" ht="82.5" x14ac:dyDescent="0.3">
      <c r="A141">
        <v>20210819</v>
      </c>
      <c r="B141" t="s">
        <v>10</v>
      </c>
      <c r="C141" t="s">
        <v>714</v>
      </c>
      <c r="D141">
        <v>23.868468</v>
      </c>
      <c r="E141" t="s">
        <v>715</v>
      </c>
      <c r="F141" t="s">
        <v>716</v>
      </c>
      <c r="G141" t="str">
        <f>HYPERLINK("d:\SRT_Improvement\전사데이터\aac\MG00e04c2419ac\20210819\174747-175.aac", "파일열기")</f>
        <v>파일열기</v>
      </c>
      <c r="H141" s="3" t="s">
        <v>717</v>
      </c>
      <c r="I141" s="3" t="s">
        <v>718</v>
      </c>
    </row>
    <row r="142" spans="1:10" ht="148.5" x14ac:dyDescent="0.3">
      <c r="A142">
        <v>20210820</v>
      </c>
      <c r="B142" t="s">
        <v>53</v>
      </c>
      <c r="C142" t="s">
        <v>719</v>
      </c>
      <c r="D142">
        <v>44.746599000000003</v>
      </c>
      <c r="E142" t="s">
        <v>720</v>
      </c>
      <c r="F142" t="s">
        <v>721</v>
      </c>
      <c r="G142" t="str">
        <f>HYPERLINK("d:\SRT_Improvement\전사데이터\aac\MG00e04c2419b0\20210820\173955-023.aac", "파일열기")</f>
        <v>파일열기</v>
      </c>
      <c r="H142" s="3" t="s">
        <v>722</v>
      </c>
      <c r="I142" s="3" t="s">
        <v>723</v>
      </c>
    </row>
    <row r="143" spans="1:10" ht="82.5" x14ac:dyDescent="0.3">
      <c r="A143">
        <v>20210806</v>
      </c>
      <c r="B143" t="s">
        <v>29</v>
      </c>
      <c r="C143" t="s">
        <v>724</v>
      </c>
      <c r="D143">
        <v>28.613727999999998</v>
      </c>
      <c r="E143" t="s">
        <v>725</v>
      </c>
      <c r="F143" t="s">
        <v>726</v>
      </c>
      <c r="G143" t="str">
        <f>HYPERLINK("d:\SRT_Improvement\전사데이터\aac\MG00e04c241938\20210806\205037-524.aac", "파일열기")</f>
        <v>파일열기</v>
      </c>
      <c r="H143" s="3" t="s">
        <v>727</v>
      </c>
      <c r="I143" s="3" t="s">
        <v>728</v>
      </c>
    </row>
    <row r="144" spans="1:10" ht="181.5" x14ac:dyDescent="0.3">
      <c r="A144">
        <v>20210830</v>
      </c>
      <c r="B144" t="s">
        <v>92</v>
      </c>
      <c r="C144" t="s">
        <v>729</v>
      </c>
      <c r="D144">
        <v>52.342452999999999</v>
      </c>
      <c r="E144" t="s">
        <v>730</v>
      </c>
      <c r="F144" t="s">
        <v>4795</v>
      </c>
      <c r="G144" t="str">
        <f>HYPERLINK("d:\SRT_Improvement\전사데이터\aac\MG00e04c241914\20210830\093519-675.aac", "파일열기")</f>
        <v>파일열기</v>
      </c>
      <c r="H144" s="3" t="s">
        <v>732</v>
      </c>
      <c r="I144" s="3" t="s">
        <v>733</v>
      </c>
      <c r="J144" s="3" t="s">
        <v>4797</v>
      </c>
    </row>
    <row r="145" spans="1:10" ht="99" x14ac:dyDescent="0.3">
      <c r="A145">
        <v>20210708</v>
      </c>
      <c r="B145" t="s">
        <v>147</v>
      </c>
      <c r="C145" t="s">
        <v>734</v>
      </c>
      <c r="D145">
        <v>25.997316000000001</v>
      </c>
      <c r="E145" t="s">
        <v>735</v>
      </c>
      <c r="F145" t="s">
        <v>736</v>
      </c>
      <c r="G145" t="str">
        <f>HYPERLINK("d:\SRT_Improvement\전사데이터\aac\MG00e04c241968\20210708\223812-584.aac", "파일열기")</f>
        <v>파일열기</v>
      </c>
      <c r="H145" s="3" t="s">
        <v>737</v>
      </c>
      <c r="I145" s="3" t="s">
        <v>738</v>
      </c>
    </row>
    <row r="146" spans="1:10" ht="148.5" x14ac:dyDescent="0.3">
      <c r="A146">
        <v>20210817</v>
      </c>
      <c r="B146" t="s">
        <v>53</v>
      </c>
      <c r="C146" t="s">
        <v>739</v>
      </c>
      <c r="D146">
        <v>40.404054000000002</v>
      </c>
      <c r="E146" t="s">
        <v>740</v>
      </c>
      <c r="F146" t="s">
        <v>741</v>
      </c>
      <c r="G146" t="str">
        <f>HYPERLINK("d:\SRT_Improvement\전사데이터\aac\MG00e04c2419b0\20210817\182346-116.aac", "파일열기")</f>
        <v>파일열기</v>
      </c>
      <c r="H146" s="3" t="s">
        <v>742</v>
      </c>
      <c r="I146" s="3" t="s">
        <v>743</v>
      </c>
    </row>
    <row r="147" spans="1:10" ht="82.5" x14ac:dyDescent="0.3">
      <c r="A147">
        <v>20210809</v>
      </c>
      <c r="B147" t="s">
        <v>53</v>
      </c>
      <c r="C147" t="s">
        <v>744</v>
      </c>
      <c r="D147">
        <v>28.336642999999999</v>
      </c>
      <c r="E147" t="s">
        <v>745</v>
      </c>
      <c r="F147" t="s">
        <v>746</v>
      </c>
      <c r="G147" t="str">
        <f>HYPERLINK("d:\SRT_Improvement\전사데이터\aac\MG00e04c2419b0\20210809\212559-089.aac", "파일열기")</f>
        <v>파일열기</v>
      </c>
      <c r="H147" s="3" t="s">
        <v>747</v>
      </c>
      <c r="I147" s="3" t="s">
        <v>748</v>
      </c>
    </row>
    <row r="148" spans="1:10" ht="99" x14ac:dyDescent="0.3">
      <c r="A148">
        <v>20210722</v>
      </c>
      <c r="B148" t="s">
        <v>236</v>
      </c>
      <c r="C148" t="s">
        <v>749</v>
      </c>
      <c r="D148">
        <v>33.293526999999997</v>
      </c>
      <c r="E148" t="s">
        <v>750</v>
      </c>
      <c r="F148" t="s">
        <v>751</v>
      </c>
      <c r="G148" t="str">
        <f>HYPERLINK("d:\SRT_Improvement\전사데이터\aac\MG00e04c241928\20210722\135440-376.aac", "파일열기")</f>
        <v>파일열기</v>
      </c>
      <c r="H148" s="3" t="s">
        <v>712</v>
      </c>
      <c r="I148" s="3" t="s">
        <v>752</v>
      </c>
    </row>
    <row r="149" spans="1:10" ht="132" x14ac:dyDescent="0.3">
      <c r="A149">
        <v>20210706</v>
      </c>
      <c r="B149" t="s">
        <v>53</v>
      </c>
      <c r="C149" t="s">
        <v>753</v>
      </c>
      <c r="D149">
        <v>52.938952999999998</v>
      </c>
      <c r="E149" t="s">
        <v>754</v>
      </c>
      <c r="F149" t="s">
        <v>755</v>
      </c>
      <c r="G149" t="str">
        <f>HYPERLINK("d:\SRT_Improvement\전사데이터\aac\MG00e04c2419b0\20210706\193248-653.aac", "파일열기")</f>
        <v>파일열기</v>
      </c>
      <c r="H149" s="3" t="s">
        <v>756</v>
      </c>
      <c r="I149" s="3" t="s">
        <v>757</v>
      </c>
    </row>
    <row r="150" spans="1:10" ht="82.5" x14ac:dyDescent="0.3">
      <c r="A150">
        <v>20210716</v>
      </c>
      <c r="B150" t="s">
        <v>174</v>
      </c>
      <c r="C150" t="s">
        <v>758</v>
      </c>
      <c r="D150">
        <v>21.028383000000002</v>
      </c>
      <c r="E150" t="s">
        <v>759</v>
      </c>
      <c r="F150" t="s">
        <v>760</v>
      </c>
      <c r="G150" t="str">
        <f>HYPERLINK("d:\SRT_Improvement\전사데이터\aac\MG00e04c24192c\20210716\212850-231.aac", "파일열기")</f>
        <v>파일열기</v>
      </c>
      <c r="H150" s="3" t="s">
        <v>761</v>
      </c>
      <c r="I150" s="3" t="s">
        <v>762</v>
      </c>
    </row>
    <row r="151" spans="1:10" ht="82.5" x14ac:dyDescent="0.3">
      <c r="A151">
        <v>20210820</v>
      </c>
      <c r="B151" t="s">
        <v>147</v>
      </c>
      <c r="C151" t="s">
        <v>763</v>
      </c>
      <c r="D151">
        <v>25.460675999999999</v>
      </c>
      <c r="E151" t="s">
        <v>764</v>
      </c>
      <c r="F151" t="s">
        <v>765</v>
      </c>
      <c r="G151" t="str">
        <f>HYPERLINK("d:\SRT_Improvement\전사데이터\aac\MG00e04c241968\20210820\174621-721.aac", "파일열기")</f>
        <v>파일열기</v>
      </c>
      <c r="H151" s="3" t="s">
        <v>766</v>
      </c>
      <c r="I151" s="3" t="s">
        <v>767</v>
      </c>
    </row>
    <row r="152" spans="1:10" ht="99" x14ac:dyDescent="0.3">
      <c r="A152">
        <v>20210819</v>
      </c>
      <c r="B152" t="s">
        <v>42</v>
      </c>
      <c r="C152" t="s">
        <v>768</v>
      </c>
      <c r="D152">
        <v>30.659386999999999</v>
      </c>
      <c r="E152" t="s">
        <v>769</v>
      </c>
      <c r="F152" t="s">
        <v>770</v>
      </c>
      <c r="G152" t="str">
        <f>HYPERLINK("d:\SRT_Improvement\전사데이터\aac\MG00e04c241970\20210819\172838-770.aac", "파일열기")</f>
        <v>파일열기</v>
      </c>
      <c r="H152" s="3" t="s">
        <v>771</v>
      </c>
      <c r="I152" s="3" t="s">
        <v>772</v>
      </c>
    </row>
    <row r="153" spans="1:10" ht="198" hidden="1" x14ac:dyDescent="0.3">
      <c r="A153">
        <v>20210812</v>
      </c>
      <c r="B153" t="s">
        <v>53</v>
      </c>
      <c r="C153" t="s">
        <v>773</v>
      </c>
      <c r="D153">
        <v>50.028748999999998</v>
      </c>
      <c r="E153" t="s">
        <v>774</v>
      </c>
      <c r="H153" s="3" t="s">
        <v>775</v>
      </c>
    </row>
    <row r="154" spans="1:10" ht="82.5" x14ac:dyDescent="0.3">
      <c r="A154">
        <v>20210806</v>
      </c>
      <c r="B154" t="s">
        <v>147</v>
      </c>
      <c r="C154" t="s">
        <v>776</v>
      </c>
      <c r="D154">
        <v>25.644722999999999</v>
      </c>
      <c r="E154" t="s">
        <v>777</v>
      </c>
      <c r="F154" t="s">
        <v>778</v>
      </c>
      <c r="G154" t="str">
        <f>HYPERLINK("d:\SRT_Improvement\전사데이터\aac\MG00e04c241968\20210806\141319-310.aac", "파일열기")</f>
        <v>파일열기</v>
      </c>
      <c r="H154" s="3" t="s">
        <v>779</v>
      </c>
      <c r="I154" s="3" t="s">
        <v>780</v>
      </c>
    </row>
    <row r="155" spans="1:10" ht="132" x14ac:dyDescent="0.3">
      <c r="A155">
        <v>20210719</v>
      </c>
      <c r="B155" t="s">
        <v>559</v>
      </c>
      <c r="C155" t="s">
        <v>781</v>
      </c>
      <c r="D155">
        <v>39.018385000000002</v>
      </c>
      <c r="E155" t="s">
        <v>782</v>
      </c>
      <c r="F155" t="s">
        <v>4798</v>
      </c>
      <c r="G155" t="str">
        <f>HYPERLINK("d:\SRT_Improvement\전사데이터\aac\MG00e04c241998\20210719\153701-521.aac", "파일열기")</f>
        <v>파일열기</v>
      </c>
      <c r="H155" s="3" t="s">
        <v>784</v>
      </c>
      <c r="I155" s="3" t="s">
        <v>785</v>
      </c>
      <c r="J155" s="3" t="s">
        <v>4800</v>
      </c>
    </row>
    <row r="156" spans="1:10" ht="99" x14ac:dyDescent="0.3">
      <c r="A156">
        <v>20210713</v>
      </c>
      <c r="B156" t="s">
        <v>98</v>
      </c>
      <c r="C156" t="s">
        <v>786</v>
      </c>
      <c r="D156">
        <v>27.615628999999998</v>
      </c>
      <c r="E156" t="s">
        <v>787</v>
      </c>
      <c r="F156" t="s">
        <v>788</v>
      </c>
      <c r="G156" t="str">
        <f>HYPERLINK("d:\SRT_Improvement\전사데이터\aac\MG00e04c241964\20210713\162751-547.aac", "파일열기")</f>
        <v>파일열기</v>
      </c>
      <c r="H156" s="3" t="s">
        <v>789</v>
      </c>
      <c r="I156" s="3" t="s">
        <v>790</v>
      </c>
    </row>
    <row r="157" spans="1:10" ht="82.5" x14ac:dyDescent="0.3">
      <c r="A157">
        <v>20210802</v>
      </c>
      <c r="B157" t="s">
        <v>559</v>
      </c>
      <c r="C157" t="s">
        <v>791</v>
      </c>
      <c r="D157">
        <v>22.000959000000002</v>
      </c>
      <c r="E157" t="s">
        <v>792</v>
      </c>
      <c r="F157" t="s">
        <v>793</v>
      </c>
      <c r="G157" t="str">
        <f>HYPERLINK("d:\SRT_Improvement\전사데이터\aac\MG00e04c241998\20210802\202703-418.aac", "파일열기")</f>
        <v>파일열기</v>
      </c>
      <c r="H157" s="3" t="s">
        <v>794</v>
      </c>
      <c r="I157" s="3" t="s">
        <v>795</v>
      </c>
    </row>
    <row r="158" spans="1:10" ht="115.5" x14ac:dyDescent="0.3">
      <c r="A158">
        <v>20210812</v>
      </c>
      <c r="B158" t="s">
        <v>80</v>
      </c>
      <c r="C158" t="s">
        <v>796</v>
      </c>
      <c r="D158">
        <v>34.705137999999998</v>
      </c>
      <c r="E158" t="s">
        <v>797</v>
      </c>
      <c r="F158" t="s">
        <v>798</v>
      </c>
      <c r="G158" t="str">
        <f>HYPERLINK("d:\SRT_Improvement\전사데이터\aac\MG00e04c241950\20210812\080326-383.aac", "파일열기")</f>
        <v>파일열기</v>
      </c>
      <c r="H158" s="3" t="s">
        <v>799</v>
      </c>
      <c r="I158" s="3" t="s">
        <v>800</v>
      </c>
    </row>
    <row r="159" spans="1:10" ht="99" x14ac:dyDescent="0.3">
      <c r="A159">
        <v>20210723</v>
      </c>
      <c r="B159" t="s">
        <v>559</v>
      </c>
      <c r="C159" t="s">
        <v>801</v>
      </c>
      <c r="D159">
        <v>24.648022999999998</v>
      </c>
      <c r="E159" t="s">
        <v>802</v>
      </c>
      <c r="F159" t="s">
        <v>803</v>
      </c>
      <c r="G159" t="str">
        <f>HYPERLINK("d:\SRT_Improvement\전사데이터\aac\MG00e04c241998\20210723\135545-376.aac", "파일열기")</f>
        <v>파일열기</v>
      </c>
      <c r="H159" s="3" t="s">
        <v>804</v>
      </c>
      <c r="I159" s="3" t="s">
        <v>805</v>
      </c>
    </row>
    <row r="160" spans="1:10" ht="99" x14ac:dyDescent="0.3">
      <c r="A160">
        <v>20210803</v>
      </c>
      <c r="B160" t="s">
        <v>92</v>
      </c>
      <c r="C160" t="s">
        <v>806</v>
      </c>
      <c r="D160">
        <v>32.826422000000001</v>
      </c>
      <c r="E160" t="s">
        <v>807</v>
      </c>
      <c r="F160" t="s">
        <v>808</v>
      </c>
      <c r="G160" t="str">
        <f>HYPERLINK("d:\SRT_Improvement\전사데이터\aac\MG00e04c241914\20210803\083846-569.aac", "파일열기")</f>
        <v>파일열기</v>
      </c>
      <c r="H160" s="3" t="s">
        <v>809</v>
      </c>
      <c r="I160" s="3" t="s">
        <v>810</v>
      </c>
    </row>
    <row r="161" spans="1:10" ht="99" x14ac:dyDescent="0.3">
      <c r="A161">
        <v>20210730</v>
      </c>
      <c r="B161" t="s">
        <v>92</v>
      </c>
      <c r="C161" t="s">
        <v>811</v>
      </c>
      <c r="D161">
        <v>22.163802</v>
      </c>
      <c r="E161" t="s">
        <v>812</v>
      </c>
      <c r="F161" t="s">
        <v>4801</v>
      </c>
      <c r="G161" t="str">
        <f>HYPERLINK("d:\SRT_Improvement\전사데이터\aac\MG00e04c241914\20210730\071919-073.aac", "파일열기")</f>
        <v>파일열기</v>
      </c>
      <c r="H161" s="3" t="s">
        <v>814</v>
      </c>
      <c r="I161" s="3" t="s">
        <v>815</v>
      </c>
      <c r="J161" s="3" t="s">
        <v>4803</v>
      </c>
    </row>
    <row r="162" spans="1:10" ht="82.5" x14ac:dyDescent="0.3">
      <c r="A162">
        <v>20210818</v>
      </c>
      <c r="B162" t="s">
        <v>230</v>
      </c>
      <c r="C162" t="s">
        <v>816</v>
      </c>
      <c r="D162">
        <v>25.024546000000001</v>
      </c>
      <c r="E162" t="s">
        <v>817</v>
      </c>
      <c r="F162" t="s">
        <v>818</v>
      </c>
      <c r="G162" t="str">
        <f>HYPERLINK("d:\SRT_Improvement\전사데이터\aac\MG00e04c2419a0\20210818\230210-412.aac", "파일열기")</f>
        <v>파일열기</v>
      </c>
      <c r="H162" s="3" t="s">
        <v>819</v>
      </c>
      <c r="I162" s="3" t="s">
        <v>820</v>
      </c>
    </row>
    <row r="163" spans="1:10" ht="132" x14ac:dyDescent="0.3">
      <c r="A163">
        <v>20210806</v>
      </c>
      <c r="B163" t="s">
        <v>98</v>
      </c>
      <c r="C163" t="s">
        <v>821</v>
      </c>
      <c r="D163">
        <v>32.550127000000003</v>
      </c>
      <c r="E163" t="s">
        <v>822</v>
      </c>
      <c r="F163" t="s">
        <v>823</v>
      </c>
      <c r="G163" t="str">
        <f>HYPERLINK("d:\SRT_Improvement\전사데이터\aac\MG00e04c241964\20210806\110021-338.aac", "파일열기")</f>
        <v>파일열기</v>
      </c>
      <c r="H163" s="3" t="s">
        <v>824</v>
      </c>
      <c r="I163" s="3" t="s">
        <v>825</v>
      </c>
    </row>
    <row r="164" spans="1:10" ht="99" x14ac:dyDescent="0.3">
      <c r="A164">
        <v>20210728</v>
      </c>
      <c r="B164" t="s">
        <v>236</v>
      </c>
      <c r="C164" t="s">
        <v>826</v>
      </c>
      <c r="D164">
        <v>30.513089999999998</v>
      </c>
      <c r="E164" t="s">
        <v>827</v>
      </c>
      <c r="F164" t="s">
        <v>828</v>
      </c>
      <c r="G164" t="str">
        <f>HYPERLINK("d:\SRT_Improvement\전사데이터\aac\MG00e04c241928\20210728\222541-574.aac", "파일열기")</f>
        <v>파일열기</v>
      </c>
      <c r="H164" s="3" t="s">
        <v>829</v>
      </c>
      <c r="I164" s="3" t="s">
        <v>830</v>
      </c>
    </row>
    <row r="165" spans="1:10" ht="99" x14ac:dyDescent="0.3">
      <c r="A165">
        <v>20210906</v>
      </c>
      <c r="B165" t="s">
        <v>230</v>
      </c>
      <c r="C165" t="s">
        <v>831</v>
      </c>
      <c r="D165">
        <v>27.522127999999999</v>
      </c>
      <c r="E165" t="s">
        <v>832</v>
      </c>
      <c r="F165" t="s">
        <v>4804</v>
      </c>
      <c r="G165" t="str">
        <f>HYPERLINK("d:\SRT_Improvement\전사데이터\aac\MG00e04c2419a0\20210906\162232-818.aac", "파일열기")</f>
        <v>파일열기</v>
      </c>
      <c r="H165" s="3" t="s">
        <v>834</v>
      </c>
      <c r="I165" s="3" t="s">
        <v>835</v>
      </c>
      <c r="J165" s="3" t="s">
        <v>4806</v>
      </c>
    </row>
    <row r="166" spans="1:10" ht="82.5" x14ac:dyDescent="0.3">
      <c r="A166">
        <v>20210729</v>
      </c>
      <c r="B166" t="s">
        <v>98</v>
      </c>
      <c r="C166" t="s">
        <v>836</v>
      </c>
      <c r="D166">
        <v>24.919433999999999</v>
      </c>
      <c r="E166" t="s">
        <v>837</v>
      </c>
      <c r="F166" t="s">
        <v>838</v>
      </c>
      <c r="G166" t="str">
        <f>HYPERLINK("d:\SRT_Improvement\전사데이터\aac\MG00e04c241964\20210729\161432-732.aac", "파일열기")</f>
        <v>파일열기</v>
      </c>
      <c r="H166" s="3" t="s">
        <v>839</v>
      </c>
      <c r="I166" s="3" t="s">
        <v>840</v>
      </c>
    </row>
    <row r="167" spans="1:10" ht="165" x14ac:dyDescent="0.3">
      <c r="A167">
        <v>20210819</v>
      </c>
      <c r="B167" t="s">
        <v>42</v>
      </c>
      <c r="C167" t="s">
        <v>841</v>
      </c>
      <c r="D167">
        <v>50.327703</v>
      </c>
      <c r="E167" t="s">
        <v>842</v>
      </c>
      <c r="F167" t="s">
        <v>4807</v>
      </c>
      <c r="G167" t="str">
        <f>HYPERLINK("d:\SRT_Improvement\전사데이터\aac\MG00e04c241970\20210819\155343-894.aac", "파일열기")</f>
        <v>파일열기</v>
      </c>
      <c r="H167" s="3" t="s">
        <v>844</v>
      </c>
      <c r="I167" s="3" t="s">
        <v>845</v>
      </c>
      <c r="J167" s="3" t="s">
        <v>4809</v>
      </c>
    </row>
    <row r="168" spans="1:10" ht="82.5" x14ac:dyDescent="0.3">
      <c r="A168">
        <v>20210809</v>
      </c>
      <c r="B168" t="s">
        <v>472</v>
      </c>
      <c r="C168" t="s">
        <v>846</v>
      </c>
      <c r="D168">
        <v>26.247226000000001</v>
      </c>
      <c r="E168" t="s">
        <v>847</v>
      </c>
      <c r="F168" t="s">
        <v>848</v>
      </c>
      <c r="G168" t="str">
        <f>HYPERLINK("d:\SRT_Improvement\전사데이터\aac\MG00e04c241984\20210809\212802-440.aac", "파일열기")</f>
        <v>파일열기</v>
      </c>
      <c r="H168" s="3" t="s">
        <v>849</v>
      </c>
      <c r="I168" s="3" t="s">
        <v>850</v>
      </c>
    </row>
    <row r="169" spans="1:10" ht="82.5" x14ac:dyDescent="0.3">
      <c r="A169">
        <v>20210901</v>
      </c>
      <c r="B169" t="s">
        <v>498</v>
      </c>
      <c r="C169" t="s">
        <v>851</v>
      </c>
      <c r="D169">
        <v>29.281164</v>
      </c>
      <c r="E169" t="s">
        <v>852</v>
      </c>
      <c r="F169" t="s">
        <v>853</v>
      </c>
      <c r="G169" t="str">
        <f>HYPERLINK("d:\SRT_Improvement\전사데이터\aac\MG00e04c24191c\20210901\224146-955.aac", "파일열기")</f>
        <v>파일열기</v>
      </c>
      <c r="H169" s="3" t="s">
        <v>854</v>
      </c>
      <c r="I169" s="3" t="s">
        <v>855</v>
      </c>
    </row>
    <row r="170" spans="1:10" ht="99" x14ac:dyDescent="0.3">
      <c r="A170">
        <v>20210812</v>
      </c>
      <c r="B170" t="s">
        <v>147</v>
      </c>
      <c r="C170" t="s">
        <v>856</v>
      </c>
      <c r="D170">
        <v>28.477741000000002</v>
      </c>
      <c r="E170" t="s">
        <v>857</v>
      </c>
      <c r="F170" t="s">
        <v>858</v>
      </c>
      <c r="G170" t="str">
        <f>HYPERLINK("d:\SRT_Improvement\전사데이터\aac\MG00e04c241968\20210812\083858-571.aac", "파일열기")</f>
        <v>파일열기</v>
      </c>
      <c r="H170" s="3" t="s">
        <v>859</v>
      </c>
      <c r="I170" s="3" t="s">
        <v>860</v>
      </c>
    </row>
    <row r="171" spans="1:10" ht="99" x14ac:dyDescent="0.3">
      <c r="A171">
        <v>20210707</v>
      </c>
      <c r="B171" t="s">
        <v>436</v>
      </c>
      <c r="C171" t="s">
        <v>861</v>
      </c>
      <c r="D171">
        <v>21.756736</v>
      </c>
      <c r="E171" t="s">
        <v>862</v>
      </c>
      <c r="F171" t="s">
        <v>863</v>
      </c>
      <c r="G171" t="str">
        <f>HYPERLINK("d:\SRT_Improvement\전사데이터\aac\MG00e04c241934\20210707\182758-413.aac", "파일열기")</f>
        <v>파일열기</v>
      </c>
      <c r="H171" s="3" t="s">
        <v>864</v>
      </c>
      <c r="I171" s="3" t="s">
        <v>865</v>
      </c>
    </row>
    <row r="172" spans="1:10" ht="82.5" x14ac:dyDescent="0.3">
      <c r="A172">
        <v>20210901</v>
      </c>
      <c r="B172" t="s">
        <v>92</v>
      </c>
      <c r="C172" t="s">
        <v>866</v>
      </c>
      <c r="D172">
        <v>28.312045000000001</v>
      </c>
      <c r="E172" t="s">
        <v>867</v>
      </c>
      <c r="F172" t="s">
        <v>4810</v>
      </c>
      <c r="G172" t="str">
        <f>HYPERLINK("d:\SRT_Improvement\전사데이터\aac\MG00e04c241914\20210901\092524-411.aac", "파일열기")</f>
        <v>파일열기</v>
      </c>
      <c r="H172" s="3" t="s">
        <v>869</v>
      </c>
      <c r="I172" s="3" t="s">
        <v>870</v>
      </c>
      <c r="J172" s="3" t="s">
        <v>4812</v>
      </c>
    </row>
    <row r="173" spans="1:10" ht="82.5" hidden="1" x14ac:dyDescent="0.3">
      <c r="A173">
        <v>20210706</v>
      </c>
      <c r="B173" t="s">
        <v>498</v>
      </c>
      <c r="C173" t="s">
        <v>871</v>
      </c>
      <c r="D173">
        <v>20.866647</v>
      </c>
      <c r="E173" t="s">
        <v>872</v>
      </c>
      <c r="H173" s="3" t="s">
        <v>873</v>
      </c>
    </row>
    <row r="174" spans="1:10" ht="198" x14ac:dyDescent="0.3">
      <c r="A174">
        <v>20210730</v>
      </c>
      <c r="B174" t="s">
        <v>59</v>
      </c>
      <c r="C174" t="s">
        <v>874</v>
      </c>
      <c r="D174">
        <v>54.296011</v>
      </c>
      <c r="E174" t="s">
        <v>875</v>
      </c>
      <c r="F174" t="s">
        <v>876</v>
      </c>
      <c r="G174" t="str">
        <f>HYPERLINK("d:\SRT_Improvement\전사데이터\aac\MG00e04c24193c\20210730\152345-990.aac", "파일열기")</f>
        <v>파일열기</v>
      </c>
      <c r="H174" s="3" t="s">
        <v>877</v>
      </c>
      <c r="I174" s="3" t="s">
        <v>878</v>
      </c>
    </row>
    <row r="175" spans="1:10" ht="115.5" x14ac:dyDescent="0.3">
      <c r="A175">
        <v>20210824</v>
      </c>
      <c r="B175" t="s">
        <v>15</v>
      </c>
      <c r="C175" t="s">
        <v>879</v>
      </c>
      <c r="D175">
        <v>35.730514999999997</v>
      </c>
      <c r="E175" t="s">
        <v>880</v>
      </c>
      <c r="F175" t="s">
        <v>881</v>
      </c>
      <c r="G175" t="str">
        <f>HYPERLINK("d:\SRT_Improvement\전사데이터\aac\MG00e04c2419cc\20210824\080113-878.aac", "파일열기")</f>
        <v>파일열기</v>
      </c>
      <c r="H175" s="3" t="s">
        <v>882</v>
      </c>
      <c r="I175" s="3" t="s">
        <v>883</v>
      </c>
    </row>
    <row r="176" spans="1:10" ht="132" x14ac:dyDescent="0.3">
      <c r="A176">
        <v>20210903</v>
      </c>
      <c r="B176" t="s">
        <v>174</v>
      </c>
      <c r="C176" t="s">
        <v>884</v>
      </c>
      <c r="D176">
        <v>35.001040000000003</v>
      </c>
      <c r="E176" t="s">
        <v>885</v>
      </c>
      <c r="F176" t="s">
        <v>886</v>
      </c>
      <c r="G176" t="str">
        <f>HYPERLINK("d:\SRT_Improvement\전사데이터\aac\MG00e04c24192c\20210903\114008-040.aac", "파일열기")</f>
        <v>파일열기</v>
      </c>
      <c r="H176" s="3" t="s">
        <v>887</v>
      </c>
      <c r="I176" s="3" t="s">
        <v>888</v>
      </c>
    </row>
    <row r="177" spans="1:10" ht="99" x14ac:dyDescent="0.3">
      <c r="A177">
        <v>20210719</v>
      </c>
      <c r="B177" t="s">
        <v>436</v>
      </c>
      <c r="C177" t="s">
        <v>889</v>
      </c>
      <c r="D177">
        <v>28.906133000000001</v>
      </c>
      <c r="E177" t="s">
        <v>890</v>
      </c>
      <c r="F177" t="s">
        <v>891</v>
      </c>
      <c r="G177" t="str">
        <f>HYPERLINK("d:\SRT_Improvement\전사데이터\aac\MG00e04c241934\20210719\213308-403.aac", "파일열기")</f>
        <v>파일열기</v>
      </c>
      <c r="H177" s="3" t="s">
        <v>892</v>
      </c>
      <c r="I177" s="3" t="s">
        <v>893</v>
      </c>
    </row>
    <row r="178" spans="1:10" ht="99" x14ac:dyDescent="0.3">
      <c r="A178">
        <v>20210723</v>
      </c>
      <c r="B178" t="s">
        <v>174</v>
      </c>
      <c r="C178" t="s">
        <v>894</v>
      </c>
      <c r="D178">
        <v>43.358122000000002</v>
      </c>
      <c r="E178" t="s">
        <v>895</v>
      </c>
      <c r="F178" t="s">
        <v>896</v>
      </c>
      <c r="G178" t="str">
        <f>HYPERLINK("d:\SRT_Improvement\전사데이터\aac\MG00e04c24192c\20210723\083850-402.aac", "파일열기")</f>
        <v>파일열기</v>
      </c>
      <c r="H178" s="3" t="s">
        <v>897</v>
      </c>
      <c r="I178" s="3" t="s">
        <v>898</v>
      </c>
    </row>
    <row r="179" spans="1:10" ht="165" x14ac:dyDescent="0.3">
      <c r="A179">
        <v>20210827</v>
      </c>
      <c r="B179" t="s">
        <v>436</v>
      </c>
      <c r="C179" t="s">
        <v>899</v>
      </c>
      <c r="D179">
        <v>41.383845000000001</v>
      </c>
      <c r="E179" t="s">
        <v>900</v>
      </c>
      <c r="F179" t="s">
        <v>901</v>
      </c>
      <c r="G179" t="str">
        <f>HYPERLINK("d:\SRT_Improvement\전사데이터\aac\MG00e04c241934\20210827\083430-563.aac", "파일열기")</f>
        <v>파일열기</v>
      </c>
      <c r="H179" s="3" t="s">
        <v>902</v>
      </c>
      <c r="I179" s="3" t="s">
        <v>903</v>
      </c>
    </row>
    <row r="180" spans="1:10" ht="99" x14ac:dyDescent="0.3">
      <c r="A180">
        <v>20210729</v>
      </c>
      <c r="B180" t="s">
        <v>59</v>
      </c>
      <c r="C180" t="s">
        <v>904</v>
      </c>
      <c r="D180">
        <v>23.310556999999999</v>
      </c>
      <c r="E180" t="s">
        <v>905</v>
      </c>
      <c r="F180" t="s">
        <v>906</v>
      </c>
      <c r="G180" t="str">
        <f>HYPERLINK("d:\SRT_Improvement\전사데이터\aac\MG00e04c24193c\20210729\230839-608.aac", "파일열기")</f>
        <v>파일열기</v>
      </c>
      <c r="H180" s="3" t="s">
        <v>907</v>
      </c>
      <c r="I180" s="3" t="s">
        <v>908</v>
      </c>
    </row>
    <row r="181" spans="1:10" ht="99" x14ac:dyDescent="0.3">
      <c r="A181">
        <v>20210723</v>
      </c>
      <c r="B181" t="s">
        <v>322</v>
      </c>
      <c r="C181" t="s">
        <v>909</v>
      </c>
      <c r="D181">
        <v>33.455013999999998</v>
      </c>
      <c r="E181" t="s">
        <v>910</v>
      </c>
      <c r="F181" t="s">
        <v>911</v>
      </c>
      <c r="G181" t="str">
        <f>HYPERLINK("d:\SRT_Improvement\전사데이터\aac\MG00e04c24198c\20210723\080849-296.aac", "파일열기")</f>
        <v>파일열기</v>
      </c>
      <c r="H181" s="3" t="s">
        <v>912</v>
      </c>
      <c r="I181" s="3" t="s">
        <v>913</v>
      </c>
    </row>
    <row r="182" spans="1:10" ht="115.5" x14ac:dyDescent="0.3">
      <c r="A182">
        <v>20210831</v>
      </c>
      <c r="B182" t="s">
        <v>64</v>
      </c>
      <c r="C182" t="s">
        <v>914</v>
      </c>
      <c r="D182">
        <v>32.225864000000001</v>
      </c>
      <c r="E182" t="s">
        <v>915</v>
      </c>
      <c r="F182" t="s">
        <v>4813</v>
      </c>
      <c r="G182" t="str">
        <f>HYPERLINK("d:\SRT_Improvement\전사데이터\aac\MG00e04c24196c\20210831\094939-163.aac", "파일열기")</f>
        <v>파일열기</v>
      </c>
      <c r="H182" s="3" t="s">
        <v>917</v>
      </c>
      <c r="I182" s="3" t="s">
        <v>918</v>
      </c>
      <c r="J182" s="3" t="s">
        <v>4815</v>
      </c>
    </row>
    <row r="183" spans="1:10" ht="82.5" x14ac:dyDescent="0.3">
      <c r="A183">
        <v>20210805</v>
      </c>
      <c r="B183" t="s">
        <v>15</v>
      </c>
      <c r="C183" t="s">
        <v>919</v>
      </c>
      <c r="D183">
        <v>24.330825000000001</v>
      </c>
      <c r="E183" t="s">
        <v>920</v>
      </c>
      <c r="F183" t="s">
        <v>921</v>
      </c>
      <c r="G183" t="str">
        <f>HYPERLINK("d:\SRT_Improvement\전사데이터\aac\MG00e04c2419cc\20210805\230258-362.aac", "파일열기")</f>
        <v>파일열기</v>
      </c>
      <c r="H183" s="3" t="s">
        <v>922</v>
      </c>
      <c r="I183" s="3" t="s">
        <v>923</v>
      </c>
    </row>
    <row r="184" spans="1:10" ht="82.5" x14ac:dyDescent="0.3">
      <c r="A184">
        <v>20210720</v>
      </c>
      <c r="B184" t="s">
        <v>248</v>
      </c>
      <c r="C184" t="s">
        <v>924</v>
      </c>
      <c r="D184">
        <v>28.587323000000001</v>
      </c>
      <c r="E184" t="s">
        <v>925</v>
      </c>
      <c r="F184" t="s">
        <v>926</v>
      </c>
      <c r="G184" t="str">
        <f>HYPERLINK("d:\SRT_Improvement\전사데이터\aac\MG00e04c241940\20210720\205045-693.aac", "파일열기")</f>
        <v>파일열기</v>
      </c>
      <c r="H184" s="3" t="s">
        <v>927</v>
      </c>
      <c r="I184" s="3" t="s">
        <v>928</v>
      </c>
    </row>
    <row r="185" spans="1:10" ht="82.5" x14ac:dyDescent="0.3">
      <c r="A185">
        <v>20210809</v>
      </c>
      <c r="B185" t="s">
        <v>42</v>
      </c>
      <c r="C185" t="s">
        <v>929</v>
      </c>
      <c r="D185">
        <v>25.842116000000001</v>
      </c>
      <c r="E185" t="s">
        <v>930</v>
      </c>
      <c r="F185" t="s">
        <v>931</v>
      </c>
      <c r="G185" t="str">
        <f>HYPERLINK("d:\SRT_Improvement\전사데이터\aac\MG00e04c241970\20210809\111458-602.aac", "파일열기")</f>
        <v>파일열기</v>
      </c>
      <c r="H185" s="3" t="s">
        <v>932</v>
      </c>
      <c r="I185" s="3" t="s">
        <v>933</v>
      </c>
    </row>
    <row r="186" spans="1:10" ht="115.5" x14ac:dyDescent="0.3">
      <c r="A186">
        <v>20210706</v>
      </c>
      <c r="B186" t="s">
        <v>377</v>
      </c>
      <c r="C186" t="s">
        <v>934</v>
      </c>
      <c r="D186">
        <v>30.106638</v>
      </c>
      <c r="E186" t="s">
        <v>935</v>
      </c>
      <c r="F186" t="s">
        <v>936</v>
      </c>
      <c r="G186" t="str">
        <f>HYPERLINK("d:\SRT_Improvement\전사데이터\aac\MG00e04c241974\20210706\221839-018.aac", "파일열기")</f>
        <v>파일열기</v>
      </c>
      <c r="H186" s="3" t="s">
        <v>937</v>
      </c>
      <c r="I186" s="3" t="s">
        <v>938</v>
      </c>
    </row>
    <row r="187" spans="1:10" ht="132" x14ac:dyDescent="0.3">
      <c r="A187">
        <v>20210818</v>
      </c>
      <c r="B187" t="s">
        <v>377</v>
      </c>
      <c r="C187" t="s">
        <v>939</v>
      </c>
      <c r="D187">
        <v>40.619746999999997</v>
      </c>
      <c r="E187" t="s">
        <v>940</v>
      </c>
      <c r="F187" t="s">
        <v>941</v>
      </c>
      <c r="G187" t="str">
        <f>HYPERLINK("d:\SRT_Improvement\전사데이터\aac\MG00e04c241974\20210818\181718-360.aac", "파일열기")</f>
        <v>파일열기</v>
      </c>
      <c r="H187" s="3" t="s">
        <v>942</v>
      </c>
      <c r="I187" s="3" t="s">
        <v>943</v>
      </c>
    </row>
    <row r="188" spans="1:10" ht="148.5" x14ac:dyDescent="0.3">
      <c r="A188">
        <v>20210820</v>
      </c>
      <c r="B188" t="s">
        <v>377</v>
      </c>
      <c r="C188" t="s">
        <v>944</v>
      </c>
      <c r="D188">
        <v>39.096381999999998</v>
      </c>
      <c r="E188" t="s">
        <v>945</v>
      </c>
      <c r="F188" t="s">
        <v>946</v>
      </c>
      <c r="G188" t="str">
        <f>HYPERLINK("d:\SRT_Improvement\전사데이터\aac\MG00e04c241974\20210820\224744-741.aac", "파일열기")</f>
        <v>파일열기</v>
      </c>
      <c r="H188" s="3" t="s">
        <v>947</v>
      </c>
      <c r="I188" s="3" t="s">
        <v>948</v>
      </c>
    </row>
    <row r="189" spans="1:10" ht="132" x14ac:dyDescent="0.3">
      <c r="A189">
        <v>20210825</v>
      </c>
      <c r="B189" t="s">
        <v>236</v>
      </c>
      <c r="C189" t="s">
        <v>949</v>
      </c>
      <c r="D189">
        <v>44.021559000000003</v>
      </c>
      <c r="E189" t="s">
        <v>950</v>
      </c>
      <c r="F189" t="s">
        <v>951</v>
      </c>
      <c r="G189" t="str">
        <f>HYPERLINK("d:\SRT_Improvement\전사데이터\aac\MG00e04c241928\20210825\095507-025.aac", "파일열기")</f>
        <v>파일열기</v>
      </c>
      <c r="H189" s="3" t="s">
        <v>952</v>
      </c>
      <c r="I189" s="3" t="s">
        <v>953</v>
      </c>
    </row>
    <row r="190" spans="1:10" ht="99" x14ac:dyDescent="0.3">
      <c r="A190">
        <v>20210803</v>
      </c>
      <c r="B190" t="s">
        <v>230</v>
      </c>
      <c r="C190" t="s">
        <v>954</v>
      </c>
      <c r="D190">
        <v>31.952112</v>
      </c>
      <c r="E190" t="s">
        <v>955</v>
      </c>
      <c r="F190" t="s">
        <v>956</v>
      </c>
      <c r="G190" t="str">
        <f>HYPERLINK("d:\SRT_Improvement\전사데이터\aac\MG00e04c2419a0\20210803\102024-880.aac", "파일열기")</f>
        <v>파일열기</v>
      </c>
      <c r="H190" s="3" t="s">
        <v>957</v>
      </c>
      <c r="I190" s="3" t="s">
        <v>958</v>
      </c>
    </row>
    <row r="191" spans="1:10" ht="99" x14ac:dyDescent="0.3">
      <c r="A191">
        <v>20210811</v>
      </c>
      <c r="B191" t="s">
        <v>377</v>
      </c>
      <c r="C191" t="s">
        <v>959</v>
      </c>
      <c r="D191">
        <v>24.038910000000001</v>
      </c>
      <c r="E191" t="s">
        <v>960</v>
      </c>
      <c r="F191" t="s">
        <v>961</v>
      </c>
      <c r="G191" t="str">
        <f>HYPERLINK("d:\SRT_Improvement\전사데이터\aac\MG00e04c241974\20210811\104556-137.aac", "파일열기")</f>
        <v>파일열기</v>
      </c>
      <c r="H191" s="3" t="s">
        <v>962</v>
      </c>
      <c r="I191" s="3" t="s">
        <v>963</v>
      </c>
    </row>
    <row r="192" spans="1:10" ht="66" x14ac:dyDescent="0.3">
      <c r="A192">
        <v>20210818</v>
      </c>
      <c r="B192" t="s">
        <v>377</v>
      </c>
      <c r="C192" t="s">
        <v>964</v>
      </c>
      <c r="D192">
        <v>23.703676000000002</v>
      </c>
      <c r="E192" t="s">
        <v>965</v>
      </c>
      <c r="F192" t="s">
        <v>966</v>
      </c>
      <c r="G192" t="str">
        <f>HYPERLINK("d:\SRT_Improvement\전사데이터\aac\MG00e04c241974\20210818\152703-125.aac", "파일열기")</f>
        <v>파일열기</v>
      </c>
      <c r="H192" s="3" t="s">
        <v>967</v>
      </c>
      <c r="I192" s="3" t="s">
        <v>968</v>
      </c>
    </row>
    <row r="193" spans="1:9" ht="99" x14ac:dyDescent="0.3">
      <c r="A193">
        <v>20210810</v>
      </c>
      <c r="B193" t="s">
        <v>147</v>
      </c>
      <c r="C193" t="s">
        <v>969</v>
      </c>
      <c r="D193">
        <v>26.816590000000001</v>
      </c>
      <c r="E193" t="s">
        <v>970</v>
      </c>
      <c r="F193" t="s">
        <v>971</v>
      </c>
      <c r="G193" t="str">
        <f>HYPERLINK("d:\SRT_Improvement\전사데이터\aac\MG00e04c241968\20210810\140730-055.aac", "파일열기")</f>
        <v>파일열기</v>
      </c>
      <c r="H193" s="3" t="s">
        <v>972</v>
      </c>
      <c r="I193" s="3" t="s">
        <v>973</v>
      </c>
    </row>
    <row r="194" spans="1:9" ht="132" x14ac:dyDescent="0.3">
      <c r="A194">
        <v>20210806</v>
      </c>
      <c r="B194" t="s">
        <v>230</v>
      </c>
      <c r="C194" t="s">
        <v>974</v>
      </c>
      <c r="D194">
        <v>43.073743999999998</v>
      </c>
      <c r="E194" t="s">
        <v>975</v>
      </c>
      <c r="F194" t="s">
        <v>976</v>
      </c>
      <c r="G194" t="str">
        <f>HYPERLINK("d:\SRT_Improvement\전사데이터\aac\MG00e04c2419a0\20210806\182306-144.aac", "파일열기")</f>
        <v>파일열기</v>
      </c>
      <c r="H194" s="3" t="s">
        <v>977</v>
      </c>
      <c r="I194" s="3" t="s">
        <v>978</v>
      </c>
    </row>
    <row r="195" spans="1:9" ht="165" x14ac:dyDescent="0.3">
      <c r="A195">
        <v>20210818</v>
      </c>
      <c r="B195" t="s">
        <v>86</v>
      </c>
      <c r="C195" t="s">
        <v>979</v>
      </c>
      <c r="D195">
        <v>50.761398</v>
      </c>
      <c r="E195" t="s">
        <v>980</v>
      </c>
      <c r="F195" t="s">
        <v>981</v>
      </c>
      <c r="G195" t="str">
        <f>HYPERLINK("d:\SRT_Improvement\전사데이터\aac\MG00e04c241930\20210818\173234-165.aac", "파일열기")</f>
        <v>파일열기</v>
      </c>
      <c r="H195" s="3" t="s">
        <v>982</v>
      </c>
      <c r="I195" s="3" t="s">
        <v>983</v>
      </c>
    </row>
    <row r="196" spans="1:9" ht="115.5" x14ac:dyDescent="0.3">
      <c r="A196">
        <v>20210805</v>
      </c>
      <c r="B196" t="s">
        <v>92</v>
      </c>
      <c r="C196" t="s">
        <v>984</v>
      </c>
      <c r="D196">
        <v>34.367435999999998</v>
      </c>
      <c r="E196" t="s">
        <v>985</v>
      </c>
      <c r="F196" t="s">
        <v>986</v>
      </c>
      <c r="G196" t="str">
        <f>HYPERLINK("d:\SRT_Improvement\전사데이터\aac\MG00e04c241914\20210805\193144-233.aac", "파일열기")</f>
        <v>파일열기</v>
      </c>
      <c r="H196" s="3" t="s">
        <v>987</v>
      </c>
      <c r="I196" s="3" t="s">
        <v>988</v>
      </c>
    </row>
    <row r="197" spans="1:9" ht="132" x14ac:dyDescent="0.3">
      <c r="A197">
        <v>20210903</v>
      </c>
      <c r="B197" t="s">
        <v>86</v>
      </c>
      <c r="C197" t="s">
        <v>989</v>
      </c>
      <c r="D197">
        <v>32.871715000000002</v>
      </c>
      <c r="E197" t="s">
        <v>990</v>
      </c>
      <c r="F197" t="s">
        <v>991</v>
      </c>
      <c r="G197" t="str">
        <f>HYPERLINK("d:\SRT_Improvement\전사데이터\aac\MG00e04c241930\20210903\161421-447.aac", "파일열기")</f>
        <v>파일열기</v>
      </c>
      <c r="H197" s="3" t="s">
        <v>992</v>
      </c>
      <c r="I197" s="3" t="s">
        <v>993</v>
      </c>
    </row>
    <row r="198" spans="1:9" ht="82.5" x14ac:dyDescent="0.3">
      <c r="A198">
        <v>20210719</v>
      </c>
      <c r="B198" t="s">
        <v>163</v>
      </c>
      <c r="C198" t="s">
        <v>994</v>
      </c>
      <c r="D198">
        <v>25.045583000000001</v>
      </c>
      <c r="E198" t="s">
        <v>995</v>
      </c>
      <c r="F198" t="s">
        <v>996</v>
      </c>
      <c r="G198" t="str">
        <f>HYPERLINK("d:\SRT_Improvement\전사데이터\aac\MG00e04c2419c0\20210719\230420-927.aac", "파일열기")</f>
        <v>파일열기</v>
      </c>
      <c r="H198" s="3" t="s">
        <v>997</v>
      </c>
      <c r="I198" s="3" t="s">
        <v>998</v>
      </c>
    </row>
    <row r="199" spans="1:9" ht="82.5" x14ac:dyDescent="0.3">
      <c r="A199">
        <v>20210706</v>
      </c>
      <c r="B199" t="s">
        <v>15</v>
      </c>
      <c r="C199" t="s">
        <v>999</v>
      </c>
      <c r="D199">
        <v>22.630316000000001</v>
      </c>
      <c r="E199" t="s">
        <v>1000</v>
      </c>
      <c r="F199" t="s">
        <v>1001</v>
      </c>
      <c r="G199" t="str">
        <f>HYPERLINK("d:\SRT_Improvement\전사데이터\aac\MG00e04c2419cc\20210706\141352-005.aac", "파일열기")</f>
        <v>파일열기</v>
      </c>
      <c r="H199" s="3" t="s">
        <v>1002</v>
      </c>
      <c r="I199" s="3" t="s">
        <v>1003</v>
      </c>
    </row>
    <row r="200" spans="1:9" ht="82.5" x14ac:dyDescent="0.3">
      <c r="A200">
        <v>20210709</v>
      </c>
      <c r="B200" t="s">
        <v>47</v>
      </c>
      <c r="C200" t="s">
        <v>1004</v>
      </c>
      <c r="D200">
        <v>29.141196999999998</v>
      </c>
      <c r="E200" t="s">
        <v>1005</v>
      </c>
      <c r="F200" t="s">
        <v>1006</v>
      </c>
      <c r="G200" t="str">
        <f>HYPERLINK("d:\SRT_Improvement\전사데이터\aac\MG00e04c24197c\20210709\152734-811.aac", "파일열기")</f>
        <v>파일열기</v>
      </c>
      <c r="H200" s="3" t="s">
        <v>1007</v>
      </c>
      <c r="I200" s="3" t="s">
        <v>1008</v>
      </c>
    </row>
    <row r="201" spans="1:9" ht="82.5" x14ac:dyDescent="0.3">
      <c r="A201">
        <v>20210830</v>
      </c>
      <c r="B201" t="s">
        <v>86</v>
      </c>
      <c r="C201" t="s">
        <v>1009</v>
      </c>
      <c r="D201">
        <v>33.997501999999997</v>
      </c>
      <c r="E201" t="s">
        <v>1010</v>
      </c>
      <c r="F201" t="s">
        <v>1011</v>
      </c>
      <c r="G201" t="str">
        <f>HYPERLINK("d:\SRT_Improvement\전사데이터\aac\MG00e04c241930\20210830\152237-636.aac", "파일열기")</f>
        <v>파일열기</v>
      </c>
      <c r="H201" s="3" t="s">
        <v>1012</v>
      </c>
      <c r="I201" s="3" t="s">
        <v>1013</v>
      </c>
    </row>
    <row r="202" spans="1:9" ht="132" x14ac:dyDescent="0.3">
      <c r="A202">
        <v>20210701</v>
      </c>
      <c r="B202" t="s">
        <v>498</v>
      </c>
      <c r="C202" t="s">
        <v>1014</v>
      </c>
      <c r="D202">
        <v>35.305224000000003</v>
      </c>
      <c r="E202" t="s">
        <v>1015</v>
      </c>
      <c r="F202" t="s">
        <v>1016</v>
      </c>
      <c r="G202" t="str">
        <f>HYPERLINK("d:\SRT_Improvement\전사데이터\aac\MG00e04c24191c\20210701\135755-345.aac", "파일열기")</f>
        <v>파일열기</v>
      </c>
      <c r="H202" s="3" t="s">
        <v>1017</v>
      </c>
      <c r="I202" s="3" t="s">
        <v>1018</v>
      </c>
    </row>
    <row r="203" spans="1:9" ht="99" x14ac:dyDescent="0.3">
      <c r="A203">
        <v>20210730</v>
      </c>
      <c r="B203" t="s">
        <v>230</v>
      </c>
      <c r="C203" t="s">
        <v>1019</v>
      </c>
      <c r="D203">
        <v>27.004760000000001</v>
      </c>
      <c r="E203" t="s">
        <v>1020</v>
      </c>
      <c r="F203" t="s">
        <v>1021</v>
      </c>
      <c r="G203" t="str">
        <f>HYPERLINK("d:\SRT_Improvement\전사데이터\aac\MG00e04c2419a0\20210730\220229-076.aac", "파일열기")</f>
        <v>파일열기</v>
      </c>
      <c r="H203" s="3" t="s">
        <v>1022</v>
      </c>
      <c r="I203" s="3" t="s">
        <v>1023</v>
      </c>
    </row>
    <row r="204" spans="1:9" ht="99" x14ac:dyDescent="0.3">
      <c r="A204">
        <v>20210902</v>
      </c>
      <c r="B204" t="s">
        <v>80</v>
      </c>
      <c r="C204" t="s">
        <v>1024</v>
      </c>
      <c r="D204">
        <v>32.316122999999997</v>
      </c>
      <c r="E204" t="s">
        <v>1025</v>
      </c>
      <c r="F204" t="s">
        <v>1026</v>
      </c>
      <c r="G204" t="str">
        <f>HYPERLINK("d:\SRT_Improvement\전사데이터\aac\MG00e04c241950\20210902\213705-283.aac", "파일열기")</f>
        <v>파일열기</v>
      </c>
      <c r="H204" s="3" t="s">
        <v>1027</v>
      </c>
      <c r="I204" s="3" t="s">
        <v>1028</v>
      </c>
    </row>
    <row r="205" spans="1:9" ht="82.5" x14ac:dyDescent="0.3">
      <c r="A205">
        <v>20210728</v>
      </c>
      <c r="B205" t="s">
        <v>80</v>
      </c>
      <c r="C205" t="s">
        <v>1029</v>
      </c>
      <c r="D205">
        <v>23.159911999999998</v>
      </c>
      <c r="E205" t="s">
        <v>1030</v>
      </c>
      <c r="F205" t="s">
        <v>1031</v>
      </c>
      <c r="G205" t="str">
        <f>HYPERLINK("d:\SRT_Improvement\전사데이터\aac\MG00e04c241950\20210728\094913-167.aac", "파일열기")</f>
        <v>파일열기</v>
      </c>
      <c r="H205" s="3" t="s">
        <v>1032</v>
      </c>
      <c r="I205" s="3" t="s">
        <v>1033</v>
      </c>
    </row>
    <row r="206" spans="1:9" ht="198" x14ac:dyDescent="0.3">
      <c r="A206">
        <v>20210823</v>
      </c>
      <c r="B206" t="s">
        <v>53</v>
      </c>
      <c r="C206" t="s">
        <v>1034</v>
      </c>
      <c r="D206">
        <v>50.234453000000002</v>
      </c>
      <c r="E206" t="s">
        <v>1035</v>
      </c>
      <c r="F206" t="s">
        <v>1036</v>
      </c>
      <c r="G206" t="str">
        <f>HYPERLINK("d:\SRT_Improvement\전사데이터\aac\MG00e04c2419b0\20210823\182632-331.aac", "파일열기")</f>
        <v>파일열기</v>
      </c>
      <c r="H206" s="3" t="s">
        <v>1037</v>
      </c>
      <c r="I206" s="3" t="s">
        <v>1038</v>
      </c>
    </row>
    <row r="207" spans="1:9" ht="115.5" x14ac:dyDescent="0.3">
      <c r="A207">
        <v>20210702</v>
      </c>
      <c r="B207" t="s">
        <v>188</v>
      </c>
      <c r="C207" t="s">
        <v>1039</v>
      </c>
      <c r="D207">
        <v>30.171692</v>
      </c>
      <c r="E207" t="s">
        <v>1040</v>
      </c>
      <c r="F207" t="s">
        <v>1041</v>
      </c>
      <c r="G207" t="str">
        <f>HYPERLINK("d:\SRT_Improvement\전사데이터\aac\MG00e04c2419a4\20210702\230343-343.aac", "파일열기")</f>
        <v>파일열기</v>
      </c>
      <c r="H207" s="3" t="s">
        <v>1042</v>
      </c>
      <c r="I207" s="3" t="s">
        <v>1043</v>
      </c>
    </row>
    <row r="208" spans="1:9" ht="99" x14ac:dyDescent="0.3">
      <c r="A208">
        <v>20210721</v>
      </c>
      <c r="B208" t="s">
        <v>230</v>
      </c>
      <c r="C208" t="s">
        <v>1044</v>
      </c>
      <c r="D208">
        <v>31.186261999999999</v>
      </c>
      <c r="E208" t="s">
        <v>1045</v>
      </c>
      <c r="F208" t="s">
        <v>1046</v>
      </c>
      <c r="G208" t="str">
        <f>HYPERLINK("d:\SRT_Improvement\전사데이터\aac\MG00e04c2419a0\20210721\185516-123.aac", "파일열기")</f>
        <v>파일열기</v>
      </c>
      <c r="H208" s="3" t="s">
        <v>1047</v>
      </c>
      <c r="I208" s="3" t="s">
        <v>1048</v>
      </c>
    </row>
    <row r="209" spans="1:9" ht="165" x14ac:dyDescent="0.3">
      <c r="A209">
        <v>20210712</v>
      </c>
      <c r="B209" t="s">
        <v>147</v>
      </c>
      <c r="C209" t="s">
        <v>1049</v>
      </c>
      <c r="D209">
        <v>43.799810999999998</v>
      </c>
      <c r="E209" t="s">
        <v>1050</v>
      </c>
      <c r="F209" t="s">
        <v>1051</v>
      </c>
      <c r="G209" t="str">
        <f>HYPERLINK("d:\SRT_Improvement\전사데이터\aac\MG00e04c241968\20210712\152712-870.aac", "파일열기")</f>
        <v>파일열기</v>
      </c>
      <c r="H209" s="3" t="s">
        <v>1052</v>
      </c>
      <c r="I209" s="3" t="s">
        <v>1053</v>
      </c>
    </row>
    <row r="210" spans="1:9" ht="165" x14ac:dyDescent="0.3">
      <c r="A210">
        <v>20210729</v>
      </c>
      <c r="B210" t="s">
        <v>188</v>
      </c>
      <c r="C210" t="s">
        <v>1054</v>
      </c>
      <c r="D210">
        <v>79.022149999999996</v>
      </c>
      <c r="E210" t="s">
        <v>1055</v>
      </c>
      <c r="F210" t="s">
        <v>1056</v>
      </c>
      <c r="G210" t="str">
        <f>HYPERLINK("d:\SRT_Improvement\전사데이터\aac\MG00e04c2419a4\20210729\050517-017.aac", "파일열기")</f>
        <v>파일열기</v>
      </c>
      <c r="H210" s="3" t="s">
        <v>1057</v>
      </c>
      <c r="I210" s="3" t="s">
        <v>1058</v>
      </c>
    </row>
    <row r="211" spans="1:9" ht="82.5" x14ac:dyDescent="0.3">
      <c r="A211">
        <v>20210825</v>
      </c>
      <c r="B211" t="s">
        <v>163</v>
      </c>
      <c r="C211" t="s">
        <v>1059</v>
      </c>
      <c r="D211">
        <v>24.341947999999999</v>
      </c>
      <c r="E211" t="s">
        <v>1060</v>
      </c>
      <c r="F211" t="s">
        <v>1061</v>
      </c>
      <c r="G211" t="str">
        <f>HYPERLINK("d:\SRT_Improvement\전사데이터\aac\MG00e04c2419c0\20210825\080454-192.aac", "파일열기")</f>
        <v>파일열기</v>
      </c>
      <c r="H211" s="3" t="s">
        <v>1062</v>
      </c>
      <c r="I211" s="3" t="s">
        <v>1063</v>
      </c>
    </row>
    <row r="212" spans="1:9" ht="82.5" x14ac:dyDescent="0.3">
      <c r="A212">
        <v>20210818</v>
      </c>
      <c r="B212" t="s">
        <v>98</v>
      </c>
      <c r="C212" t="s">
        <v>1064</v>
      </c>
      <c r="D212">
        <v>23.753240999999999</v>
      </c>
      <c r="E212" t="s">
        <v>1065</v>
      </c>
      <c r="F212" t="s">
        <v>1066</v>
      </c>
      <c r="G212" t="str">
        <f>HYPERLINK("d:\SRT_Improvement\전사데이터\aac\MG00e04c241964\20210818\190320-088.aac", "파일열기")</f>
        <v>파일열기</v>
      </c>
      <c r="H212" s="3" t="s">
        <v>1067</v>
      </c>
      <c r="I212" s="3" t="s">
        <v>1068</v>
      </c>
    </row>
    <row r="213" spans="1:9" ht="165" x14ac:dyDescent="0.3">
      <c r="A213">
        <v>20210730</v>
      </c>
      <c r="B213" t="s">
        <v>92</v>
      </c>
      <c r="C213" t="s">
        <v>1069</v>
      </c>
      <c r="D213">
        <v>44.303432999999998</v>
      </c>
      <c r="E213" t="s">
        <v>1070</v>
      </c>
      <c r="F213" t="s">
        <v>1071</v>
      </c>
      <c r="G213" t="str">
        <f>HYPERLINK("d:\SRT_Improvement\전사데이터\aac\MG00e04c241914\20210730\140703-330.aac", "파일열기")</f>
        <v>파일열기</v>
      </c>
      <c r="H213" s="3" t="s">
        <v>1072</v>
      </c>
      <c r="I213" s="3" t="s">
        <v>1073</v>
      </c>
    </row>
    <row r="214" spans="1:9" ht="82.5" x14ac:dyDescent="0.3">
      <c r="A214">
        <v>20210723</v>
      </c>
      <c r="B214" t="s">
        <v>230</v>
      </c>
      <c r="C214" t="s">
        <v>1074</v>
      </c>
      <c r="D214">
        <v>21.263731</v>
      </c>
      <c r="E214" t="s">
        <v>1075</v>
      </c>
      <c r="F214" t="s">
        <v>1076</v>
      </c>
      <c r="G214" t="str">
        <f>HYPERLINK("d:\SRT_Improvement\전사데이터\aac\MG00e04c2419a0\20210723\213914-718.aac", "파일열기")</f>
        <v>파일열기</v>
      </c>
      <c r="H214" s="3" t="s">
        <v>1077</v>
      </c>
      <c r="I214" s="3" t="s">
        <v>1078</v>
      </c>
    </row>
    <row r="215" spans="1:9" ht="99" x14ac:dyDescent="0.3">
      <c r="A215">
        <v>20210707</v>
      </c>
      <c r="B215" t="s">
        <v>188</v>
      </c>
      <c r="C215" t="s">
        <v>1079</v>
      </c>
      <c r="D215">
        <v>25.454287999999998</v>
      </c>
      <c r="E215" t="s">
        <v>1080</v>
      </c>
      <c r="F215" t="s">
        <v>1081</v>
      </c>
      <c r="G215" t="str">
        <f>HYPERLINK("d:\SRT_Improvement\전사데이터\aac\MG00e04c2419a4\20210707\093234-270.aac", "파일열기")</f>
        <v>파일열기</v>
      </c>
      <c r="H215" s="3" t="s">
        <v>1082</v>
      </c>
      <c r="I215" s="3" t="s">
        <v>1083</v>
      </c>
    </row>
    <row r="216" spans="1:9" ht="82.5" x14ac:dyDescent="0.3">
      <c r="A216">
        <v>20210729</v>
      </c>
      <c r="B216" t="s">
        <v>242</v>
      </c>
      <c r="C216" t="s">
        <v>1084</v>
      </c>
      <c r="D216">
        <v>27.344121999999999</v>
      </c>
      <c r="E216" t="s">
        <v>1085</v>
      </c>
      <c r="F216" t="s">
        <v>1086</v>
      </c>
      <c r="G216" t="str">
        <f>HYPERLINK("d:\SRT_Improvement\전사데이터\aac\MG00e04c241944\20210729\173133-055.aac", "파일열기")</f>
        <v>파일열기</v>
      </c>
      <c r="H216" s="3" t="s">
        <v>1087</v>
      </c>
      <c r="I216" s="3" t="s">
        <v>1088</v>
      </c>
    </row>
    <row r="217" spans="1:9" ht="99" x14ac:dyDescent="0.3">
      <c r="A217">
        <v>20210907</v>
      </c>
      <c r="B217" t="s">
        <v>147</v>
      </c>
      <c r="C217" t="s">
        <v>1089</v>
      </c>
      <c r="D217">
        <v>25.061261999999999</v>
      </c>
      <c r="E217" t="s">
        <v>1090</v>
      </c>
      <c r="F217" t="s">
        <v>1091</v>
      </c>
      <c r="G217" t="str">
        <f>HYPERLINK("d:\SRT_Improvement\전사데이터\aac\MG00e04c241968\20210907\161140-980.aac", "파일열기")</f>
        <v>파일열기</v>
      </c>
      <c r="H217" s="3" t="s">
        <v>892</v>
      </c>
      <c r="I217" s="3" t="s">
        <v>1092</v>
      </c>
    </row>
    <row r="218" spans="1:9" ht="82.5" x14ac:dyDescent="0.3">
      <c r="A218">
        <v>20210720</v>
      </c>
      <c r="B218" t="s">
        <v>230</v>
      </c>
      <c r="C218" t="s">
        <v>1093</v>
      </c>
      <c r="D218">
        <v>30.559463000000001</v>
      </c>
      <c r="E218" t="s">
        <v>1094</v>
      </c>
      <c r="F218" t="s">
        <v>1095</v>
      </c>
      <c r="G218" t="str">
        <f>HYPERLINK("d:\SRT_Improvement\전사데이터\aac\MG00e04c2419a0\20210720\152537-437.aac", "파일열기")</f>
        <v>파일열기</v>
      </c>
      <c r="H218" s="3" t="s">
        <v>1007</v>
      </c>
      <c r="I218" s="3" t="s">
        <v>1096</v>
      </c>
    </row>
    <row r="219" spans="1:9" ht="82.5" x14ac:dyDescent="0.3">
      <c r="A219">
        <v>20210802</v>
      </c>
      <c r="B219" t="s">
        <v>80</v>
      </c>
      <c r="C219" t="s">
        <v>1097</v>
      </c>
      <c r="D219">
        <v>23.802586000000002</v>
      </c>
      <c r="E219" t="s">
        <v>1098</v>
      </c>
      <c r="F219" t="s">
        <v>1099</v>
      </c>
      <c r="G219" t="str">
        <f>HYPERLINK("d:\SRT_Improvement\전사데이터\aac\MG00e04c241950\20210802\174014-041.aac", "파일열기")</f>
        <v>파일열기</v>
      </c>
      <c r="H219" s="3" t="s">
        <v>1100</v>
      </c>
      <c r="I219" s="3" t="s">
        <v>1101</v>
      </c>
    </row>
    <row r="220" spans="1:9" ht="82.5" x14ac:dyDescent="0.3">
      <c r="A220">
        <v>20210702</v>
      </c>
      <c r="B220" t="s">
        <v>248</v>
      </c>
      <c r="C220" t="s">
        <v>1102</v>
      </c>
      <c r="D220">
        <v>25.006891</v>
      </c>
      <c r="E220" t="s">
        <v>1103</v>
      </c>
      <c r="F220" t="s">
        <v>1104</v>
      </c>
      <c r="G220" t="str">
        <f>HYPERLINK("d:\SRT_Improvement\전사데이터\aac\MG00e04c241940\20210702\162015-580.aac", "파일열기")</f>
        <v>파일열기</v>
      </c>
      <c r="H220" s="3" t="s">
        <v>1105</v>
      </c>
      <c r="I220" s="3" t="s">
        <v>1106</v>
      </c>
    </row>
    <row r="221" spans="1:9" ht="82.5" x14ac:dyDescent="0.3">
      <c r="A221">
        <v>20210712</v>
      </c>
      <c r="B221" t="s">
        <v>74</v>
      </c>
      <c r="C221" t="s">
        <v>1107</v>
      </c>
      <c r="D221">
        <v>27.647628000000001</v>
      </c>
      <c r="E221" t="s">
        <v>1108</v>
      </c>
      <c r="F221" t="s">
        <v>1109</v>
      </c>
      <c r="G221" t="str">
        <f>HYPERLINK("d:\SRT_Improvement\전사데이터\aac\MG00e04c2418cc\20210712\115633-387.aac", "파일열기")</f>
        <v>파일열기</v>
      </c>
      <c r="H221" s="3" t="s">
        <v>1110</v>
      </c>
      <c r="I221" s="3" t="s">
        <v>1111</v>
      </c>
    </row>
    <row r="222" spans="1:9" ht="132" x14ac:dyDescent="0.3">
      <c r="A222">
        <v>20210818</v>
      </c>
      <c r="B222" t="s">
        <v>10</v>
      </c>
      <c r="C222" t="s">
        <v>1112</v>
      </c>
      <c r="D222">
        <v>43.673990000000003</v>
      </c>
      <c r="E222" t="s">
        <v>1113</v>
      </c>
      <c r="F222" t="s">
        <v>1114</v>
      </c>
      <c r="G222" t="str">
        <f>HYPERLINK("d:\SRT_Improvement\전사데이터\aac\MG00e04c2419ac\20210818\210849-965.aac", "파일열기")</f>
        <v>파일열기</v>
      </c>
      <c r="H222" s="3" t="s">
        <v>1115</v>
      </c>
      <c r="I222" s="3" t="s">
        <v>1116</v>
      </c>
    </row>
    <row r="223" spans="1:9" ht="99" x14ac:dyDescent="0.3">
      <c r="A223">
        <v>20210906</v>
      </c>
      <c r="B223" t="s">
        <v>559</v>
      </c>
      <c r="C223" t="s">
        <v>1117</v>
      </c>
      <c r="D223">
        <v>32.679968000000002</v>
      </c>
      <c r="E223" t="s">
        <v>1118</v>
      </c>
      <c r="F223" t="s">
        <v>1119</v>
      </c>
      <c r="G223" t="str">
        <f>HYPERLINK("d:\SRT_Improvement\전사데이터\aac\MG00e04c241998\20210906\102253-866.aac", "파일열기")</f>
        <v>파일열기</v>
      </c>
      <c r="H223" s="3" t="s">
        <v>1120</v>
      </c>
      <c r="I223" s="3" t="s">
        <v>1121</v>
      </c>
    </row>
    <row r="224" spans="1:9" ht="165" x14ac:dyDescent="0.3">
      <c r="A224">
        <v>20210907</v>
      </c>
      <c r="B224" t="s">
        <v>42</v>
      </c>
      <c r="C224" t="s">
        <v>1122</v>
      </c>
      <c r="D224">
        <v>41.931702999999999</v>
      </c>
      <c r="E224" t="s">
        <v>1123</v>
      </c>
      <c r="F224" t="s">
        <v>1124</v>
      </c>
      <c r="G224" t="str">
        <f>HYPERLINK("d:\SRT_Improvement\전사데이터\aac\MG00e04c241970\20210907\085645-788.aac", "파일열기")</f>
        <v>파일열기</v>
      </c>
      <c r="H224" s="3" t="s">
        <v>1125</v>
      </c>
      <c r="I224" s="3" t="s">
        <v>1126</v>
      </c>
    </row>
    <row r="225" spans="1:9" ht="82.5" x14ac:dyDescent="0.3">
      <c r="A225">
        <v>20210819</v>
      </c>
      <c r="B225" t="s">
        <v>53</v>
      </c>
      <c r="C225" t="s">
        <v>1127</v>
      </c>
      <c r="D225">
        <v>24.521526999999999</v>
      </c>
      <c r="E225" t="s">
        <v>1128</v>
      </c>
      <c r="F225" t="s">
        <v>1129</v>
      </c>
      <c r="G225" t="str">
        <f>HYPERLINK("d:\SRT_Improvement\전사데이터\aac\MG00e04c2419b0\20210819\205047-418.aac", "파일열기")</f>
        <v>파일열기</v>
      </c>
      <c r="H225" s="3" t="s">
        <v>1130</v>
      </c>
      <c r="I225" s="3" t="s">
        <v>1131</v>
      </c>
    </row>
    <row r="226" spans="1:9" ht="82.5" x14ac:dyDescent="0.3">
      <c r="A226">
        <v>20210802</v>
      </c>
      <c r="B226" t="s">
        <v>24</v>
      </c>
      <c r="C226" t="s">
        <v>1132</v>
      </c>
      <c r="D226">
        <v>30.843166</v>
      </c>
      <c r="E226" t="s">
        <v>1133</v>
      </c>
      <c r="F226" t="s">
        <v>1134</v>
      </c>
      <c r="G226" t="str">
        <f>HYPERLINK("d:\SRT_Improvement\전사데이터\aac\MG00e04c24194c\20210802\184349-185.aac", "파일열기")</f>
        <v>파일열기</v>
      </c>
      <c r="H226" s="3" t="s">
        <v>1135</v>
      </c>
      <c r="I226" s="3" t="s">
        <v>1136</v>
      </c>
    </row>
    <row r="227" spans="1:9" ht="82.5" x14ac:dyDescent="0.3">
      <c r="A227">
        <v>20210813</v>
      </c>
      <c r="B227" t="s">
        <v>199</v>
      </c>
      <c r="C227" t="s">
        <v>1137</v>
      </c>
      <c r="D227">
        <v>23.891359999999999</v>
      </c>
      <c r="E227" t="s">
        <v>1138</v>
      </c>
      <c r="F227" t="s">
        <v>1139</v>
      </c>
      <c r="G227" t="str">
        <f>HYPERLINK("d:\SRT_Improvement\전사데이터\aac\MG00e04c241988\20210813\094726-590.aac", "파일열기")</f>
        <v>파일열기</v>
      </c>
      <c r="H227" s="3" t="s">
        <v>1140</v>
      </c>
      <c r="I227" s="3" t="s">
        <v>1141</v>
      </c>
    </row>
    <row r="228" spans="1:9" ht="99" x14ac:dyDescent="0.3">
      <c r="A228">
        <v>20210823</v>
      </c>
      <c r="B228" t="s">
        <v>147</v>
      </c>
      <c r="C228" t="s">
        <v>1142</v>
      </c>
      <c r="D228">
        <v>30.272120000000001</v>
      </c>
      <c r="E228" t="s">
        <v>1143</v>
      </c>
      <c r="F228" t="s">
        <v>1144</v>
      </c>
      <c r="G228" t="str">
        <f>HYPERLINK("d:\SRT_Improvement\전사데이터\aac\MG00e04c241968\20210823\205659-215.aac", "파일열기")</f>
        <v>파일열기</v>
      </c>
      <c r="H228" s="3" t="s">
        <v>1145</v>
      </c>
      <c r="I228" s="3" t="s">
        <v>1146</v>
      </c>
    </row>
    <row r="229" spans="1:9" ht="82.5" x14ac:dyDescent="0.3">
      <c r="A229">
        <v>20210810</v>
      </c>
      <c r="B229" t="s">
        <v>230</v>
      </c>
      <c r="C229" t="s">
        <v>1147</v>
      </c>
      <c r="D229">
        <v>29.519166999999999</v>
      </c>
      <c r="E229" t="s">
        <v>1148</v>
      </c>
      <c r="F229" t="s">
        <v>1149</v>
      </c>
      <c r="G229" t="str">
        <f>HYPERLINK("d:\SRT_Improvement\전사데이터\aac\MG00e04c2419a0\20210810\141515-520.aac", "파일열기")</f>
        <v>파일열기</v>
      </c>
      <c r="H229" s="3" t="s">
        <v>1150</v>
      </c>
      <c r="I229" s="3" t="s">
        <v>1151</v>
      </c>
    </row>
    <row r="230" spans="1:9" ht="181.5" x14ac:dyDescent="0.3">
      <c r="A230">
        <v>20210818</v>
      </c>
      <c r="B230" t="s">
        <v>42</v>
      </c>
      <c r="C230" t="s">
        <v>1152</v>
      </c>
      <c r="D230">
        <v>51.583205</v>
      </c>
      <c r="E230" t="s">
        <v>1153</v>
      </c>
      <c r="F230" t="s">
        <v>1154</v>
      </c>
      <c r="G230" t="str">
        <f>HYPERLINK("d:\SRT_Improvement\전사데이터\aac\MG00e04c241970\20210818\050510-094.aac", "파일열기")</f>
        <v>파일열기</v>
      </c>
      <c r="H230" s="3" t="s">
        <v>1155</v>
      </c>
      <c r="I230" s="3" t="s">
        <v>1156</v>
      </c>
    </row>
    <row r="231" spans="1:9" ht="82.5" x14ac:dyDescent="0.3">
      <c r="A231">
        <v>20210902</v>
      </c>
      <c r="B231" t="s">
        <v>163</v>
      </c>
      <c r="C231" t="s">
        <v>1157</v>
      </c>
      <c r="D231">
        <v>26.236602000000001</v>
      </c>
      <c r="E231" t="s">
        <v>1158</v>
      </c>
      <c r="F231" t="s">
        <v>1159</v>
      </c>
      <c r="G231" t="str">
        <f>HYPERLINK("d:\SRT_Improvement\전사데이터\aac\MG00e04c2419c0\20210902\090149-924.aac", "파일열기")</f>
        <v>파일열기</v>
      </c>
      <c r="H231" s="3" t="s">
        <v>1160</v>
      </c>
      <c r="I231" s="3" t="s">
        <v>1161</v>
      </c>
    </row>
    <row r="232" spans="1:9" ht="132" x14ac:dyDescent="0.3">
      <c r="A232">
        <v>20210721</v>
      </c>
      <c r="B232" t="s">
        <v>10</v>
      </c>
      <c r="C232" t="s">
        <v>1162</v>
      </c>
      <c r="D232">
        <v>33.507359999999998</v>
      </c>
      <c r="E232" t="s">
        <v>1163</v>
      </c>
      <c r="F232" t="s">
        <v>1164</v>
      </c>
      <c r="G232" t="str">
        <f>HYPERLINK("d:\SRT_Improvement\전사데이터\aac\MG00e04c2419ac\20210721\182247-459.aac", "파일열기")</f>
        <v>파일열기</v>
      </c>
      <c r="H232" s="3" t="s">
        <v>1165</v>
      </c>
      <c r="I232" s="3" t="s">
        <v>1166</v>
      </c>
    </row>
    <row r="233" spans="1:9" ht="99" x14ac:dyDescent="0.3">
      <c r="A233">
        <v>20210819</v>
      </c>
      <c r="B233" t="s">
        <v>559</v>
      </c>
      <c r="C233" t="s">
        <v>1167</v>
      </c>
      <c r="D233">
        <v>27.975573000000001</v>
      </c>
      <c r="E233" t="s">
        <v>1168</v>
      </c>
      <c r="F233" t="s">
        <v>1169</v>
      </c>
      <c r="G233" t="str">
        <f>HYPERLINK("d:\SRT_Improvement\전사데이터\aac\MG00e04c241998\20210819\213308-411.aac", "파일열기")</f>
        <v>파일열기</v>
      </c>
      <c r="H233" s="3" t="s">
        <v>1027</v>
      </c>
      <c r="I233" s="3" t="s">
        <v>1170</v>
      </c>
    </row>
    <row r="234" spans="1:9" ht="165" x14ac:dyDescent="0.3">
      <c r="A234">
        <v>20210706</v>
      </c>
      <c r="B234" t="s">
        <v>559</v>
      </c>
      <c r="C234" t="s">
        <v>1171</v>
      </c>
      <c r="D234">
        <v>46.339137999999998</v>
      </c>
      <c r="E234" t="s">
        <v>1172</v>
      </c>
      <c r="F234" t="s">
        <v>1173</v>
      </c>
      <c r="G234" t="str">
        <f>HYPERLINK("d:\SRT_Improvement\전사데이터\aac\MG00e04c241998\20210706\095702-039.aac", "파일열기")</f>
        <v>파일열기</v>
      </c>
      <c r="H234" s="3" t="s">
        <v>1174</v>
      </c>
      <c r="I234" s="3" t="s">
        <v>1175</v>
      </c>
    </row>
    <row r="235" spans="1:9" ht="115.5" x14ac:dyDescent="0.3">
      <c r="A235">
        <v>20210819</v>
      </c>
      <c r="B235" t="s">
        <v>559</v>
      </c>
      <c r="C235" t="s">
        <v>1176</v>
      </c>
      <c r="D235">
        <v>26.463457999999999</v>
      </c>
      <c r="E235" t="s">
        <v>1177</v>
      </c>
      <c r="F235" t="s">
        <v>1178</v>
      </c>
      <c r="G235" t="str">
        <f>HYPERLINK("d:\SRT_Improvement\전사데이터\aac\MG00e04c241998\20210819\151333-301.aac", "파일열기")</f>
        <v>파일열기</v>
      </c>
      <c r="H235" s="3" t="s">
        <v>1179</v>
      </c>
      <c r="I235" s="3" t="s">
        <v>1180</v>
      </c>
    </row>
    <row r="236" spans="1:9" ht="99" x14ac:dyDescent="0.3">
      <c r="A236">
        <v>20210707</v>
      </c>
      <c r="B236" t="s">
        <v>147</v>
      </c>
      <c r="C236" t="s">
        <v>1181</v>
      </c>
      <c r="D236">
        <v>25.842925000000001</v>
      </c>
      <c r="E236" t="s">
        <v>1182</v>
      </c>
      <c r="F236" t="s">
        <v>1183</v>
      </c>
      <c r="G236" t="str">
        <f>HYPERLINK("d:\SRT_Improvement\전사데이터\aac\MG00e04c241968\20210707\183843-442.aac", "파일열기")</f>
        <v>파일열기</v>
      </c>
      <c r="H236" s="3" t="s">
        <v>1027</v>
      </c>
      <c r="I236" s="3" t="s">
        <v>1184</v>
      </c>
    </row>
    <row r="237" spans="1:9" ht="99" x14ac:dyDescent="0.3">
      <c r="A237">
        <v>20210716</v>
      </c>
      <c r="B237" t="s">
        <v>10</v>
      </c>
      <c r="C237" t="s">
        <v>1185</v>
      </c>
      <c r="D237">
        <v>31.061371999999999</v>
      </c>
      <c r="E237" t="s">
        <v>1186</v>
      </c>
      <c r="F237" t="s">
        <v>1187</v>
      </c>
      <c r="G237" t="str">
        <f>HYPERLINK("d:\SRT_Improvement\전사데이터\aac\MG00e04c2419ac\20210716\160526-246.aac", "파일열기")</f>
        <v>파일열기</v>
      </c>
      <c r="H237" s="3" t="s">
        <v>1188</v>
      </c>
      <c r="I237" s="3" t="s">
        <v>1189</v>
      </c>
    </row>
    <row r="238" spans="1:9" ht="148.5" x14ac:dyDescent="0.3">
      <c r="A238">
        <v>20210810</v>
      </c>
      <c r="B238" t="s">
        <v>53</v>
      </c>
      <c r="C238" t="s">
        <v>1190</v>
      </c>
      <c r="D238">
        <v>38.977935000000002</v>
      </c>
      <c r="E238" t="s">
        <v>1191</v>
      </c>
      <c r="F238" t="s">
        <v>1192</v>
      </c>
      <c r="G238" t="str">
        <f>HYPERLINK("d:\SRT_Improvement\전사데이터\aac\MG00e04c2419b0\20210810\224833-882.aac", "파일열기")</f>
        <v>파일열기</v>
      </c>
      <c r="H238" s="3" t="s">
        <v>1193</v>
      </c>
      <c r="I238" s="3" t="s">
        <v>1194</v>
      </c>
    </row>
    <row r="239" spans="1:9" ht="99" x14ac:dyDescent="0.3">
      <c r="A239">
        <v>20210830</v>
      </c>
      <c r="B239" t="s">
        <v>80</v>
      </c>
      <c r="C239" t="s">
        <v>1195</v>
      </c>
      <c r="D239">
        <v>25.745961999999999</v>
      </c>
      <c r="E239" t="s">
        <v>1196</v>
      </c>
      <c r="F239" t="s">
        <v>1197</v>
      </c>
      <c r="G239" t="str">
        <f>HYPERLINK("d:\SRT_Improvement\전사데이터\aac\MG00e04c241950\20210830\100549-808.aac", "파일열기")</f>
        <v>파일열기</v>
      </c>
      <c r="H239" s="3" t="s">
        <v>1198</v>
      </c>
      <c r="I239" s="3" t="s">
        <v>1199</v>
      </c>
    </row>
    <row r="240" spans="1:9" ht="148.5" x14ac:dyDescent="0.3">
      <c r="A240">
        <v>20210817</v>
      </c>
      <c r="B240" t="s">
        <v>92</v>
      </c>
      <c r="C240" t="s">
        <v>1200</v>
      </c>
      <c r="D240">
        <v>42.693043000000003</v>
      </c>
      <c r="E240" t="s">
        <v>1201</v>
      </c>
      <c r="F240" t="s">
        <v>1202</v>
      </c>
      <c r="G240" t="str">
        <f>HYPERLINK("d:\SRT_Improvement\전사데이터\aac\MG00e04c241914\20210817\182345-934.aac", "파일열기")</f>
        <v>파일열기</v>
      </c>
      <c r="H240" s="3" t="s">
        <v>1203</v>
      </c>
      <c r="I240" s="3" t="s">
        <v>1204</v>
      </c>
    </row>
    <row r="241" spans="1:9" ht="99" x14ac:dyDescent="0.3">
      <c r="A241">
        <v>20210729</v>
      </c>
      <c r="B241" t="s">
        <v>15</v>
      </c>
      <c r="C241" t="s">
        <v>1205</v>
      </c>
      <c r="D241">
        <v>24.911107999999999</v>
      </c>
      <c r="E241" t="s">
        <v>1206</v>
      </c>
      <c r="F241" t="s">
        <v>1207</v>
      </c>
      <c r="G241" t="str">
        <f>HYPERLINK("d:\SRT_Improvement\전사데이터\aac\MG00e04c2419cc\20210729\104601-071.aac", "파일열기")</f>
        <v>파일열기</v>
      </c>
      <c r="H241" s="3" t="s">
        <v>1208</v>
      </c>
      <c r="I241" s="3" t="s">
        <v>1209</v>
      </c>
    </row>
    <row r="242" spans="1:9" ht="132" x14ac:dyDescent="0.3">
      <c r="A242">
        <v>20210819</v>
      </c>
      <c r="B242" t="s">
        <v>74</v>
      </c>
      <c r="C242" t="s">
        <v>1210</v>
      </c>
      <c r="D242">
        <v>37.094580999999998</v>
      </c>
      <c r="E242" t="s">
        <v>1211</v>
      </c>
      <c r="F242" t="s">
        <v>1212</v>
      </c>
      <c r="G242" t="str">
        <f>HYPERLINK("d:\SRT_Improvement\전사데이터\aac\MG00e04c2418cc\20210819\210501-813.aac", "파일열기")</f>
        <v>파일열기</v>
      </c>
      <c r="H242" s="3" t="s">
        <v>1213</v>
      </c>
      <c r="I242" s="3" t="s">
        <v>1214</v>
      </c>
    </row>
    <row r="243" spans="1:9" ht="82.5" x14ac:dyDescent="0.3">
      <c r="A243">
        <v>20210810</v>
      </c>
      <c r="B243" t="s">
        <v>59</v>
      </c>
      <c r="C243" t="s">
        <v>1215</v>
      </c>
      <c r="D243">
        <v>29.448474000000001</v>
      </c>
      <c r="E243" t="s">
        <v>1216</v>
      </c>
      <c r="F243" t="s">
        <v>1217</v>
      </c>
      <c r="G243" t="str">
        <f>HYPERLINK("d:\SRT_Improvement\전사데이터\aac\MG00e04c24193c\20210810\153627-491.aac", "파일열기")</f>
        <v>파일열기</v>
      </c>
      <c r="H243" s="3" t="s">
        <v>1218</v>
      </c>
      <c r="I243" s="3" t="s">
        <v>1219</v>
      </c>
    </row>
    <row r="244" spans="1:9" ht="99" x14ac:dyDescent="0.3">
      <c r="A244">
        <v>20210707</v>
      </c>
      <c r="B244" t="s">
        <v>174</v>
      </c>
      <c r="C244" t="s">
        <v>1220</v>
      </c>
      <c r="D244">
        <v>23.760907</v>
      </c>
      <c r="E244" t="s">
        <v>1221</v>
      </c>
      <c r="F244" t="s">
        <v>1222</v>
      </c>
      <c r="G244" t="str">
        <f>HYPERLINK("d:\SRT_Improvement\전사데이터\aac\MG00e04c24192c\20210707\185929-846.aac", "파일열기")</f>
        <v>파일열기</v>
      </c>
      <c r="H244" s="3" t="s">
        <v>1223</v>
      </c>
      <c r="I244" s="3" t="s">
        <v>1224</v>
      </c>
    </row>
    <row r="245" spans="1:9" ht="148.5" x14ac:dyDescent="0.3">
      <c r="A245">
        <v>20210820</v>
      </c>
      <c r="B245" t="s">
        <v>80</v>
      </c>
      <c r="C245" t="s">
        <v>1225</v>
      </c>
      <c r="D245">
        <v>51.987135000000002</v>
      </c>
      <c r="E245" t="s">
        <v>1226</v>
      </c>
      <c r="F245" t="s">
        <v>1227</v>
      </c>
      <c r="G245" t="str">
        <f>HYPERLINK("d:\SRT_Improvement\전사데이터\aac\MG00e04c241950\20210820\174416-001.aac", "파일열기")</f>
        <v>파일열기</v>
      </c>
      <c r="H245" s="3" t="s">
        <v>1228</v>
      </c>
      <c r="I245" s="3" t="s">
        <v>1229</v>
      </c>
    </row>
    <row r="246" spans="1:9" ht="99" x14ac:dyDescent="0.3">
      <c r="A246">
        <v>20210820</v>
      </c>
      <c r="B246" t="s">
        <v>10</v>
      </c>
      <c r="C246" t="s">
        <v>1230</v>
      </c>
      <c r="D246">
        <v>30.777726999999999</v>
      </c>
      <c r="E246" t="s">
        <v>1231</v>
      </c>
      <c r="F246" t="s">
        <v>1232</v>
      </c>
      <c r="G246" t="str">
        <f>HYPERLINK("d:\SRT_Improvement\전사데이터\aac\MG00e04c2419ac\20210820\205804-364.aac", "파일열기")</f>
        <v>파일열기</v>
      </c>
      <c r="H246" s="3" t="s">
        <v>1027</v>
      </c>
      <c r="I246" s="3" t="s">
        <v>1233</v>
      </c>
    </row>
    <row r="247" spans="1:9" ht="82.5" x14ac:dyDescent="0.3">
      <c r="A247">
        <v>20210715</v>
      </c>
      <c r="B247" t="s">
        <v>24</v>
      </c>
      <c r="C247" t="s">
        <v>1234</v>
      </c>
      <c r="D247">
        <v>23.535471999999999</v>
      </c>
      <c r="E247" t="s">
        <v>1235</v>
      </c>
      <c r="F247" t="s">
        <v>1236</v>
      </c>
      <c r="G247" t="str">
        <f>HYPERLINK("d:\SRT_Improvement\전사데이터\aac\MG00e04c24194c\20210715\222229-966.aac", "파일열기")</f>
        <v>파일열기</v>
      </c>
      <c r="H247" s="3" t="s">
        <v>1237</v>
      </c>
      <c r="I247" s="3" t="s">
        <v>1238</v>
      </c>
    </row>
    <row r="248" spans="1:9" ht="99" x14ac:dyDescent="0.3">
      <c r="A248">
        <v>20210709</v>
      </c>
      <c r="B248" t="s">
        <v>322</v>
      </c>
      <c r="C248" t="s">
        <v>1239</v>
      </c>
      <c r="D248">
        <v>40.558934000000001</v>
      </c>
      <c r="E248" t="s">
        <v>1240</v>
      </c>
      <c r="F248" t="s">
        <v>1241</v>
      </c>
      <c r="G248" t="str">
        <f>HYPERLINK("d:\SRT_Improvement\전사데이터\aac\MG00e04c24198c\20210709\204835-959.aac", "파일열기")</f>
        <v>파일열기</v>
      </c>
      <c r="H248" s="3" t="s">
        <v>1145</v>
      </c>
      <c r="I248" s="3" t="s">
        <v>1242</v>
      </c>
    </row>
    <row r="249" spans="1:9" ht="99" x14ac:dyDescent="0.3">
      <c r="A249">
        <v>20210805</v>
      </c>
      <c r="B249" t="s">
        <v>147</v>
      </c>
      <c r="C249" t="s">
        <v>1243</v>
      </c>
      <c r="D249">
        <v>31.712266</v>
      </c>
      <c r="E249" t="s">
        <v>1244</v>
      </c>
      <c r="F249" t="s">
        <v>1245</v>
      </c>
      <c r="G249" t="str">
        <f>HYPERLINK("d:\SRT_Improvement\전사데이터\aac\MG00e04c241968\20210805\185947-337.aac", "파일열기")</f>
        <v>파일열기</v>
      </c>
      <c r="H249" s="3" t="s">
        <v>1082</v>
      </c>
      <c r="I249" s="3" t="s">
        <v>1246</v>
      </c>
    </row>
    <row r="250" spans="1:9" ht="66" x14ac:dyDescent="0.3">
      <c r="A250">
        <v>20210806</v>
      </c>
      <c r="B250" t="s">
        <v>322</v>
      </c>
      <c r="C250" t="s">
        <v>1247</v>
      </c>
      <c r="D250">
        <v>20.213235000000001</v>
      </c>
      <c r="E250" t="s">
        <v>1248</v>
      </c>
      <c r="F250" t="s">
        <v>1249</v>
      </c>
      <c r="G250" t="str">
        <f>HYPERLINK("d:\SRT_Improvement\전사데이터\aac\MG00e04c24198c\20210806\173416-317.aac", "파일열기")</f>
        <v>파일열기</v>
      </c>
      <c r="H250" s="3" t="s">
        <v>1250</v>
      </c>
      <c r="I250" s="3" t="s">
        <v>1251</v>
      </c>
    </row>
    <row r="251" spans="1:9" ht="132" x14ac:dyDescent="0.3">
      <c r="A251">
        <v>20210715</v>
      </c>
      <c r="B251" t="s">
        <v>174</v>
      </c>
      <c r="C251" t="s">
        <v>1252</v>
      </c>
      <c r="D251">
        <v>36.451621000000003</v>
      </c>
      <c r="E251" t="s">
        <v>1253</v>
      </c>
      <c r="F251" t="s">
        <v>1254</v>
      </c>
      <c r="G251" t="str">
        <f>HYPERLINK("d:\SRT_Improvement\전사데이터\aac\MG00e04c24192c\20210715\121615-509.aac", "파일열기")</f>
        <v>파일열기</v>
      </c>
      <c r="H251" s="3" t="s">
        <v>1255</v>
      </c>
      <c r="I251" s="3" t="s">
        <v>1256</v>
      </c>
    </row>
    <row r="252" spans="1:9" ht="99" x14ac:dyDescent="0.3">
      <c r="A252">
        <v>20210818</v>
      </c>
      <c r="B252" t="s">
        <v>322</v>
      </c>
      <c r="C252" t="s">
        <v>1257</v>
      </c>
      <c r="D252">
        <v>43.471212000000001</v>
      </c>
      <c r="E252" t="s">
        <v>1258</v>
      </c>
      <c r="F252" t="s">
        <v>1259</v>
      </c>
      <c r="G252" t="str">
        <f>HYPERLINK("d:\SRT_Improvement\전사데이터\aac\MG00e04c24198c\20210818\172813-763.aac", "파일열기")</f>
        <v>파일열기</v>
      </c>
      <c r="H252" s="3" t="s">
        <v>1260</v>
      </c>
      <c r="I252" s="3" t="s">
        <v>1261</v>
      </c>
    </row>
    <row r="253" spans="1:9" ht="165" x14ac:dyDescent="0.3">
      <c r="A253">
        <v>20210811</v>
      </c>
      <c r="B253" t="s">
        <v>242</v>
      </c>
      <c r="C253" t="s">
        <v>1262</v>
      </c>
      <c r="D253">
        <v>50.418014999999997</v>
      </c>
      <c r="E253" t="s">
        <v>1263</v>
      </c>
      <c r="F253" t="s">
        <v>1264</v>
      </c>
      <c r="G253" t="str">
        <f>HYPERLINK("d:\SRT_Improvement\전사데이터\aac\MG00e04c241944\20210811\180355-981.aac", "파일열기")</f>
        <v>파일열기</v>
      </c>
      <c r="H253" s="3" t="s">
        <v>1265</v>
      </c>
      <c r="I253" s="3" t="s">
        <v>1266</v>
      </c>
    </row>
    <row r="254" spans="1:9" ht="115.5" x14ac:dyDescent="0.3">
      <c r="A254">
        <v>20210720</v>
      </c>
      <c r="B254" t="s">
        <v>147</v>
      </c>
      <c r="C254" t="s">
        <v>1267</v>
      </c>
      <c r="D254">
        <v>31.721131</v>
      </c>
      <c r="E254" t="s">
        <v>1268</v>
      </c>
      <c r="F254" t="s">
        <v>1269</v>
      </c>
      <c r="G254" t="str">
        <f>HYPERLINK("d:\SRT_Improvement\전사데이터\aac\MG00e04c241968\20210720\153931-561.aac", "파일열기")</f>
        <v>파일열기</v>
      </c>
      <c r="H254" s="3" t="s">
        <v>1270</v>
      </c>
      <c r="I254" s="3" t="s">
        <v>1271</v>
      </c>
    </row>
    <row r="255" spans="1:9" ht="82.5" x14ac:dyDescent="0.3">
      <c r="A255">
        <v>20210823</v>
      </c>
      <c r="B255" t="s">
        <v>64</v>
      </c>
      <c r="C255" t="s">
        <v>1272</v>
      </c>
      <c r="D255">
        <v>22.194171999999998</v>
      </c>
      <c r="E255" t="s">
        <v>1273</v>
      </c>
      <c r="F255" t="s">
        <v>1274</v>
      </c>
      <c r="G255" t="str">
        <f>HYPERLINK("d:\SRT_Improvement\전사데이터\aac\MG00e04c24196c\20210823\094150-009.aac", "파일열기")</f>
        <v>파일열기</v>
      </c>
      <c r="H255" s="3" t="s">
        <v>1275</v>
      </c>
      <c r="I255" s="3" t="s">
        <v>1276</v>
      </c>
    </row>
    <row r="256" spans="1:9" ht="148.5" x14ac:dyDescent="0.3">
      <c r="A256">
        <v>20210723</v>
      </c>
      <c r="B256" t="s">
        <v>559</v>
      </c>
      <c r="C256" t="s">
        <v>1277</v>
      </c>
      <c r="D256">
        <v>46.084946000000002</v>
      </c>
      <c r="E256" t="s">
        <v>1278</v>
      </c>
      <c r="F256" t="s">
        <v>1279</v>
      </c>
      <c r="G256" t="str">
        <f>HYPERLINK("d:\SRT_Improvement\전사데이터\aac\MG00e04c241998\20210723\171541-776.aac", "파일열기")</f>
        <v>파일열기</v>
      </c>
      <c r="H256" s="3" t="s">
        <v>1280</v>
      </c>
      <c r="I256" s="3" t="s">
        <v>1281</v>
      </c>
    </row>
    <row r="257" spans="1:9" ht="82.5" x14ac:dyDescent="0.3">
      <c r="A257">
        <v>20210819</v>
      </c>
      <c r="B257" t="s">
        <v>559</v>
      </c>
      <c r="C257" t="s">
        <v>1282</v>
      </c>
      <c r="D257">
        <v>28.114608</v>
      </c>
      <c r="E257" t="s">
        <v>1283</v>
      </c>
      <c r="F257" t="s">
        <v>1284</v>
      </c>
      <c r="G257" t="str">
        <f>HYPERLINK("d:\SRT_Improvement\전사데이터\aac\MG00e04c241998\20210819\184043-319.aac", "파일열기")</f>
        <v>파일열기</v>
      </c>
      <c r="H257" s="3" t="s">
        <v>1285</v>
      </c>
      <c r="I257" s="3" t="s">
        <v>1286</v>
      </c>
    </row>
    <row r="258" spans="1:9" ht="181.5" hidden="1" x14ac:dyDescent="0.3">
      <c r="A258">
        <v>20210907</v>
      </c>
      <c r="B258" t="s">
        <v>47</v>
      </c>
      <c r="C258" t="s">
        <v>1287</v>
      </c>
      <c r="D258">
        <v>44.556725</v>
      </c>
      <c r="E258" t="s">
        <v>1288</v>
      </c>
      <c r="H258" s="3" t="s">
        <v>1289</v>
      </c>
    </row>
    <row r="259" spans="1:9" ht="148.5" x14ac:dyDescent="0.3">
      <c r="A259">
        <v>20210729</v>
      </c>
      <c r="B259" t="s">
        <v>163</v>
      </c>
      <c r="C259" t="s">
        <v>1290</v>
      </c>
      <c r="D259">
        <v>48.422911999999997</v>
      </c>
      <c r="E259" t="s">
        <v>1291</v>
      </c>
      <c r="F259" t="s">
        <v>1292</v>
      </c>
      <c r="G259" t="str">
        <f>HYPERLINK("d:\SRT_Improvement\전사데이터\aac\MG00e04c2419c0\20210729\221548-304.aac", "파일열기")</f>
        <v>파일열기</v>
      </c>
      <c r="H259" s="3" t="s">
        <v>1293</v>
      </c>
      <c r="I259" s="3" t="s">
        <v>1294</v>
      </c>
    </row>
    <row r="260" spans="1:9" ht="82.5" x14ac:dyDescent="0.3">
      <c r="A260">
        <v>20210819</v>
      </c>
      <c r="B260" t="s">
        <v>10</v>
      </c>
      <c r="C260" t="s">
        <v>1295</v>
      </c>
      <c r="D260">
        <v>24.030495999999999</v>
      </c>
      <c r="E260" t="s">
        <v>1296</v>
      </c>
      <c r="F260" t="s">
        <v>1297</v>
      </c>
      <c r="G260" t="str">
        <f>HYPERLINK("d:\SRT_Improvement\전사데이터\aac\MG00e04c2419ac\20210819\113948-982.aac", "파일열기")</f>
        <v>파일열기</v>
      </c>
      <c r="H260" s="3" t="s">
        <v>1298</v>
      </c>
      <c r="I260" s="3" t="s">
        <v>1299</v>
      </c>
    </row>
    <row r="261" spans="1:9" ht="99" x14ac:dyDescent="0.3">
      <c r="A261">
        <v>20210716</v>
      </c>
      <c r="B261" t="s">
        <v>15</v>
      </c>
      <c r="C261" t="s">
        <v>1300</v>
      </c>
      <c r="D261">
        <v>27.977622</v>
      </c>
      <c r="E261" t="s">
        <v>1301</v>
      </c>
      <c r="F261" t="s">
        <v>1302</v>
      </c>
      <c r="G261" t="str">
        <f>HYPERLINK("d:\SRT_Improvement\전사데이터\aac\MG00e04c2419cc\20210716\093743-947.aac", "파일열기")</f>
        <v>파일열기</v>
      </c>
      <c r="H261" s="3" t="s">
        <v>1208</v>
      </c>
      <c r="I261" s="3" t="s">
        <v>1303</v>
      </c>
    </row>
    <row r="262" spans="1:9" ht="99" x14ac:dyDescent="0.3">
      <c r="A262">
        <v>20210902</v>
      </c>
      <c r="B262" t="s">
        <v>147</v>
      </c>
      <c r="C262" t="s">
        <v>1304</v>
      </c>
      <c r="D262">
        <v>31.502876000000001</v>
      </c>
      <c r="E262" t="s">
        <v>1305</v>
      </c>
      <c r="F262" t="s">
        <v>1306</v>
      </c>
      <c r="G262" t="str">
        <f>HYPERLINK("d:\SRT_Improvement\전사데이터\aac\MG00e04c241968\20210902\201154-024.aac", "파일열기")</f>
        <v>파일열기</v>
      </c>
      <c r="H262" s="3" t="s">
        <v>1145</v>
      </c>
      <c r="I262" s="3" t="s">
        <v>1307</v>
      </c>
    </row>
    <row r="263" spans="1:9" ht="99" x14ac:dyDescent="0.3">
      <c r="A263">
        <v>20210823</v>
      </c>
      <c r="B263" t="s">
        <v>80</v>
      </c>
      <c r="C263" t="s">
        <v>1308</v>
      </c>
      <c r="D263">
        <v>24.750526000000001</v>
      </c>
      <c r="E263" t="s">
        <v>1309</v>
      </c>
      <c r="F263" t="s">
        <v>1310</v>
      </c>
      <c r="G263" t="str">
        <f>HYPERLINK("d:\SRT_Improvement\전사데이터\aac\MG00e04c241950\20210823\175925-509.aac", "파일열기")</f>
        <v>파일열기</v>
      </c>
      <c r="H263" s="3" t="s">
        <v>1311</v>
      </c>
      <c r="I263" s="3" t="s">
        <v>1312</v>
      </c>
    </row>
    <row r="264" spans="1:9" ht="115.5" x14ac:dyDescent="0.3">
      <c r="A264">
        <v>20210702</v>
      </c>
      <c r="B264" t="s">
        <v>163</v>
      </c>
      <c r="C264" t="s">
        <v>1313</v>
      </c>
      <c r="D264">
        <v>40.424708000000003</v>
      </c>
      <c r="E264" t="s">
        <v>1314</v>
      </c>
      <c r="F264" t="s">
        <v>1315</v>
      </c>
      <c r="G264" t="str">
        <f>HYPERLINK("d:\SRT_Improvement\전사데이터\aac\MG00e04c2419c0\20210702\162420-536.aac", "파일열기")</f>
        <v>파일열기</v>
      </c>
      <c r="H264" s="3" t="s">
        <v>1316</v>
      </c>
      <c r="I264" s="3" t="s">
        <v>1317</v>
      </c>
    </row>
    <row r="265" spans="1:9" ht="115.5" x14ac:dyDescent="0.3">
      <c r="A265">
        <v>20210902</v>
      </c>
      <c r="B265" t="s">
        <v>559</v>
      </c>
      <c r="C265" t="s">
        <v>1318</v>
      </c>
      <c r="D265">
        <v>28.067720999999999</v>
      </c>
      <c r="E265" t="s">
        <v>1319</v>
      </c>
      <c r="F265" t="s">
        <v>1320</v>
      </c>
      <c r="G265" t="str">
        <f>HYPERLINK("d:\SRT_Improvement\전사데이터\aac\MG00e04c241998\20210902\212730-624.aac", "파일열기")</f>
        <v>파일열기</v>
      </c>
      <c r="H265" s="3" t="s">
        <v>1321</v>
      </c>
      <c r="I265" s="3" t="s">
        <v>1322</v>
      </c>
    </row>
    <row r="266" spans="1:9" ht="99" x14ac:dyDescent="0.3">
      <c r="A266">
        <v>20210810</v>
      </c>
      <c r="B266" t="s">
        <v>174</v>
      </c>
      <c r="C266" t="s">
        <v>1323</v>
      </c>
      <c r="D266">
        <v>27.567236000000001</v>
      </c>
      <c r="E266" t="s">
        <v>1324</v>
      </c>
      <c r="F266" t="s">
        <v>1325</v>
      </c>
      <c r="G266" t="str">
        <f>HYPERLINK("d:\SRT_Improvement\전사데이터\aac\MG00e04c24192c\20210810\213312-195.aac", "파일열기")</f>
        <v>파일열기</v>
      </c>
      <c r="H266" s="3" t="s">
        <v>1027</v>
      </c>
      <c r="I266" s="3" t="s">
        <v>1326</v>
      </c>
    </row>
    <row r="267" spans="1:9" ht="132" x14ac:dyDescent="0.3">
      <c r="A267">
        <v>20210825</v>
      </c>
      <c r="B267" t="s">
        <v>98</v>
      </c>
      <c r="C267" t="s">
        <v>1327</v>
      </c>
      <c r="D267">
        <v>34.905841000000002</v>
      </c>
      <c r="E267" t="s">
        <v>1328</v>
      </c>
      <c r="F267" t="s">
        <v>1329</v>
      </c>
      <c r="G267" t="str">
        <f>HYPERLINK("d:\SRT_Improvement\전사데이터\aac\MG00e04c241964\20210825\182016-350.aac", "파일열기")</f>
        <v>파일열기</v>
      </c>
      <c r="H267" s="3" t="s">
        <v>1330</v>
      </c>
      <c r="I267" s="3" t="s">
        <v>1331</v>
      </c>
    </row>
    <row r="268" spans="1:9" ht="115.5" x14ac:dyDescent="0.3">
      <c r="A268">
        <v>20210719</v>
      </c>
      <c r="B268" t="s">
        <v>248</v>
      </c>
      <c r="C268" t="s">
        <v>1332</v>
      </c>
      <c r="D268">
        <v>36.953364000000001</v>
      </c>
      <c r="E268" t="s">
        <v>1333</v>
      </c>
      <c r="F268" t="s">
        <v>1334</v>
      </c>
      <c r="G268" t="str">
        <f>HYPERLINK("d:\SRT_Improvement\전사데이터\aac\MG00e04c241940\20210719\230805-925.aac", "파일열기")</f>
        <v>파일열기</v>
      </c>
      <c r="H268" s="3" t="s">
        <v>1335</v>
      </c>
      <c r="I268" s="3" t="s">
        <v>1336</v>
      </c>
    </row>
    <row r="269" spans="1:9" ht="82.5" x14ac:dyDescent="0.3">
      <c r="A269">
        <v>20210825</v>
      </c>
      <c r="B269" t="s">
        <v>74</v>
      </c>
      <c r="C269" t="s">
        <v>1337</v>
      </c>
      <c r="D269">
        <v>23.099323999999999</v>
      </c>
      <c r="E269" t="s">
        <v>1338</v>
      </c>
      <c r="F269" t="s">
        <v>1339</v>
      </c>
      <c r="G269" t="str">
        <f>HYPERLINK("d:\SRT_Improvement\전사데이터\aac\MG00e04c2418cc\20210825\084359-469.aac", "파일열기")</f>
        <v>파일열기</v>
      </c>
      <c r="H269" s="3" t="s">
        <v>1340</v>
      </c>
      <c r="I269" s="3" t="s">
        <v>1341</v>
      </c>
    </row>
    <row r="270" spans="1:9" ht="99" hidden="1" x14ac:dyDescent="0.3">
      <c r="A270">
        <v>20210728</v>
      </c>
      <c r="B270" t="s">
        <v>42</v>
      </c>
      <c r="C270" t="s">
        <v>1342</v>
      </c>
      <c r="D270">
        <v>46.344360000000002</v>
      </c>
      <c r="E270" t="s">
        <v>1343</v>
      </c>
      <c r="H270" s="3" t="s">
        <v>1344</v>
      </c>
    </row>
    <row r="271" spans="1:9" ht="82.5" x14ac:dyDescent="0.3">
      <c r="A271">
        <v>20210805</v>
      </c>
      <c r="B271" t="s">
        <v>236</v>
      </c>
      <c r="C271" t="s">
        <v>1345</v>
      </c>
      <c r="D271">
        <v>24.278952</v>
      </c>
      <c r="E271" t="s">
        <v>1346</v>
      </c>
      <c r="F271" t="s">
        <v>1347</v>
      </c>
      <c r="G271" t="str">
        <f>HYPERLINK("d:\SRT_Improvement\전사데이터\aac\MG00e04c241928\20210805\140932-614.aac", "파일열기")</f>
        <v>파일열기</v>
      </c>
      <c r="H271" s="3" t="s">
        <v>1348</v>
      </c>
      <c r="I271" s="3" t="s">
        <v>1349</v>
      </c>
    </row>
    <row r="272" spans="1:9" ht="165" x14ac:dyDescent="0.3">
      <c r="A272">
        <v>20210901</v>
      </c>
      <c r="B272" t="s">
        <v>559</v>
      </c>
      <c r="C272" t="s">
        <v>1350</v>
      </c>
      <c r="D272">
        <v>47.557758</v>
      </c>
      <c r="E272" t="s">
        <v>1351</v>
      </c>
      <c r="F272" t="s">
        <v>1352</v>
      </c>
      <c r="G272" t="str">
        <f>HYPERLINK("d:\SRT_Improvement\전사데이터\aac\MG00e04c241998\20210901\101208-593.aac", "파일열기")</f>
        <v>파일열기</v>
      </c>
      <c r="H272" s="3" t="s">
        <v>1353</v>
      </c>
      <c r="I272" s="3" t="s">
        <v>1354</v>
      </c>
    </row>
    <row r="273" spans="1:9" ht="115.5" x14ac:dyDescent="0.3">
      <c r="A273">
        <v>20210715</v>
      </c>
      <c r="B273" t="s">
        <v>436</v>
      </c>
      <c r="C273" t="s">
        <v>1355</v>
      </c>
      <c r="D273">
        <v>31.189627000000002</v>
      </c>
      <c r="E273" t="s">
        <v>1356</v>
      </c>
      <c r="F273" t="s">
        <v>1357</v>
      </c>
      <c r="G273" t="str">
        <f>HYPERLINK("d:\SRT_Improvement\전사데이터\aac\MG00e04c241934\20210715\195112-126.aac", "파일열기")</f>
        <v>파일열기</v>
      </c>
      <c r="H273" s="3" t="s">
        <v>1358</v>
      </c>
      <c r="I273" s="3" t="s">
        <v>1359</v>
      </c>
    </row>
    <row r="274" spans="1:9" ht="148.5" x14ac:dyDescent="0.3">
      <c r="A274">
        <v>20210730</v>
      </c>
      <c r="B274" t="s">
        <v>559</v>
      </c>
      <c r="C274" t="s">
        <v>1360</v>
      </c>
      <c r="D274">
        <v>38.122016000000002</v>
      </c>
      <c r="E274" t="s">
        <v>1361</v>
      </c>
      <c r="F274" t="s">
        <v>1362</v>
      </c>
      <c r="G274" t="str">
        <f>HYPERLINK("d:\SRT_Improvement\전사데이터\aac\MG00e04c241998\20210730\174058-574.aac", "파일열기")</f>
        <v>파일열기</v>
      </c>
      <c r="H274" s="3" t="s">
        <v>1363</v>
      </c>
      <c r="I274" s="3" t="s">
        <v>1364</v>
      </c>
    </row>
    <row r="275" spans="1:9" ht="99" x14ac:dyDescent="0.3">
      <c r="A275">
        <v>20210818</v>
      </c>
      <c r="B275" t="s">
        <v>92</v>
      </c>
      <c r="C275" t="s">
        <v>1365</v>
      </c>
      <c r="D275">
        <v>31.43505</v>
      </c>
      <c r="E275" t="s">
        <v>1366</v>
      </c>
      <c r="F275" t="s">
        <v>1367</v>
      </c>
      <c r="G275" t="str">
        <f>HYPERLINK("d:\SRT_Improvement\전사데이터\aac\MG00e04c241914\20210818\164338-842.aac", "파일열기")</f>
        <v>파일열기</v>
      </c>
      <c r="H275" s="3" t="s">
        <v>1260</v>
      </c>
      <c r="I275" s="3" t="s">
        <v>1368</v>
      </c>
    </row>
    <row r="276" spans="1:9" ht="132" x14ac:dyDescent="0.3">
      <c r="A276">
        <v>20210810</v>
      </c>
      <c r="B276" t="s">
        <v>64</v>
      </c>
      <c r="C276" t="s">
        <v>1369</v>
      </c>
      <c r="D276">
        <v>35.640186</v>
      </c>
      <c r="E276" t="s">
        <v>1370</v>
      </c>
      <c r="F276" t="s">
        <v>1371</v>
      </c>
      <c r="G276" t="str">
        <f>HYPERLINK("d:\SRT_Improvement\전사데이터\aac\MG00e04c24196c\20210810\123642-762.aac", "파일열기")</f>
        <v>파일열기</v>
      </c>
      <c r="H276" s="3" t="s">
        <v>1372</v>
      </c>
      <c r="I276" s="3" t="s">
        <v>1373</v>
      </c>
    </row>
    <row r="277" spans="1:9" ht="66" x14ac:dyDescent="0.3">
      <c r="A277">
        <v>20210907</v>
      </c>
      <c r="B277" t="s">
        <v>230</v>
      </c>
      <c r="C277" t="s">
        <v>1374</v>
      </c>
      <c r="D277">
        <v>19.334868</v>
      </c>
      <c r="E277" t="s">
        <v>1375</v>
      </c>
      <c r="F277" t="s">
        <v>1376</v>
      </c>
      <c r="G277" t="str">
        <f>HYPERLINK("d:\SRT_Improvement\전사데이터\aac\MG00e04c2419a0\20210907\184042-767.aac", "파일열기")</f>
        <v>파일열기</v>
      </c>
      <c r="H277" s="3" t="s">
        <v>1377</v>
      </c>
      <c r="I277" s="3" t="s">
        <v>1378</v>
      </c>
    </row>
    <row r="278" spans="1:9" ht="82.5" x14ac:dyDescent="0.3">
      <c r="A278">
        <v>20210823</v>
      </c>
      <c r="B278" t="s">
        <v>163</v>
      </c>
      <c r="C278" t="s">
        <v>1379</v>
      </c>
      <c r="D278">
        <v>26.976175000000001</v>
      </c>
      <c r="E278" t="s">
        <v>1380</v>
      </c>
      <c r="F278" t="s">
        <v>1381</v>
      </c>
      <c r="G278" t="str">
        <f>HYPERLINK("d:\SRT_Improvement\전사데이터\aac\MG00e04c2419c0\20210823\160732-150.aac", "파일열기")</f>
        <v>파일열기</v>
      </c>
      <c r="H278" s="3" t="s">
        <v>1382</v>
      </c>
      <c r="I278" s="3" t="s">
        <v>1383</v>
      </c>
    </row>
    <row r="279" spans="1:9" ht="82.5" x14ac:dyDescent="0.3">
      <c r="A279">
        <v>20210723</v>
      </c>
      <c r="B279" t="s">
        <v>322</v>
      </c>
      <c r="C279" t="s">
        <v>1384</v>
      </c>
      <c r="D279">
        <v>26.667932</v>
      </c>
      <c r="E279" t="s">
        <v>1385</v>
      </c>
      <c r="F279" t="s">
        <v>1386</v>
      </c>
      <c r="G279" t="str">
        <f>HYPERLINK("d:\SRT_Improvement\전사데이터\aac\MG00e04c24198c\20210723\110044-209.aac", "파일열기")</f>
        <v>파일열기</v>
      </c>
      <c r="H279" s="3" t="s">
        <v>1387</v>
      </c>
      <c r="I279" s="3" t="s">
        <v>1388</v>
      </c>
    </row>
    <row r="280" spans="1:9" ht="132" x14ac:dyDescent="0.3">
      <c r="A280">
        <v>20210818</v>
      </c>
      <c r="B280" t="s">
        <v>33</v>
      </c>
      <c r="C280" t="s">
        <v>1389</v>
      </c>
      <c r="D280">
        <v>35.953975</v>
      </c>
      <c r="E280" t="s">
        <v>1390</v>
      </c>
      <c r="F280" t="s">
        <v>1391</v>
      </c>
      <c r="G280" t="str">
        <f>HYPERLINK("d:\SRT_Improvement\전사데이터\aac\MG00e04c241948\20210818\071938-595.aac", "파일열기")</f>
        <v>파일열기</v>
      </c>
      <c r="H280" s="3" t="s">
        <v>1392</v>
      </c>
      <c r="I280" s="3" t="s">
        <v>1393</v>
      </c>
    </row>
    <row r="281" spans="1:9" ht="132" x14ac:dyDescent="0.3">
      <c r="A281">
        <v>20210820</v>
      </c>
      <c r="B281" t="s">
        <v>248</v>
      </c>
      <c r="C281" t="s">
        <v>1394</v>
      </c>
      <c r="D281">
        <v>38.002526000000003</v>
      </c>
      <c r="E281" t="s">
        <v>1395</v>
      </c>
      <c r="F281" t="s">
        <v>1396</v>
      </c>
      <c r="G281" t="str">
        <f>HYPERLINK("d:\SRT_Improvement\전사데이터\aac\MG00e04c241940\20210820\220347-701.aac", "파일열기")</f>
        <v>파일열기</v>
      </c>
      <c r="H281" s="3" t="s">
        <v>1397</v>
      </c>
      <c r="I281" s="3" t="s">
        <v>1398</v>
      </c>
    </row>
    <row r="282" spans="1:9" ht="99" x14ac:dyDescent="0.3">
      <c r="A282">
        <v>20210706</v>
      </c>
      <c r="B282" t="s">
        <v>59</v>
      </c>
      <c r="C282" t="s">
        <v>1399</v>
      </c>
      <c r="D282">
        <v>25.464012</v>
      </c>
      <c r="E282" t="s">
        <v>1400</v>
      </c>
      <c r="F282" t="s">
        <v>1401</v>
      </c>
      <c r="G282" t="str">
        <f>HYPERLINK("d:\SRT_Improvement\전사데이터\aac\MG00e04c24193c\20210706\101439-075.aac", "파일열기")</f>
        <v>파일열기</v>
      </c>
      <c r="H282" s="3" t="s">
        <v>1402</v>
      </c>
      <c r="I282" s="3" t="s">
        <v>1403</v>
      </c>
    </row>
    <row r="283" spans="1:9" ht="82.5" x14ac:dyDescent="0.3">
      <c r="A283">
        <v>20210906</v>
      </c>
      <c r="B283" t="s">
        <v>230</v>
      </c>
      <c r="C283" t="s">
        <v>1404</v>
      </c>
      <c r="D283">
        <v>28.592891000000002</v>
      </c>
      <c r="E283" t="s">
        <v>1405</v>
      </c>
      <c r="F283" t="s">
        <v>1406</v>
      </c>
      <c r="G283" t="str">
        <f>HYPERLINK("d:\SRT_Improvement\전사데이터\aac\MG00e04c2419a0\20210906\093809-972.aac", "파일열기")</f>
        <v>파일열기</v>
      </c>
      <c r="H283" s="3" t="s">
        <v>1407</v>
      </c>
      <c r="I283" s="3" t="s">
        <v>1408</v>
      </c>
    </row>
    <row r="284" spans="1:9" ht="82.5" x14ac:dyDescent="0.3">
      <c r="A284">
        <v>20210721</v>
      </c>
      <c r="B284" t="s">
        <v>15</v>
      </c>
      <c r="C284" t="s">
        <v>1409</v>
      </c>
      <c r="D284">
        <v>21.324905000000001</v>
      </c>
      <c r="E284" t="s">
        <v>1410</v>
      </c>
      <c r="F284" t="s">
        <v>1411</v>
      </c>
      <c r="G284" t="str">
        <f>HYPERLINK("d:\SRT_Improvement\전사데이터\aac\MG00e04c2419cc\20210721\135647-800.aac", "파일열기")</f>
        <v>파일열기</v>
      </c>
      <c r="H284" s="3" t="s">
        <v>1412</v>
      </c>
      <c r="I284" s="3" t="s">
        <v>1413</v>
      </c>
    </row>
    <row r="285" spans="1:9" ht="148.5" x14ac:dyDescent="0.3">
      <c r="A285">
        <v>20210721</v>
      </c>
      <c r="B285" t="s">
        <v>10</v>
      </c>
      <c r="C285" t="s">
        <v>1414</v>
      </c>
      <c r="D285">
        <v>38.552709999999998</v>
      </c>
      <c r="E285" t="s">
        <v>1415</v>
      </c>
      <c r="F285" t="s">
        <v>1416</v>
      </c>
      <c r="G285" t="str">
        <f>HYPERLINK("d:\SRT_Improvement\전사데이터\aac\MG00e04c2419ac\20210721\145635-717.aac", "파일열기")</f>
        <v>파일열기</v>
      </c>
      <c r="H285" s="3" t="s">
        <v>1417</v>
      </c>
      <c r="I285" s="3" t="s">
        <v>1418</v>
      </c>
    </row>
    <row r="286" spans="1:9" ht="132" x14ac:dyDescent="0.3">
      <c r="A286">
        <v>20210819</v>
      </c>
      <c r="B286" t="s">
        <v>24</v>
      </c>
      <c r="C286" t="s">
        <v>1419</v>
      </c>
      <c r="D286">
        <v>36.641002999999998</v>
      </c>
      <c r="E286" t="s">
        <v>1420</v>
      </c>
      <c r="F286" t="s">
        <v>1421</v>
      </c>
      <c r="G286" t="str">
        <f>HYPERLINK("d:\SRT_Improvement\전사데이터\aac\MG00e04c24194c\20210819\090207-977.aac", "파일열기")</f>
        <v>파일열기</v>
      </c>
      <c r="H286" s="3" t="s">
        <v>1422</v>
      </c>
      <c r="I286" s="3" t="s">
        <v>1423</v>
      </c>
    </row>
    <row r="287" spans="1:9" ht="115.5" x14ac:dyDescent="0.3">
      <c r="A287">
        <v>20210707</v>
      </c>
      <c r="B287" t="s">
        <v>436</v>
      </c>
      <c r="C287" t="s">
        <v>1424</v>
      </c>
      <c r="D287">
        <v>78.675437000000002</v>
      </c>
      <c r="E287" t="s">
        <v>1425</v>
      </c>
      <c r="F287" t="s">
        <v>1426</v>
      </c>
      <c r="G287" t="str">
        <f>HYPERLINK("d:\SRT_Improvement\전사데이터\aac\MG00e04c241934\20210707\193107-206.aac", "파일열기")</f>
        <v>파일열기</v>
      </c>
      <c r="H287" s="3" t="s">
        <v>1427</v>
      </c>
      <c r="I287" s="3" t="s">
        <v>1428</v>
      </c>
    </row>
    <row r="288" spans="1:9" ht="165" x14ac:dyDescent="0.3">
      <c r="A288">
        <v>20210705</v>
      </c>
      <c r="B288" t="s">
        <v>86</v>
      </c>
      <c r="C288" t="s">
        <v>1429</v>
      </c>
      <c r="D288">
        <v>53.301709000000002</v>
      </c>
      <c r="E288" t="s">
        <v>1430</v>
      </c>
      <c r="F288" t="s">
        <v>1431</v>
      </c>
      <c r="G288" t="str">
        <f>HYPERLINK("d:\SRT_Improvement\전사데이터\aac\MG00e04c241930\20210705\195222-954.aac", "파일열기")</f>
        <v>파일열기</v>
      </c>
      <c r="H288" s="3" t="s">
        <v>1432</v>
      </c>
      <c r="I288" s="3" t="s">
        <v>1433</v>
      </c>
    </row>
    <row r="289" spans="1:9" ht="132" x14ac:dyDescent="0.3">
      <c r="A289">
        <v>20210707</v>
      </c>
      <c r="B289" t="s">
        <v>242</v>
      </c>
      <c r="C289" t="s">
        <v>1434</v>
      </c>
      <c r="D289">
        <v>37.928364000000002</v>
      </c>
      <c r="E289" t="s">
        <v>1435</v>
      </c>
      <c r="F289" t="s">
        <v>1436</v>
      </c>
      <c r="G289" t="str">
        <f>HYPERLINK("d:\SRT_Improvement\전사데이터\aac\MG00e04c241944\20210707\210815-689.aac", "파일열기")</f>
        <v>파일열기</v>
      </c>
      <c r="H289" s="3" t="s">
        <v>1437</v>
      </c>
      <c r="I289" s="3" t="s">
        <v>1438</v>
      </c>
    </row>
    <row r="290" spans="1:9" ht="82.5" x14ac:dyDescent="0.3">
      <c r="A290">
        <v>20210707</v>
      </c>
      <c r="B290" t="s">
        <v>53</v>
      </c>
      <c r="C290" t="s">
        <v>1439</v>
      </c>
      <c r="D290">
        <v>27.541723000000001</v>
      </c>
      <c r="E290" t="s">
        <v>1440</v>
      </c>
      <c r="F290" t="s">
        <v>1441</v>
      </c>
      <c r="G290" t="str">
        <f>HYPERLINK("d:\SRT_Improvement\전사데이터\aac\MG00e04c2419b0\20210707\115916-805.aac", "파일열기")</f>
        <v>파일열기</v>
      </c>
      <c r="H290" s="3" t="s">
        <v>1442</v>
      </c>
      <c r="I290" s="3" t="s">
        <v>1443</v>
      </c>
    </row>
    <row r="291" spans="1:9" ht="82.5" x14ac:dyDescent="0.3">
      <c r="A291">
        <v>20210810</v>
      </c>
      <c r="B291" t="s">
        <v>42</v>
      </c>
      <c r="C291" t="s">
        <v>1444</v>
      </c>
      <c r="D291">
        <v>30.922108999999999</v>
      </c>
      <c r="E291" t="s">
        <v>1445</v>
      </c>
      <c r="F291" t="s">
        <v>1446</v>
      </c>
      <c r="G291" t="str">
        <f>HYPERLINK("d:\SRT_Improvement\전사데이터\aac\MG00e04c241970\20210810\200153-980.aac", "파일열기")</f>
        <v>파일열기</v>
      </c>
      <c r="H291" s="3" t="s">
        <v>1447</v>
      </c>
      <c r="I291" s="3" t="s">
        <v>1448</v>
      </c>
    </row>
    <row r="292" spans="1:9" ht="66" x14ac:dyDescent="0.3">
      <c r="A292">
        <v>20210722</v>
      </c>
      <c r="B292" t="s">
        <v>15</v>
      </c>
      <c r="C292" t="s">
        <v>1449</v>
      </c>
      <c r="D292">
        <v>18.408501000000001</v>
      </c>
      <c r="E292" t="s">
        <v>1450</v>
      </c>
      <c r="F292" t="s">
        <v>1451</v>
      </c>
      <c r="G292" t="str">
        <f>HYPERLINK("d:\SRT_Improvement\전사데이터\aac\MG00e04c2419cc\20210722\213258-356.aac", "파일열기")</f>
        <v>파일열기</v>
      </c>
      <c r="H292" s="3" t="s">
        <v>1452</v>
      </c>
      <c r="I292" s="3" t="s">
        <v>1453</v>
      </c>
    </row>
    <row r="293" spans="1:9" ht="66" x14ac:dyDescent="0.3">
      <c r="A293">
        <v>20210706</v>
      </c>
      <c r="B293" t="s">
        <v>498</v>
      </c>
      <c r="C293" t="s">
        <v>1454</v>
      </c>
      <c r="D293">
        <v>20.669671000000001</v>
      </c>
      <c r="E293" t="s">
        <v>1455</v>
      </c>
      <c r="F293" t="s">
        <v>1456</v>
      </c>
      <c r="G293" t="str">
        <f>HYPERLINK("d:\SRT_Improvement\전사데이터\aac\MG00e04c24191c\20210706\195352-902.aac", "파일열기")</f>
        <v>파일열기</v>
      </c>
      <c r="H293" s="3" t="s">
        <v>1457</v>
      </c>
      <c r="I293" s="3" t="s">
        <v>1458</v>
      </c>
    </row>
    <row r="294" spans="1:9" ht="148.5" x14ac:dyDescent="0.3">
      <c r="A294">
        <v>20210906</v>
      </c>
      <c r="B294" t="s">
        <v>33</v>
      </c>
      <c r="C294" t="s">
        <v>1459</v>
      </c>
      <c r="D294">
        <v>49.369141999999997</v>
      </c>
      <c r="E294" t="s">
        <v>1460</v>
      </c>
      <c r="F294" t="s">
        <v>1461</v>
      </c>
      <c r="G294" t="str">
        <f>HYPERLINK("d:\SRT_Improvement\전사데이터\aac\MG00e04c241948\20210906\205057-947.aac", "파일열기")</f>
        <v>파일열기</v>
      </c>
      <c r="H294" s="3" t="s">
        <v>1462</v>
      </c>
      <c r="I294" s="3" t="s">
        <v>1463</v>
      </c>
    </row>
    <row r="295" spans="1:9" ht="132" x14ac:dyDescent="0.3">
      <c r="A295">
        <v>20210830</v>
      </c>
      <c r="B295" t="s">
        <v>98</v>
      </c>
      <c r="C295" t="s">
        <v>1464</v>
      </c>
      <c r="D295">
        <v>35.091385000000002</v>
      </c>
      <c r="E295" t="s">
        <v>1465</v>
      </c>
      <c r="F295" t="s">
        <v>1466</v>
      </c>
      <c r="G295" t="str">
        <f>HYPERLINK("d:\SRT_Improvement\전사데이터\aac\MG00e04c241964\20210830\093752-480.aac", "파일열기")</f>
        <v>파일열기</v>
      </c>
      <c r="H295" s="3" t="s">
        <v>1467</v>
      </c>
      <c r="I295" s="3" t="s">
        <v>1468</v>
      </c>
    </row>
    <row r="296" spans="1:9" ht="82.5" x14ac:dyDescent="0.3">
      <c r="A296">
        <v>20210715</v>
      </c>
      <c r="B296" t="s">
        <v>199</v>
      </c>
      <c r="C296" t="s">
        <v>1469</v>
      </c>
      <c r="D296">
        <v>21.500768000000001</v>
      </c>
      <c r="E296" t="s">
        <v>1470</v>
      </c>
      <c r="F296" t="s">
        <v>1471</v>
      </c>
      <c r="G296" t="str">
        <f>HYPERLINK("d:\SRT_Improvement\전사데이터\aac\MG00e04c241988\20210715\205101-864.aac", "파일열기")</f>
        <v>파일열기</v>
      </c>
      <c r="H296" s="3" t="s">
        <v>1472</v>
      </c>
      <c r="I296" s="3" t="s">
        <v>1473</v>
      </c>
    </row>
    <row r="297" spans="1:9" ht="82.5" x14ac:dyDescent="0.3">
      <c r="A297">
        <v>20210722</v>
      </c>
      <c r="B297" t="s">
        <v>147</v>
      </c>
      <c r="C297" t="s">
        <v>1474</v>
      </c>
      <c r="D297">
        <v>26.741724999999999</v>
      </c>
      <c r="E297" t="s">
        <v>1475</v>
      </c>
      <c r="F297" t="s">
        <v>1476</v>
      </c>
      <c r="G297" t="str">
        <f>HYPERLINK("d:\SRT_Improvement\전사데이터\aac\MG00e04c241968\20210722\092451-436.aac", "파일열기")</f>
        <v>파일열기</v>
      </c>
      <c r="H297" s="3" t="s">
        <v>1477</v>
      </c>
      <c r="I297" s="3" t="s">
        <v>1478</v>
      </c>
    </row>
    <row r="298" spans="1:9" ht="132" x14ac:dyDescent="0.3">
      <c r="A298">
        <v>20210713</v>
      </c>
      <c r="B298" t="s">
        <v>472</v>
      </c>
      <c r="C298" t="s">
        <v>1479</v>
      </c>
      <c r="D298">
        <v>34.389642000000002</v>
      </c>
      <c r="E298" t="s">
        <v>1480</v>
      </c>
      <c r="F298" t="s">
        <v>1481</v>
      </c>
      <c r="G298" t="str">
        <f>HYPERLINK("d:\SRT_Improvement\전사데이터\aac\MG00e04c241984\20210713\143651-843.aac", "파일열기")</f>
        <v>파일열기</v>
      </c>
      <c r="H298" s="3" t="s">
        <v>1482</v>
      </c>
      <c r="I298" s="3" t="s">
        <v>1483</v>
      </c>
    </row>
    <row r="299" spans="1:9" ht="99" x14ac:dyDescent="0.3">
      <c r="A299">
        <v>20210812</v>
      </c>
      <c r="B299" t="s">
        <v>147</v>
      </c>
      <c r="C299" t="s">
        <v>1484</v>
      </c>
      <c r="D299">
        <v>24.380897000000001</v>
      </c>
      <c r="E299" t="s">
        <v>1485</v>
      </c>
      <c r="F299" t="s">
        <v>1486</v>
      </c>
      <c r="G299" t="str">
        <f>HYPERLINK("d:\SRT_Improvement\전사데이터\aac\MG00e04c241968\20210812\220508-106.aac", "파일열기")</f>
        <v>파일열기</v>
      </c>
      <c r="H299" s="3" t="s">
        <v>1487</v>
      </c>
      <c r="I299" s="3" t="s">
        <v>1488</v>
      </c>
    </row>
    <row r="300" spans="1:9" ht="115.5" x14ac:dyDescent="0.3">
      <c r="A300">
        <v>20210907</v>
      </c>
      <c r="B300" t="s">
        <v>42</v>
      </c>
      <c r="C300" t="s">
        <v>1489</v>
      </c>
      <c r="D300">
        <v>31.473037000000001</v>
      </c>
      <c r="E300" t="s">
        <v>1490</v>
      </c>
      <c r="F300" t="s">
        <v>1491</v>
      </c>
      <c r="G300" t="str">
        <f>HYPERLINK("d:\SRT_Improvement\전사데이터\aac\MG00e04c241970\20210907\173158-407.aac", "파일열기")</f>
        <v>파일열기</v>
      </c>
      <c r="H300" s="3" t="s">
        <v>1492</v>
      </c>
      <c r="I300" s="3" t="s">
        <v>1493</v>
      </c>
    </row>
    <row r="301" spans="1:9" ht="148.5" x14ac:dyDescent="0.3">
      <c r="A301">
        <v>20210827</v>
      </c>
      <c r="B301" t="s">
        <v>42</v>
      </c>
      <c r="C301" t="s">
        <v>1494</v>
      </c>
      <c r="D301">
        <v>47.640444000000002</v>
      </c>
      <c r="E301" t="s">
        <v>1495</v>
      </c>
      <c r="F301" t="s">
        <v>1496</v>
      </c>
      <c r="G301" t="str">
        <f>HYPERLINK("d:\SRT_Improvement\전사데이터\aac\MG00e04c241970\20210827\080308-657.aac", "파일열기")</f>
        <v>파일열기</v>
      </c>
      <c r="H301" s="3" t="s">
        <v>1497</v>
      </c>
      <c r="I301" s="3" t="s">
        <v>1498</v>
      </c>
    </row>
    <row r="302" spans="1:9" ht="148.5" x14ac:dyDescent="0.3">
      <c r="A302">
        <v>20210817</v>
      </c>
      <c r="B302" t="s">
        <v>80</v>
      </c>
      <c r="C302" t="s">
        <v>1499</v>
      </c>
      <c r="D302">
        <v>54.009008000000001</v>
      </c>
      <c r="E302" t="s">
        <v>1500</v>
      </c>
      <c r="F302" t="s">
        <v>1501</v>
      </c>
      <c r="G302" t="str">
        <f>HYPERLINK("d:\SRT_Improvement\전사데이터\aac\MG00e04c241950\20210817\164008-162.aac", "파일열기")</f>
        <v>파일열기</v>
      </c>
      <c r="H302" s="3" t="s">
        <v>1502</v>
      </c>
      <c r="I302" s="3" t="s">
        <v>1503</v>
      </c>
    </row>
    <row r="303" spans="1:9" ht="165" x14ac:dyDescent="0.3">
      <c r="A303">
        <v>20210716</v>
      </c>
      <c r="B303" t="s">
        <v>92</v>
      </c>
      <c r="C303" t="s">
        <v>1504</v>
      </c>
      <c r="D303">
        <v>46.846513999999999</v>
      </c>
      <c r="E303" t="s">
        <v>1505</v>
      </c>
      <c r="F303" t="s">
        <v>1506</v>
      </c>
      <c r="G303" t="str">
        <f>HYPERLINK("d:\SRT_Improvement\전사데이터\aac\MG00e04c241914\20210716\163049-951.aac", "파일열기")</f>
        <v>파일열기</v>
      </c>
      <c r="H303" s="3" t="s">
        <v>1507</v>
      </c>
      <c r="I303" s="3" t="s">
        <v>1508</v>
      </c>
    </row>
    <row r="304" spans="1:9" ht="82.5" x14ac:dyDescent="0.3">
      <c r="A304">
        <v>20210823</v>
      </c>
      <c r="B304" t="s">
        <v>377</v>
      </c>
      <c r="C304" t="s">
        <v>1509</v>
      </c>
      <c r="D304">
        <v>23.015094000000001</v>
      </c>
      <c r="E304" t="s">
        <v>1510</v>
      </c>
      <c r="F304" t="s">
        <v>1511</v>
      </c>
      <c r="G304" t="str">
        <f>HYPERLINK("d:\SRT_Improvement\전사데이터\aac\MG00e04c241974\20210823\182220-335.aac", "파일열기")</f>
        <v>파일열기</v>
      </c>
      <c r="H304" s="3" t="s">
        <v>1512</v>
      </c>
      <c r="I304" s="3" t="s">
        <v>1513</v>
      </c>
    </row>
    <row r="305" spans="1:9" ht="132" x14ac:dyDescent="0.3">
      <c r="A305">
        <v>20210723</v>
      </c>
      <c r="B305" t="s">
        <v>147</v>
      </c>
      <c r="C305" t="s">
        <v>1514</v>
      </c>
      <c r="D305">
        <v>33.133383000000002</v>
      </c>
      <c r="E305" t="s">
        <v>1515</v>
      </c>
      <c r="F305" t="s">
        <v>1516</v>
      </c>
      <c r="G305" t="str">
        <f>HYPERLINK("d:\SRT_Improvement\전사데이터\aac\MG00e04c241968\20210723\205953-912.aac", "파일열기")</f>
        <v>파일열기</v>
      </c>
      <c r="H305" s="3" t="s">
        <v>1517</v>
      </c>
      <c r="I305" s="3" t="s">
        <v>1518</v>
      </c>
    </row>
    <row r="306" spans="1:9" ht="99" x14ac:dyDescent="0.3">
      <c r="A306">
        <v>20210820</v>
      </c>
      <c r="B306" t="s">
        <v>15</v>
      </c>
      <c r="C306" t="s">
        <v>1519</v>
      </c>
      <c r="D306">
        <v>30.587159</v>
      </c>
      <c r="E306" t="s">
        <v>1520</v>
      </c>
      <c r="F306" t="s">
        <v>1521</v>
      </c>
      <c r="G306" t="str">
        <f>HYPERLINK("d:\SRT_Improvement\전사데이터\aac\MG00e04c2419cc\20210820\143918-215.aac", "파일열기")</f>
        <v>파일열기</v>
      </c>
      <c r="H306" s="3" t="s">
        <v>1522</v>
      </c>
      <c r="I306" s="3" t="s">
        <v>1523</v>
      </c>
    </row>
    <row r="307" spans="1:9" ht="115.5" x14ac:dyDescent="0.3">
      <c r="A307">
        <v>20210720</v>
      </c>
      <c r="B307" t="s">
        <v>242</v>
      </c>
      <c r="C307" t="s">
        <v>1524</v>
      </c>
      <c r="D307">
        <v>32.020755999999999</v>
      </c>
      <c r="E307" t="s">
        <v>1525</v>
      </c>
      <c r="F307" t="s">
        <v>1526</v>
      </c>
      <c r="G307" t="str">
        <f>HYPERLINK("d:\SRT_Improvement\전사데이터\aac\MG00e04c241944\20210720\152208-770.aac", "파일열기")</f>
        <v>파일열기</v>
      </c>
      <c r="H307" s="3" t="s">
        <v>1527</v>
      </c>
      <c r="I307" s="3" t="s">
        <v>1528</v>
      </c>
    </row>
    <row r="308" spans="1:9" ht="165" x14ac:dyDescent="0.3">
      <c r="A308">
        <v>20210802</v>
      </c>
      <c r="B308" t="s">
        <v>230</v>
      </c>
      <c r="C308" t="s">
        <v>1529</v>
      </c>
      <c r="D308">
        <v>43.443562999999997</v>
      </c>
      <c r="E308" t="s">
        <v>1530</v>
      </c>
      <c r="F308" t="s">
        <v>1531</v>
      </c>
      <c r="G308" t="str">
        <f>HYPERLINK("d:\SRT_Improvement\전사데이터\aac\MG00e04c2419a0\20210802\212656-652.aac", "파일열기")</f>
        <v>파일열기</v>
      </c>
      <c r="H308" s="3" t="s">
        <v>1532</v>
      </c>
      <c r="I308" s="3" t="s">
        <v>1533</v>
      </c>
    </row>
    <row r="309" spans="1:9" ht="99" x14ac:dyDescent="0.3">
      <c r="A309">
        <v>20210813</v>
      </c>
      <c r="B309" t="s">
        <v>147</v>
      </c>
      <c r="C309" t="s">
        <v>1534</v>
      </c>
      <c r="D309">
        <v>30.074776</v>
      </c>
      <c r="E309" t="s">
        <v>1535</v>
      </c>
      <c r="F309" t="s">
        <v>1536</v>
      </c>
      <c r="G309" t="str">
        <f>HYPERLINK("d:\SRT_Improvement\전사데이터\aac\MG00e04c241968\20210813\182145-247.aac", "파일열기")</f>
        <v>파일열기</v>
      </c>
      <c r="H309" s="3" t="s">
        <v>1522</v>
      </c>
      <c r="I309" s="3" t="s">
        <v>1537</v>
      </c>
    </row>
    <row r="310" spans="1:9" ht="99" x14ac:dyDescent="0.3">
      <c r="A310">
        <v>20210721</v>
      </c>
      <c r="B310" t="s">
        <v>92</v>
      </c>
      <c r="C310" t="s">
        <v>1538</v>
      </c>
      <c r="D310">
        <v>28.949494000000001</v>
      </c>
      <c r="E310" t="s">
        <v>1539</v>
      </c>
      <c r="F310" t="s">
        <v>1540</v>
      </c>
      <c r="G310" t="str">
        <f>HYPERLINK("d:\SRT_Improvement\전사데이터\aac\MG00e04c241914\20210721\102018-624.aac", "파일열기")</f>
        <v>파일열기</v>
      </c>
      <c r="H310" s="3" t="s">
        <v>1541</v>
      </c>
      <c r="I310" s="3" t="s">
        <v>1542</v>
      </c>
    </row>
    <row r="311" spans="1:9" ht="82.5" x14ac:dyDescent="0.3">
      <c r="A311">
        <v>20210830</v>
      </c>
      <c r="B311" t="s">
        <v>53</v>
      </c>
      <c r="C311" t="s">
        <v>1543</v>
      </c>
      <c r="D311">
        <v>26.328999</v>
      </c>
      <c r="E311" t="s">
        <v>1544</v>
      </c>
      <c r="F311" t="s">
        <v>1545</v>
      </c>
      <c r="G311" t="str">
        <f>HYPERLINK("d:\SRT_Improvement\전사데이터\aac\MG00e04c2419b0\20210830\080923-302.aac", "파일열기")</f>
        <v>파일열기</v>
      </c>
      <c r="H311" s="3" t="s">
        <v>1546</v>
      </c>
      <c r="I311" s="3" t="s">
        <v>1547</v>
      </c>
    </row>
    <row r="312" spans="1:9" ht="99" x14ac:dyDescent="0.3">
      <c r="A312">
        <v>20210729</v>
      </c>
      <c r="B312" t="s">
        <v>10</v>
      </c>
      <c r="C312" t="s">
        <v>1548</v>
      </c>
      <c r="D312">
        <v>29.956679999999999</v>
      </c>
      <c r="E312" t="s">
        <v>1549</v>
      </c>
      <c r="F312" t="s">
        <v>1550</v>
      </c>
      <c r="G312" t="str">
        <f>HYPERLINK("d:\SRT_Improvement\전사데이터\aac\MG00e04c2419ac\20210729\140833-942.aac", "파일열기")</f>
        <v>파일열기</v>
      </c>
      <c r="H312" s="3" t="s">
        <v>1551</v>
      </c>
      <c r="I312" s="3" t="s">
        <v>1552</v>
      </c>
    </row>
    <row r="313" spans="1:9" ht="66" x14ac:dyDescent="0.3">
      <c r="A313">
        <v>20210831</v>
      </c>
      <c r="B313" t="s">
        <v>322</v>
      </c>
      <c r="C313" t="s">
        <v>1553</v>
      </c>
      <c r="D313">
        <v>23.638508999999999</v>
      </c>
      <c r="E313" t="s">
        <v>1554</v>
      </c>
      <c r="F313" t="s">
        <v>1555</v>
      </c>
      <c r="G313" t="str">
        <f>HYPERLINK("d:\SRT_Improvement\전사데이터\aac\MG00e04c24198c\20210831\162355-753.aac", "파일열기")</f>
        <v>파일열기</v>
      </c>
      <c r="H313" s="3" t="s">
        <v>1556</v>
      </c>
      <c r="I313" s="3" t="s">
        <v>1557</v>
      </c>
    </row>
    <row r="314" spans="1:9" ht="99" x14ac:dyDescent="0.3">
      <c r="A314">
        <v>20210901</v>
      </c>
      <c r="B314" t="s">
        <v>59</v>
      </c>
      <c r="C314" t="s">
        <v>1558</v>
      </c>
      <c r="D314">
        <v>27.743234999999999</v>
      </c>
      <c r="E314" t="s">
        <v>1559</v>
      </c>
      <c r="F314" t="s">
        <v>1560</v>
      </c>
      <c r="G314" t="str">
        <f>HYPERLINK("d:\SRT_Improvement\전사데이터\aac\MG00e04c24193c\20210901\175509-063.aac", "파일열기")</f>
        <v>파일열기</v>
      </c>
      <c r="H314" s="3" t="s">
        <v>1561</v>
      </c>
      <c r="I314" s="3" t="s">
        <v>1562</v>
      </c>
    </row>
    <row r="315" spans="1:9" ht="148.5" x14ac:dyDescent="0.3">
      <c r="A315">
        <v>20210706</v>
      </c>
      <c r="B315" t="s">
        <v>199</v>
      </c>
      <c r="C315" t="s">
        <v>1563</v>
      </c>
      <c r="D315">
        <v>35.783948000000002</v>
      </c>
      <c r="E315" t="s">
        <v>1564</v>
      </c>
      <c r="F315" t="s">
        <v>1565</v>
      </c>
      <c r="G315" t="str">
        <f>HYPERLINK("d:\SRT_Improvement\전사데이터\aac\MG00e04c241988\20210706\231224-138.aac", "파일열기")</f>
        <v>파일열기</v>
      </c>
      <c r="H315" s="3" t="s">
        <v>1566</v>
      </c>
      <c r="I315" s="3" t="s">
        <v>1567</v>
      </c>
    </row>
    <row r="316" spans="1:9" ht="99" x14ac:dyDescent="0.3">
      <c r="A316">
        <v>20210806</v>
      </c>
      <c r="B316" t="s">
        <v>188</v>
      </c>
      <c r="C316" t="s">
        <v>1568</v>
      </c>
      <c r="D316">
        <v>30.602664999999998</v>
      </c>
      <c r="E316" t="s">
        <v>1569</v>
      </c>
      <c r="F316" t="s">
        <v>1570</v>
      </c>
      <c r="G316" t="str">
        <f>HYPERLINK("d:\SRT_Improvement\전사데이터\aac\MG00e04c2419a4\20210806\222241-703.aac", "파일열기")</f>
        <v>파일열기</v>
      </c>
      <c r="H316" s="3" t="s">
        <v>1571</v>
      </c>
      <c r="I316" s="3" t="s">
        <v>1572</v>
      </c>
    </row>
    <row r="317" spans="1:9" ht="165" x14ac:dyDescent="0.3">
      <c r="A317">
        <v>20210720</v>
      </c>
      <c r="B317" t="s">
        <v>92</v>
      </c>
      <c r="C317" t="s">
        <v>1573</v>
      </c>
      <c r="D317">
        <v>44.859977000000001</v>
      </c>
      <c r="E317" t="s">
        <v>1574</v>
      </c>
      <c r="F317" t="s">
        <v>1575</v>
      </c>
      <c r="G317" t="str">
        <f>HYPERLINK("d:\SRT_Improvement\전사데이터\aac\MG00e04c241914\20210720\193143-894.aac", "파일열기")</f>
        <v>파일열기</v>
      </c>
      <c r="H317" s="3" t="s">
        <v>1576</v>
      </c>
      <c r="I317" s="3" t="s">
        <v>1577</v>
      </c>
    </row>
    <row r="318" spans="1:9" ht="115.5" x14ac:dyDescent="0.3">
      <c r="A318">
        <v>20210706</v>
      </c>
      <c r="B318" t="s">
        <v>42</v>
      </c>
      <c r="C318" t="s">
        <v>1578</v>
      </c>
      <c r="D318">
        <v>33.864592999999999</v>
      </c>
      <c r="E318" t="s">
        <v>1579</v>
      </c>
      <c r="F318" t="s">
        <v>1580</v>
      </c>
      <c r="G318" t="str">
        <f>HYPERLINK("d:\SRT_Improvement\전사데이터\aac\MG00e04c241970\20210706\145152-137.aac", "파일열기")</f>
        <v>파일열기</v>
      </c>
      <c r="H318" s="3" t="s">
        <v>1581</v>
      </c>
      <c r="I318" s="3" t="s">
        <v>1582</v>
      </c>
    </row>
    <row r="319" spans="1:9" ht="165" hidden="1" x14ac:dyDescent="0.3">
      <c r="A319">
        <v>20210806</v>
      </c>
      <c r="B319" t="s">
        <v>29</v>
      </c>
      <c r="C319" t="s">
        <v>1583</v>
      </c>
      <c r="D319">
        <v>46.364932000000003</v>
      </c>
      <c r="E319" t="s">
        <v>1584</v>
      </c>
      <c r="H319" s="3" t="s">
        <v>1585</v>
      </c>
    </row>
    <row r="320" spans="1:9" ht="165" x14ac:dyDescent="0.3">
      <c r="A320">
        <v>20210713</v>
      </c>
      <c r="B320" t="s">
        <v>163</v>
      </c>
      <c r="C320" t="s">
        <v>1586</v>
      </c>
      <c r="D320">
        <v>47.738754999999998</v>
      </c>
      <c r="E320" t="s">
        <v>1587</v>
      </c>
      <c r="F320" t="s">
        <v>1588</v>
      </c>
      <c r="G320" t="str">
        <f>HYPERLINK("d:\SRT_Improvement\전사데이터\aac\MG00e04c2419c0\20210713\151337-794.aac", "파일열기")</f>
        <v>파일열기</v>
      </c>
      <c r="H320" s="3" t="s">
        <v>1589</v>
      </c>
      <c r="I320" s="3" t="s">
        <v>1590</v>
      </c>
    </row>
    <row r="321" spans="1:9" ht="132" x14ac:dyDescent="0.3">
      <c r="A321">
        <v>20210819</v>
      </c>
      <c r="B321" t="s">
        <v>98</v>
      </c>
      <c r="C321" t="s">
        <v>1591</v>
      </c>
      <c r="D321">
        <v>40.530121999999999</v>
      </c>
      <c r="E321" t="s">
        <v>1592</v>
      </c>
      <c r="F321" t="s">
        <v>1593</v>
      </c>
      <c r="G321" t="str">
        <f>HYPERLINK("d:\SRT_Improvement\전사데이터\aac\MG00e04c241964\20210819\210501-271.aac", "파일열기")</f>
        <v>파일열기</v>
      </c>
      <c r="H321" s="3" t="s">
        <v>1594</v>
      </c>
      <c r="I321" s="3" t="s">
        <v>1595</v>
      </c>
    </row>
    <row r="322" spans="1:9" ht="115.5" x14ac:dyDescent="0.3">
      <c r="A322">
        <v>20210713</v>
      </c>
      <c r="B322" t="s">
        <v>74</v>
      </c>
      <c r="C322" t="s">
        <v>1596</v>
      </c>
      <c r="D322">
        <v>34.245645000000003</v>
      </c>
      <c r="E322" t="s">
        <v>1597</v>
      </c>
      <c r="F322" t="s">
        <v>1598</v>
      </c>
      <c r="G322" t="str">
        <f>HYPERLINK("d:\SRT_Improvement\전사데이터\aac\MG00e04c2418cc\20210713\102628-357.aac", "파일열기")</f>
        <v>파일열기</v>
      </c>
      <c r="H322" s="3" t="s">
        <v>1599</v>
      </c>
      <c r="I322" s="3" t="s">
        <v>1600</v>
      </c>
    </row>
    <row r="323" spans="1:9" ht="132" x14ac:dyDescent="0.3">
      <c r="A323">
        <v>20210824</v>
      </c>
      <c r="B323" t="s">
        <v>80</v>
      </c>
      <c r="C323" t="s">
        <v>1601</v>
      </c>
      <c r="D323">
        <v>50.702294999999999</v>
      </c>
      <c r="E323" t="s">
        <v>1602</v>
      </c>
      <c r="F323" t="s">
        <v>1603</v>
      </c>
      <c r="G323" t="str">
        <f>HYPERLINK("d:\SRT_Improvement\전사데이터\aac\MG00e04c241950\20210824\062524-921.aac", "파일열기")</f>
        <v>파일열기</v>
      </c>
      <c r="H323" s="3" t="s">
        <v>1604</v>
      </c>
      <c r="I323" s="3" t="s">
        <v>1605</v>
      </c>
    </row>
    <row r="324" spans="1:9" ht="99" x14ac:dyDescent="0.3">
      <c r="A324">
        <v>20210715</v>
      </c>
      <c r="B324" t="s">
        <v>59</v>
      </c>
      <c r="C324" t="s">
        <v>1606</v>
      </c>
      <c r="D324">
        <v>25.418600000000001</v>
      </c>
      <c r="E324" t="s">
        <v>1607</v>
      </c>
      <c r="F324" t="s">
        <v>1608</v>
      </c>
      <c r="G324" t="str">
        <f>HYPERLINK("d:\SRT_Improvement\전사데이터\aac\MG00e04c24193c\20210715\122918-647.aac", "파일열기")</f>
        <v>파일열기</v>
      </c>
      <c r="H324" s="3" t="s">
        <v>1561</v>
      </c>
      <c r="I324" s="3" t="s">
        <v>1609</v>
      </c>
    </row>
    <row r="325" spans="1:9" ht="82.5" x14ac:dyDescent="0.3">
      <c r="A325">
        <v>20210702</v>
      </c>
      <c r="B325" t="s">
        <v>92</v>
      </c>
      <c r="C325" t="s">
        <v>1610</v>
      </c>
      <c r="D325">
        <v>29.461735999999998</v>
      </c>
      <c r="E325" t="s">
        <v>1611</v>
      </c>
      <c r="F325" t="s">
        <v>1612</v>
      </c>
      <c r="G325" t="str">
        <f>HYPERLINK("d:\SRT_Improvement\전사데이터\aac\MG00e04c241914\20210702\145454-211.aac", "파일열기")</f>
        <v>파일열기</v>
      </c>
      <c r="H325" s="3" t="s">
        <v>1613</v>
      </c>
      <c r="I325" s="3" t="s">
        <v>1614</v>
      </c>
    </row>
    <row r="326" spans="1:9" ht="99" x14ac:dyDescent="0.3">
      <c r="A326">
        <v>20210903</v>
      </c>
      <c r="B326" t="s">
        <v>322</v>
      </c>
      <c r="C326" t="s">
        <v>1615</v>
      </c>
      <c r="D326">
        <v>31.077172999999998</v>
      </c>
      <c r="E326" t="s">
        <v>1616</v>
      </c>
      <c r="F326" t="s">
        <v>1617</v>
      </c>
      <c r="G326" t="str">
        <f>HYPERLINK("d:\SRT_Improvement\전사데이터\aac\MG00e04c24198c\20210903\121817-901.aac", "파일열기")</f>
        <v>파일열기</v>
      </c>
      <c r="H326" s="3" t="s">
        <v>1618</v>
      </c>
      <c r="I326" s="3" t="s">
        <v>1619</v>
      </c>
    </row>
    <row r="327" spans="1:9" ht="132" x14ac:dyDescent="0.3">
      <c r="A327">
        <v>20210715</v>
      </c>
      <c r="B327" t="s">
        <v>174</v>
      </c>
      <c r="C327" t="s">
        <v>1620</v>
      </c>
      <c r="D327">
        <v>33.307403999999998</v>
      </c>
      <c r="E327" t="s">
        <v>1621</v>
      </c>
      <c r="F327" t="s">
        <v>1622</v>
      </c>
      <c r="G327" t="str">
        <f>HYPERLINK("d:\SRT_Improvement\전사데이터\aac\MG00e04c24192c\20210715\200836-681.aac", "파일열기")</f>
        <v>파일열기</v>
      </c>
      <c r="H327" s="3" t="s">
        <v>1623</v>
      </c>
      <c r="I327" s="3" t="s">
        <v>1624</v>
      </c>
    </row>
    <row r="328" spans="1:9" ht="148.5" x14ac:dyDescent="0.3">
      <c r="A328">
        <v>20210803</v>
      </c>
      <c r="B328" t="s">
        <v>242</v>
      </c>
      <c r="C328" t="s">
        <v>1625</v>
      </c>
      <c r="D328">
        <v>32.218483999999997</v>
      </c>
      <c r="E328" t="s">
        <v>1626</v>
      </c>
      <c r="F328" t="s">
        <v>1627</v>
      </c>
      <c r="G328" t="str">
        <f>HYPERLINK("d:\SRT_Improvement\전사데이터\aac\MG00e04c241944\20210803\090306-323.aac", "파일열기")</f>
        <v>파일열기</v>
      </c>
      <c r="H328" s="3" t="s">
        <v>1628</v>
      </c>
      <c r="I328" s="3" t="s">
        <v>1629</v>
      </c>
    </row>
    <row r="329" spans="1:9" ht="132" x14ac:dyDescent="0.3">
      <c r="A329">
        <v>20210729</v>
      </c>
      <c r="B329" t="s">
        <v>59</v>
      </c>
      <c r="C329" t="s">
        <v>1630</v>
      </c>
      <c r="D329">
        <v>36.364966000000003</v>
      </c>
      <c r="E329" t="s">
        <v>1631</v>
      </c>
      <c r="F329" t="s">
        <v>1632</v>
      </c>
      <c r="G329" t="str">
        <f>HYPERLINK("d:\SRT_Improvement\전사데이터\aac\MG00e04c24193c\20210729\164301-196.aac", "파일열기")</f>
        <v>파일열기</v>
      </c>
      <c r="H329" s="3" t="s">
        <v>1633</v>
      </c>
      <c r="I329" s="3" t="s">
        <v>1634</v>
      </c>
    </row>
    <row r="330" spans="1:9" ht="82.5" x14ac:dyDescent="0.3">
      <c r="A330">
        <v>20210907</v>
      </c>
      <c r="B330" t="s">
        <v>147</v>
      </c>
      <c r="C330" t="s">
        <v>1635</v>
      </c>
      <c r="D330">
        <v>24.422514</v>
      </c>
      <c r="E330" t="s">
        <v>1636</v>
      </c>
      <c r="F330" t="s">
        <v>1637</v>
      </c>
      <c r="G330" t="str">
        <f>HYPERLINK("d:\SRT_Improvement\전사데이터\aac\MG00e04c241968\20210907\194238-842.aac", "파일열기")</f>
        <v>파일열기</v>
      </c>
      <c r="H330" s="3" t="s">
        <v>1638</v>
      </c>
      <c r="I330" s="3" t="s">
        <v>1639</v>
      </c>
    </row>
    <row r="331" spans="1:9" ht="99" x14ac:dyDescent="0.3">
      <c r="A331">
        <v>20210716</v>
      </c>
      <c r="B331" t="s">
        <v>10</v>
      </c>
      <c r="C331" t="s">
        <v>1640</v>
      </c>
      <c r="D331">
        <v>26.184932</v>
      </c>
      <c r="E331" t="s">
        <v>1641</v>
      </c>
      <c r="F331" t="s">
        <v>1642</v>
      </c>
      <c r="G331" t="str">
        <f>HYPERLINK("d:\SRT_Improvement\전사데이터\aac\MG00e04c2419ac\20210716\230800-203.aac", "파일열기")</f>
        <v>파일열기</v>
      </c>
      <c r="H331" s="3" t="s">
        <v>1643</v>
      </c>
      <c r="I331" s="3" t="s">
        <v>1644</v>
      </c>
    </row>
    <row r="332" spans="1:9" ht="99" x14ac:dyDescent="0.3">
      <c r="A332">
        <v>20210803</v>
      </c>
      <c r="B332" t="s">
        <v>98</v>
      </c>
      <c r="C332" t="s">
        <v>1645</v>
      </c>
      <c r="D332">
        <v>27.18525</v>
      </c>
      <c r="E332" t="s">
        <v>1646</v>
      </c>
      <c r="F332" t="s">
        <v>1647</v>
      </c>
      <c r="G332" t="str">
        <f>HYPERLINK("d:\SRT_Improvement\전사데이터\aac\MG00e04c241964\20210803\193053-216.aac", "파일열기")</f>
        <v>파일열기</v>
      </c>
      <c r="H332" s="3" t="s">
        <v>1648</v>
      </c>
      <c r="I332" s="3" t="s">
        <v>1028</v>
      </c>
    </row>
    <row r="333" spans="1:9" ht="99" x14ac:dyDescent="0.3">
      <c r="A333">
        <v>20210825</v>
      </c>
      <c r="B333" t="s">
        <v>80</v>
      </c>
      <c r="C333" t="s">
        <v>1649</v>
      </c>
      <c r="D333">
        <v>26.658505999999999</v>
      </c>
      <c r="E333" t="s">
        <v>1650</v>
      </c>
      <c r="F333" t="s">
        <v>1651</v>
      </c>
      <c r="G333" t="str">
        <f>HYPERLINK("d:\SRT_Improvement\전사데이터\aac\MG00e04c241950\20210825\202728-508.aac", "파일열기")</f>
        <v>파일열기</v>
      </c>
      <c r="H333" s="3" t="s">
        <v>1652</v>
      </c>
      <c r="I333" s="3" t="s">
        <v>1653</v>
      </c>
    </row>
    <row r="334" spans="1:9" ht="82.5" x14ac:dyDescent="0.3">
      <c r="A334">
        <v>20210830</v>
      </c>
      <c r="B334" t="s">
        <v>47</v>
      </c>
      <c r="C334" t="s">
        <v>1654</v>
      </c>
      <c r="D334">
        <v>27.559649</v>
      </c>
      <c r="E334" t="s">
        <v>1655</v>
      </c>
      <c r="F334" t="s">
        <v>1656</v>
      </c>
      <c r="G334" t="str">
        <f>HYPERLINK("d:\SRT_Improvement\전사데이터\aac\MG00e04c24197c\20210830\205103-822.aac", "파일열기")</f>
        <v>파일열기</v>
      </c>
      <c r="H334" s="3" t="s">
        <v>1657</v>
      </c>
      <c r="I334" s="3" t="s">
        <v>1658</v>
      </c>
    </row>
    <row r="335" spans="1:9" ht="82.5" x14ac:dyDescent="0.3">
      <c r="A335">
        <v>20210811</v>
      </c>
      <c r="B335" t="s">
        <v>436</v>
      </c>
      <c r="C335" t="s">
        <v>1659</v>
      </c>
      <c r="D335">
        <v>29.161915</v>
      </c>
      <c r="E335" t="s">
        <v>1660</v>
      </c>
      <c r="F335" t="s">
        <v>1661</v>
      </c>
      <c r="G335" t="str">
        <f>HYPERLINK("d:\SRT_Improvement\전사데이터\aac\MG00e04c241934\20210811\214150-435.aac", "파일열기")</f>
        <v>파일열기</v>
      </c>
      <c r="H335" s="3" t="s">
        <v>1662</v>
      </c>
      <c r="I335" s="3" t="s">
        <v>1663</v>
      </c>
    </row>
    <row r="336" spans="1:9" ht="115.5" x14ac:dyDescent="0.3">
      <c r="A336">
        <v>20210819</v>
      </c>
      <c r="B336" t="s">
        <v>64</v>
      </c>
      <c r="C336" t="s">
        <v>1664</v>
      </c>
      <c r="D336">
        <v>40.029778</v>
      </c>
      <c r="E336" t="s">
        <v>1665</v>
      </c>
      <c r="F336" t="s">
        <v>1666</v>
      </c>
      <c r="G336" t="str">
        <f>HYPERLINK("d:\SRT_Improvement\전사데이터\aac\MG00e04c24196c\20210819\230311-114.aac", "파일열기")</f>
        <v>파일열기</v>
      </c>
      <c r="H336" s="3" t="s">
        <v>1667</v>
      </c>
      <c r="I336" s="3" t="s">
        <v>1668</v>
      </c>
    </row>
    <row r="337" spans="1:9" ht="99" x14ac:dyDescent="0.3">
      <c r="A337">
        <v>20210902</v>
      </c>
      <c r="B337" t="s">
        <v>80</v>
      </c>
      <c r="C337" t="s">
        <v>1669</v>
      </c>
      <c r="D337">
        <v>40.298659000000001</v>
      </c>
      <c r="E337" t="s">
        <v>1670</v>
      </c>
      <c r="F337" t="s">
        <v>1671</v>
      </c>
      <c r="G337" t="str">
        <f>HYPERLINK("d:\SRT_Improvement\전사데이터\aac\MG00e04c241950\20210902\151759-465.aac", "파일열기")</f>
        <v>파일열기</v>
      </c>
      <c r="H337" s="3" t="s">
        <v>1672</v>
      </c>
      <c r="I337" s="3" t="s">
        <v>1673</v>
      </c>
    </row>
    <row r="338" spans="1:9" ht="82.5" x14ac:dyDescent="0.3">
      <c r="A338">
        <v>20210907</v>
      </c>
      <c r="B338" t="s">
        <v>33</v>
      </c>
      <c r="C338" t="s">
        <v>1674</v>
      </c>
      <c r="D338">
        <v>37.148502999999998</v>
      </c>
      <c r="E338" t="s">
        <v>1675</v>
      </c>
      <c r="F338" t="s">
        <v>1676</v>
      </c>
      <c r="G338" t="str">
        <f>HYPERLINK("d:\SRT_Improvement\전사데이터\aac\MG00e04c241948\20210907\180551-922.aac", "파일열기")</f>
        <v>파일열기</v>
      </c>
      <c r="H338" s="3" t="s">
        <v>1677</v>
      </c>
      <c r="I338" s="3" t="s">
        <v>1678</v>
      </c>
    </row>
    <row r="339" spans="1:9" ht="82.5" x14ac:dyDescent="0.3">
      <c r="A339">
        <v>20210817</v>
      </c>
      <c r="B339" t="s">
        <v>10</v>
      </c>
      <c r="C339" t="s">
        <v>1679</v>
      </c>
      <c r="D339">
        <v>28.048459999999999</v>
      </c>
      <c r="E339" t="s">
        <v>1680</v>
      </c>
      <c r="F339" t="s">
        <v>1681</v>
      </c>
      <c r="G339" t="str">
        <f>HYPERLINK("d:\SRT_Improvement\전사데이터\aac\MG00e04c2419ac\20210817\224009-855.aac", "파일열기")</f>
        <v>파일열기</v>
      </c>
      <c r="H339" s="3" t="s">
        <v>1682</v>
      </c>
      <c r="I339" s="3" t="s">
        <v>1683</v>
      </c>
    </row>
    <row r="340" spans="1:9" ht="82.5" x14ac:dyDescent="0.3">
      <c r="A340">
        <v>20210716</v>
      </c>
      <c r="B340" t="s">
        <v>98</v>
      </c>
      <c r="C340" t="s">
        <v>1684</v>
      </c>
      <c r="D340">
        <v>22.00947</v>
      </c>
      <c r="E340" t="s">
        <v>1685</v>
      </c>
      <c r="F340" t="s">
        <v>1686</v>
      </c>
      <c r="G340" t="str">
        <f>HYPERLINK("d:\SRT_Improvement\전사데이터\aac\MG00e04c241964\20210716\204622-228.aac", "파일열기")</f>
        <v>파일열기</v>
      </c>
      <c r="H340" s="3" t="s">
        <v>1687</v>
      </c>
      <c r="I340" s="3" t="s">
        <v>1688</v>
      </c>
    </row>
    <row r="341" spans="1:9" ht="132" x14ac:dyDescent="0.3">
      <c r="A341">
        <v>20210903</v>
      </c>
      <c r="B341" t="s">
        <v>47</v>
      </c>
      <c r="C341" t="s">
        <v>1689</v>
      </c>
      <c r="D341">
        <v>37.996541000000001</v>
      </c>
      <c r="E341" t="s">
        <v>1690</v>
      </c>
      <c r="F341" t="s">
        <v>1691</v>
      </c>
      <c r="G341" t="str">
        <f>HYPERLINK("d:\SRT_Improvement\전사데이터\aac\MG00e04c24197c\20210903\174028-439.aac", "파일열기")</f>
        <v>파일열기</v>
      </c>
      <c r="H341" s="3" t="s">
        <v>1692</v>
      </c>
      <c r="I341" s="3" t="s">
        <v>1693</v>
      </c>
    </row>
    <row r="342" spans="1:9" ht="82.5" x14ac:dyDescent="0.3">
      <c r="A342">
        <v>20210722</v>
      </c>
      <c r="B342" t="s">
        <v>559</v>
      </c>
      <c r="C342" t="s">
        <v>1694</v>
      </c>
      <c r="D342">
        <v>23.421198</v>
      </c>
      <c r="E342" t="s">
        <v>1695</v>
      </c>
      <c r="F342" t="s">
        <v>1696</v>
      </c>
      <c r="G342" t="str">
        <f>HYPERLINK("d:\SRT_Improvement\전사데이터\aac\MG00e04c241998\20210722\213237-032.aac", "파일열기")</f>
        <v>파일열기</v>
      </c>
      <c r="H342" s="3" t="s">
        <v>1697</v>
      </c>
      <c r="I342" s="3" t="s">
        <v>1698</v>
      </c>
    </row>
    <row r="343" spans="1:9" ht="132" x14ac:dyDescent="0.3">
      <c r="A343">
        <v>20210830</v>
      </c>
      <c r="B343" t="s">
        <v>74</v>
      </c>
      <c r="C343" t="s">
        <v>1699</v>
      </c>
      <c r="D343">
        <v>33.868490999999999</v>
      </c>
      <c r="E343" t="s">
        <v>1700</v>
      </c>
      <c r="F343" t="s">
        <v>1701</v>
      </c>
      <c r="G343" t="str">
        <f>HYPERLINK("d:\SRT_Improvement\전사데이터\aac\MG00e04c2418cc\20210830\093752-116.aac", "파일열기")</f>
        <v>파일열기</v>
      </c>
      <c r="H343" s="3" t="s">
        <v>1702</v>
      </c>
      <c r="I343" s="3" t="s">
        <v>1703</v>
      </c>
    </row>
    <row r="344" spans="1:9" ht="115.5" x14ac:dyDescent="0.3">
      <c r="A344">
        <v>20210720</v>
      </c>
      <c r="B344" t="s">
        <v>64</v>
      </c>
      <c r="C344" t="s">
        <v>1704</v>
      </c>
      <c r="D344">
        <v>32.106256000000002</v>
      </c>
      <c r="E344" t="s">
        <v>1705</v>
      </c>
      <c r="F344" t="s">
        <v>1706</v>
      </c>
      <c r="G344" t="str">
        <f>HYPERLINK("d:\SRT_Improvement\전사데이터\aac\MG00e04c24196c\20210720\151326-278.aac", "파일열기")</f>
        <v>파일열기</v>
      </c>
      <c r="H344" s="3" t="s">
        <v>1707</v>
      </c>
      <c r="I344" s="3" t="s">
        <v>1708</v>
      </c>
    </row>
    <row r="345" spans="1:9" ht="115.5" x14ac:dyDescent="0.3">
      <c r="A345">
        <v>20210705</v>
      </c>
      <c r="B345" t="s">
        <v>59</v>
      </c>
      <c r="C345" t="s">
        <v>1709</v>
      </c>
      <c r="D345">
        <v>35.966358999999997</v>
      </c>
      <c r="E345" t="s">
        <v>1710</v>
      </c>
      <c r="F345" t="s">
        <v>1711</v>
      </c>
      <c r="G345" t="str">
        <f>HYPERLINK("d:\SRT_Improvement\전사데이터\aac\MG00e04c24193c\20210705\194426-803.aac", "파일열기")</f>
        <v>파일열기</v>
      </c>
      <c r="H345" s="3" t="s">
        <v>1712</v>
      </c>
      <c r="I345" s="3" t="s">
        <v>1713</v>
      </c>
    </row>
    <row r="346" spans="1:9" ht="99" x14ac:dyDescent="0.3">
      <c r="A346">
        <v>20210712</v>
      </c>
      <c r="B346" t="s">
        <v>472</v>
      </c>
      <c r="C346" t="s">
        <v>1714</v>
      </c>
      <c r="D346">
        <v>24.424996</v>
      </c>
      <c r="E346" t="s">
        <v>1715</v>
      </c>
      <c r="F346" t="s">
        <v>1716</v>
      </c>
      <c r="G346" t="str">
        <f>HYPERLINK("d:\SRT_Improvement\전사데이터\aac\MG00e04c241984\20210712\051235-059.aac", "파일열기")</f>
        <v>파일열기</v>
      </c>
      <c r="H346" s="3" t="s">
        <v>1717</v>
      </c>
      <c r="I346" s="3" t="s">
        <v>1718</v>
      </c>
    </row>
    <row r="347" spans="1:9" ht="99" x14ac:dyDescent="0.3">
      <c r="A347">
        <v>20210811</v>
      </c>
      <c r="B347" t="s">
        <v>436</v>
      </c>
      <c r="C347" t="s">
        <v>1719</v>
      </c>
      <c r="D347">
        <v>29.059459</v>
      </c>
      <c r="E347" t="s">
        <v>1720</v>
      </c>
      <c r="F347" t="s">
        <v>1721</v>
      </c>
      <c r="G347" t="str">
        <f>HYPERLINK("d:\SRT_Improvement\전사데이터\aac\MG00e04c241934\20210811\113835-565.aac", "파일열기")</f>
        <v>파일열기</v>
      </c>
      <c r="H347" s="3" t="s">
        <v>1722</v>
      </c>
      <c r="I347" s="3" t="s">
        <v>1723</v>
      </c>
    </row>
    <row r="348" spans="1:9" ht="99" x14ac:dyDescent="0.3">
      <c r="A348">
        <v>20210819</v>
      </c>
      <c r="B348" t="s">
        <v>322</v>
      </c>
      <c r="C348" t="s">
        <v>1724</v>
      </c>
      <c r="D348">
        <v>29.136278999999998</v>
      </c>
      <c r="E348" t="s">
        <v>1725</v>
      </c>
      <c r="F348" t="s">
        <v>1726</v>
      </c>
      <c r="G348" t="str">
        <f>HYPERLINK("d:\SRT_Improvement\전사데이터\aac\MG00e04c24198c\20210819\183920-659.aac", "파일열기")</f>
        <v>파일열기</v>
      </c>
      <c r="H348" s="3" t="s">
        <v>1727</v>
      </c>
      <c r="I348" s="3" t="s">
        <v>1728</v>
      </c>
    </row>
    <row r="349" spans="1:9" ht="132" x14ac:dyDescent="0.3">
      <c r="A349">
        <v>20210819</v>
      </c>
      <c r="B349" t="s">
        <v>98</v>
      </c>
      <c r="C349" t="s">
        <v>1729</v>
      </c>
      <c r="D349">
        <v>37.701053000000002</v>
      </c>
      <c r="E349" t="s">
        <v>1730</v>
      </c>
      <c r="F349" t="s">
        <v>1731</v>
      </c>
      <c r="G349" t="str">
        <f>HYPERLINK("d:\SRT_Improvement\전사데이터\aac\MG00e04c241964\20210819\201736-269.aac", "파일열기")</f>
        <v>파일열기</v>
      </c>
      <c r="H349" s="3" t="s">
        <v>1732</v>
      </c>
      <c r="I349" s="3" t="s">
        <v>1733</v>
      </c>
    </row>
    <row r="350" spans="1:9" ht="99" x14ac:dyDescent="0.3">
      <c r="A350">
        <v>20210809</v>
      </c>
      <c r="B350" t="s">
        <v>174</v>
      </c>
      <c r="C350" t="s">
        <v>1734</v>
      </c>
      <c r="D350">
        <v>28.559744999999999</v>
      </c>
      <c r="E350" t="s">
        <v>1735</v>
      </c>
      <c r="F350" t="s">
        <v>1736</v>
      </c>
      <c r="G350" t="str">
        <f>HYPERLINK("d:\SRT_Improvement\전사데이터\aac\MG00e04c24192c\20210809\193308-665.aac", "파일열기")</f>
        <v>파일열기</v>
      </c>
      <c r="H350" s="3" t="s">
        <v>1648</v>
      </c>
      <c r="I350" s="3" t="s">
        <v>1737</v>
      </c>
    </row>
    <row r="351" spans="1:9" ht="132" x14ac:dyDescent="0.3">
      <c r="A351">
        <v>20210830</v>
      </c>
      <c r="B351" t="s">
        <v>15</v>
      </c>
      <c r="C351" t="s">
        <v>1738</v>
      </c>
      <c r="D351">
        <v>45.456848999999998</v>
      </c>
      <c r="E351" t="s">
        <v>1739</v>
      </c>
      <c r="F351" t="s">
        <v>1740</v>
      </c>
      <c r="G351" t="str">
        <f>HYPERLINK("d:\SRT_Improvement\전사데이터\aac\MG00e04c2419cc\20210830\180823-296.aac", "파일열기")</f>
        <v>파일열기</v>
      </c>
      <c r="H351" s="3" t="s">
        <v>1741</v>
      </c>
      <c r="I351" s="3" t="s">
        <v>1742</v>
      </c>
    </row>
    <row r="352" spans="1:9" ht="132" x14ac:dyDescent="0.3">
      <c r="A352">
        <v>20210728</v>
      </c>
      <c r="B352" t="s">
        <v>248</v>
      </c>
      <c r="C352" t="s">
        <v>1743</v>
      </c>
      <c r="D352">
        <v>35.348666000000001</v>
      </c>
      <c r="E352" t="s">
        <v>1744</v>
      </c>
      <c r="F352" t="s">
        <v>1745</v>
      </c>
      <c r="G352" t="str">
        <f>HYPERLINK("d:\SRT_Improvement\전사데이터\aac\MG00e04c241940\20210728\161019-657.aac", "파일열기")</f>
        <v>파일열기</v>
      </c>
      <c r="H352" s="3" t="s">
        <v>1746</v>
      </c>
      <c r="I352" s="3" t="s">
        <v>1747</v>
      </c>
    </row>
    <row r="353" spans="1:9" ht="99" x14ac:dyDescent="0.3">
      <c r="A353">
        <v>20210818</v>
      </c>
      <c r="B353" t="s">
        <v>53</v>
      </c>
      <c r="C353" t="s">
        <v>1748</v>
      </c>
      <c r="D353">
        <v>29.687775999999999</v>
      </c>
      <c r="E353" t="s">
        <v>1749</v>
      </c>
      <c r="F353" t="s">
        <v>1750</v>
      </c>
      <c r="G353" t="str">
        <f>HYPERLINK("d:\SRT_Improvement\전사데이터\aac\MG00e04c2419b0\20210818\070735-081.aac", "파일열기")</f>
        <v>파일열기</v>
      </c>
      <c r="H353" s="3" t="s">
        <v>1522</v>
      </c>
      <c r="I353" s="3" t="s">
        <v>1751</v>
      </c>
    </row>
    <row r="354" spans="1:9" ht="82.5" x14ac:dyDescent="0.3">
      <c r="A354">
        <v>20210819</v>
      </c>
      <c r="B354" t="s">
        <v>15</v>
      </c>
      <c r="C354" t="s">
        <v>1752</v>
      </c>
      <c r="D354">
        <v>24.086122</v>
      </c>
      <c r="E354" t="s">
        <v>1753</v>
      </c>
      <c r="F354" t="s">
        <v>1754</v>
      </c>
      <c r="G354" t="str">
        <f>HYPERLINK("d:\SRT_Improvement\전사데이터\aac\MG00e04c2419cc\20210819\173252-290.aac", "파일열기")</f>
        <v>파일열기</v>
      </c>
      <c r="H354" s="3" t="s">
        <v>1755</v>
      </c>
      <c r="I354" s="3" t="s">
        <v>1756</v>
      </c>
    </row>
    <row r="355" spans="1:9" ht="82.5" x14ac:dyDescent="0.3">
      <c r="A355">
        <v>20210720</v>
      </c>
      <c r="B355" t="s">
        <v>15</v>
      </c>
      <c r="C355" t="s">
        <v>1757</v>
      </c>
      <c r="D355">
        <v>20.243625999999999</v>
      </c>
      <c r="E355" t="s">
        <v>1758</v>
      </c>
      <c r="F355" t="s">
        <v>1759</v>
      </c>
      <c r="G355" t="str">
        <f>HYPERLINK("d:\SRT_Improvement\전사데이터\aac\MG00e04c2419cc\20210720\152230-526.aac", "파일열기")</f>
        <v>파일열기</v>
      </c>
      <c r="H355" s="3" t="s">
        <v>1760</v>
      </c>
      <c r="I355" s="3" t="s">
        <v>1761</v>
      </c>
    </row>
    <row r="356" spans="1:9" ht="82.5" x14ac:dyDescent="0.3">
      <c r="A356">
        <v>20210831</v>
      </c>
      <c r="B356" t="s">
        <v>559</v>
      </c>
      <c r="C356" t="s">
        <v>1762</v>
      </c>
      <c r="D356">
        <v>25.176833999999999</v>
      </c>
      <c r="E356" t="s">
        <v>1763</v>
      </c>
      <c r="F356" t="s">
        <v>1764</v>
      </c>
      <c r="G356" t="str">
        <f>HYPERLINK("d:\SRT_Improvement\전사데이터\aac\MG00e04c241998\20210831\221510-228.aac", "파일열기")</f>
        <v>파일열기</v>
      </c>
      <c r="H356" s="3" t="s">
        <v>1765</v>
      </c>
      <c r="I356" s="3" t="s">
        <v>1766</v>
      </c>
    </row>
    <row r="357" spans="1:9" ht="82.5" x14ac:dyDescent="0.3">
      <c r="A357">
        <v>20210721</v>
      </c>
      <c r="B357" t="s">
        <v>92</v>
      </c>
      <c r="C357" t="s">
        <v>1767</v>
      </c>
      <c r="D357">
        <v>23.568244</v>
      </c>
      <c r="E357" t="s">
        <v>1768</v>
      </c>
      <c r="F357" t="s">
        <v>1769</v>
      </c>
      <c r="G357" t="str">
        <f>HYPERLINK("d:\SRT_Improvement\전사데이터\aac\MG00e04c241914\20210721\162112-312.aac", "파일열기")</f>
        <v>파일열기</v>
      </c>
      <c r="H357" s="3" t="s">
        <v>1770</v>
      </c>
      <c r="I357" s="3" t="s">
        <v>1771</v>
      </c>
    </row>
    <row r="358" spans="1:9" ht="99" x14ac:dyDescent="0.3">
      <c r="A358">
        <v>20210701</v>
      </c>
      <c r="B358" t="s">
        <v>92</v>
      </c>
      <c r="C358" t="s">
        <v>1772</v>
      </c>
      <c r="D358">
        <v>28.535799999999998</v>
      </c>
      <c r="E358" t="s">
        <v>1773</v>
      </c>
      <c r="F358" t="s">
        <v>1774</v>
      </c>
      <c r="G358" t="str">
        <f>HYPERLINK("d:\SRT_Improvement\전사데이터\aac\MG00e04c241914\20210701\224409-584.aac", "파일열기")</f>
        <v>파일열기</v>
      </c>
      <c r="H358" s="3" t="s">
        <v>1775</v>
      </c>
      <c r="I358" s="3" t="s">
        <v>1776</v>
      </c>
    </row>
    <row r="359" spans="1:9" ht="82.5" x14ac:dyDescent="0.3">
      <c r="A359">
        <v>20210825</v>
      </c>
      <c r="B359" t="s">
        <v>472</v>
      </c>
      <c r="C359" t="s">
        <v>1777</v>
      </c>
      <c r="D359">
        <v>25.661581000000002</v>
      </c>
      <c r="E359" t="s">
        <v>1778</v>
      </c>
      <c r="F359" t="s">
        <v>1779</v>
      </c>
      <c r="G359" t="str">
        <f>HYPERLINK("d:\SRT_Improvement\전사데이터\aac\MG00e04c241984\20210825\115646-428.aac", "파일열기")</f>
        <v>파일열기</v>
      </c>
      <c r="H359" s="3" t="s">
        <v>1780</v>
      </c>
      <c r="I359" s="3" t="s">
        <v>1781</v>
      </c>
    </row>
    <row r="360" spans="1:9" ht="82.5" x14ac:dyDescent="0.3">
      <c r="A360">
        <v>20210806</v>
      </c>
      <c r="B360" t="s">
        <v>188</v>
      </c>
      <c r="C360" t="s">
        <v>1782</v>
      </c>
      <c r="D360">
        <v>27.068715000000001</v>
      </c>
      <c r="E360" t="s">
        <v>1783</v>
      </c>
      <c r="F360" t="s">
        <v>1784</v>
      </c>
      <c r="G360" t="str">
        <f>HYPERLINK("d:\SRT_Improvement\전사데이터\aac\MG00e04c2419a4\20210806\115255-892.aac", "파일열기")</f>
        <v>파일열기</v>
      </c>
      <c r="H360" s="3" t="s">
        <v>1785</v>
      </c>
      <c r="I360" s="3" t="s">
        <v>1786</v>
      </c>
    </row>
    <row r="361" spans="1:9" ht="165" x14ac:dyDescent="0.3">
      <c r="A361">
        <v>20210709</v>
      </c>
      <c r="B361" t="s">
        <v>377</v>
      </c>
      <c r="C361" t="s">
        <v>1787</v>
      </c>
      <c r="D361">
        <v>40.646044000000003</v>
      </c>
      <c r="E361" t="s">
        <v>1788</v>
      </c>
      <c r="F361" t="s">
        <v>1789</v>
      </c>
      <c r="G361" t="str">
        <f>HYPERLINK("d:\SRT_Improvement\전사데이터\aac\MG00e04c241974\20210709\212639-903.aac", "파일열기")</f>
        <v>파일열기</v>
      </c>
      <c r="H361" s="3" t="s">
        <v>1790</v>
      </c>
      <c r="I361" s="3" t="s">
        <v>1791</v>
      </c>
    </row>
    <row r="362" spans="1:9" ht="99" x14ac:dyDescent="0.3">
      <c r="A362">
        <v>20210719</v>
      </c>
      <c r="B362" t="s">
        <v>86</v>
      </c>
      <c r="C362" t="s">
        <v>1792</v>
      </c>
      <c r="D362">
        <v>27.421814000000001</v>
      </c>
      <c r="E362" t="s">
        <v>1793</v>
      </c>
      <c r="F362" t="s">
        <v>1794</v>
      </c>
      <c r="G362" t="str">
        <f>HYPERLINK("d:\SRT_Improvement\전사데이터\aac\MG00e04c241930\20210719\082626-053.aac", "파일열기")</f>
        <v>파일열기</v>
      </c>
      <c r="H362" s="3" t="s">
        <v>1795</v>
      </c>
      <c r="I362" s="3" t="s">
        <v>1796</v>
      </c>
    </row>
    <row r="363" spans="1:9" ht="115.5" x14ac:dyDescent="0.3">
      <c r="A363">
        <v>20210817</v>
      </c>
      <c r="B363" t="s">
        <v>248</v>
      </c>
      <c r="C363" t="s">
        <v>1797</v>
      </c>
      <c r="D363">
        <v>32.357829000000002</v>
      </c>
      <c r="E363" t="s">
        <v>1798</v>
      </c>
      <c r="F363" t="s">
        <v>1799</v>
      </c>
      <c r="G363" t="str">
        <f>HYPERLINK("d:\SRT_Improvement\전사데이터\aac\MG00e04c241940\20210817\212552-862.aac", "파일열기")</f>
        <v>파일열기</v>
      </c>
      <c r="H363" s="3" t="s">
        <v>1800</v>
      </c>
      <c r="I363" s="3" t="s">
        <v>1801</v>
      </c>
    </row>
    <row r="364" spans="1:9" ht="82.5" x14ac:dyDescent="0.3">
      <c r="A364">
        <v>20210720</v>
      </c>
      <c r="B364" t="s">
        <v>242</v>
      </c>
      <c r="C364" t="s">
        <v>1802</v>
      </c>
      <c r="D364">
        <v>27.895225</v>
      </c>
      <c r="E364" t="s">
        <v>1803</v>
      </c>
      <c r="F364" t="s">
        <v>1804</v>
      </c>
      <c r="G364" t="str">
        <f>HYPERLINK("d:\SRT_Improvement\전사데이터\aac\MG00e04c241944\20210720\080236-355.aac", "파일열기")</f>
        <v>파일열기</v>
      </c>
      <c r="H364" s="3" t="s">
        <v>1805</v>
      </c>
      <c r="I364" s="3" t="s">
        <v>1806</v>
      </c>
    </row>
    <row r="365" spans="1:9" ht="82.5" x14ac:dyDescent="0.3">
      <c r="A365">
        <v>20210907</v>
      </c>
      <c r="B365" t="s">
        <v>436</v>
      </c>
      <c r="C365" t="s">
        <v>1807</v>
      </c>
      <c r="D365">
        <v>26.171859000000001</v>
      </c>
      <c r="E365" t="s">
        <v>1808</v>
      </c>
      <c r="F365" t="s">
        <v>1809</v>
      </c>
      <c r="G365" t="str">
        <f>HYPERLINK("d:\SRT_Improvement\전사데이터\aac\MG00e04c241934\20210907\132632-414.aac", "파일열기")</f>
        <v>파일열기</v>
      </c>
      <c r="H365" s="3" t="s">
        <v>1810</v>
      </c>
      <c r="I365" s="3" t="s">
        <v>1811</v>
      </c>
    </row>
    <row r="366" spans="1:9" ht="82.5" x14ac:dyDescent="0.3">
      <c r="A366">
        <v>20210729</v>
      </c>
      <c r="B366" t="s">
        <v>98</v>
      </c>
      <c r="C366" t="s">
        <v>1812</v>
      </c>
      <c r="D366">
        <v>24.236554999999999</v>
      </c>
      <c r="E366" t="s">
        <v>1813</v>
      </c>
      <c r="F366" t="s">
        <v>1814</v>
      </c>
      <c r="G366" t="str">
        <f>HYPERLINK("d:\SRT_Improvement\전사데이터\aac\MG00e04c241964\20210729\092311-815.aac", "파일열기")</f>
        <v>파일열기</v>
      </c>
      <c r="H366" s="3" t="s">
        <v>1815</v>
      </c>
      <c r="I366" s="3" t="s">
        <v>1816</v>
      </c>
    </row>
    <row r="367" spans="1:9" ht="165" x14ac:dyDescent="0.3">
      <c r="A367">
        <v>20210729</v>
      </c>
      <c r="B367" t="s">
        <v>559</v>
      </c>
      <c r="C367" t="s">
        <v>1817</v>
      </c>
      <c r="D367">
        <v>48.013660000000002</v>
      </c>
      <c r="E367" t="s">
        <v>1818</v>
      </c>
      <c r="F367" t="s">
        <v>1819</v>
      </c>
      <c r="G367" t="str">
        <f>HYPERLINK("d:\SRT_Improvement\전사데이터\aac\MG00e04c241998\20210729\083005-606.aac", "파일열기")</f>
        <v>파일열기</v>
      </c>
      <c r="H367" s="3" t="s">
        <v>1820</v>
      </c>
      <c r="I367" s="3" t="s">
        <v>1821</v>
      </c>
    </row>
    <row r="368" spans="1:9" ht="99" x14ac:dyDescent="0.3">
      <c r="A368">
        <v>20210721</v>
      </c>
      <c r="B368" t="s">
        <v>248</v>
      </c>
      <c r="C368" t="s">
        <v>1822</v>
      </c>
      <c r="D368">
        <v>29.627883000000001</v>
      </c>
      <c r="E368" t="s">
        <v>1823</v>
      </c>
      <c r="F368" t="s">
        <v>1824</v>
      </c>
      <c r="G368" t="str">
        <f>HYPERLINK("d:\SRT_Improvement\전사데이터\aac\MG00e04c241940\20210721\204420-720.aac", "파일열기")</f>
        <v>파일열기</v>
      </c>
      <c r="H368" s="3" t="s">
        <v>1825</v>
      </c>
      <c r="I368" s="3" t="s">
        <v>1826</v>
      </c>
    </row>
    <row r="369" spans="1:9" ht="82.5" x14ac:dyDescent="0.3">
      <c r="A369">
        <v>20210722</v>
      </c>
      <c r="B369" t="s">
        <v>377</v>
      </c>
      <c r="C369" t="s">
        <v>1827</v>
      </c>
      <c r="D369">
        <v>21.966861000000002</v>
      </c>
      <c r="E369" t="s">
        <v>1828</v>
      </c>
      <c r="F369" t="s">
        <v>1829</v>
      </c>
      <c r="G369" t="str">
        <f>HYPERLINK("d:\SRT_Improvement\전사데이터\aac\MG00e04c241974\20210722\080338-055.aac", "파일열기")</f>
        <v>파일열기</v>
      </c>
      <c r="H369" s="3" t="s">
        <v>1830</v>
      </c>
      <c r="I369" s="3" t="s">
        <v>1831</v>
      </c>
    </row>
    <row r="370" spans="1:9" ht="132" x14ac:dyDescent="0.3">
      <c r="A370">
        <v>20210709</v>
      </c>
      <c r="B370" t="s">
        <v>436</v>
      </c>
      <c r="C370" t="s">
        <v>1832</v>
      </c>
      <c r="D370">
        <v>44.510317000000001</v>
      </c>
      <c r="E370" t="s">
        <v>1833</v>
      </c>
      <c r="F370" t="s">
        <v>1834</v>
      </c>
      <c r="G370" t="str">
        <f>HYPERLINK("d:\SRT_Improvement\전사데이터\aac\MG00e04c241934\20210709\124027-736.aac", "파일열기")</f>
        <v>파일열기</v>
      </c>
      <c r="H370" s="3" t="s">
        <v>1835</v>
      </c>
      <c r="I370" s="3" t="s">
        <v>1836</v>
      </c>
    </row>
    <row r="371" spans="1:9" ht="132" x14ac:dyDescent="0.3">
      <c r="A371">
        <v>20210705</v>
      </c>
      <c r="B371" t="s">
        <v>472</v>
      </c>
      <c r="C371" t="s">
        <v>1837</v>
      </c>
      <c r="D371">
        <v>34.648268999999999</v>
      </c>
      <c r="E371" t="s">
        <v>1838</v>
      </c>
      <c r="F371" t="s">
        <v>1839</v>
      </c>
      <c r="G371" t="str">
        <f>HYPERLINK("d:\SRT_Improvement\전사데이터\aac\MG00e04c241984\20210705\113847-874.aac", "파일열기")</f>
        <v>파일열기</v>
      </c>
      <c r="H371" s="3" t="s">
        <v>1840</v>
      </c>
      <c r="I371" s="3" t="s">
        <v>1841</v>
      </c>
    </row>
    <row r="372" spans="1:9" ht="82.5" x14ac:dyDescent="0.3">
      <c r="A372">
        <v>20210824</v>
      </c>
      <c r="B372" t="s">
        <v>15</v>
      </c>
      <c r="C372" t="s">
        <v>1842</v>
      </c>
      <c r="D372">
        <v>27.518421</v>
      </c>
      <c r="E372" t="s">
        <v>1843</v>
      </c>
      <c r="F372" t="s">
        <v>1844</v>
      </c>
      <c r="G372" t="str">
        <f>HYPERLINK("d:\SRT_Improvement\전사데이터\aac\MG00e04c2419cc\20210824\190420-767.aac", "파일열기")</f>
        <v>파일열기</v>
      </c>
      <c r="H372" s="3" t="s">
        <v>1845</v>
      </c>
      <c r="I372" s="3" t="s">
        <v>1846</v>
      </c>
    </row>
    <row r="373" spans="1:9" ht="132" x14ac:dyDescent="0.3">
      <c r="A373">
        <v>20210810</v>
      </c>
      <c r="B373" t="s">
        <v>174</v>
      </c>
      <c r="C373" t="s">
        <v>1847</v>
      </c>
      <c r="D373">
        <v>33.618040999999998</v>
      </c>
      <c r="E373" t="s">
        <v>1848</v>
      </c>
      <c r="F373" t="s">
        <v>1849</v>
      </c>
      <c r="G373" t="str">
        <f>HYPERLINK("d:\SRT_Improvement\전사데이터\aac\MG00e04c24192c\20210810\083847-519.aac", "파일열기")</f>
        <v>파일열기</v>
      </c>
      <c r="H373" s="3" t="s">
        <v>1850</v>
      </c>
      <c r="I373" s="3" t="s">
        <v>1851</v>
      </c>
    </row>
    <row r="374" spans="1:9" ht="82.5" x14ac:dyDescent="0.3">
      <c r="A374">
        <v>20210729</v>
      </c>
      <c r="B374" t="s">
        <v>80</v>
      </c>
      <c r="C374" t="s">
        <v>1852</v>
      </c>
      <c r="D374">
        <v>26.527429000000001</v>
      </c>
      <c r="E374" t="s">
        <v>1853</v>
      </c>
      <c r="F374" t="s">
        <v>1854</v>
      </c>
      <c r="G374" t="str">
        <f>HYPERLINK("d:\SRT_Improvement\전사데이터\aac\MG00e04c241950\20210729\230304-245.aac", "파일열기")</f>
        <v>파일열기</v>
      </c>
      <c r="H374" s="3" t="s">
        <v>1855</v>
      </c>
      <c r="I374" s="3" t="s">
        <v>1856</v>
      </c>
    </row>
    <row r="375" spans="1:9" ht="132" x14ac:dyDescent="0.3">
      <c r="A375">
        <v>20210901</v>
      </c>
      <c r="B375" t="s">
        <v>53</v>
      </c>
      <c r="C375" t="s">
        <v>1857</v>
      </c>
      <c r="D375">
        <v>33.545189000000001</v>
      </c>
      <c r="E375" t="s">
        <v>1858</v>
      </c>
      <c r="F375" t="s">
        <v>1859</v>
      </c>
      <c r="G375" t="str">
        <f>HYPERLINK("d:\SRT_Improvement\전사데이터\aac\MG00e04c2419b0\20210901\204618-834.aac", "파일열기")</f>
        <v>파일열기</v>
      </c>
      <c r="H375" s="3" t="s">
        <v>1860</v>
      </c>
      <c r="I375" s="3" t="s">
        <v>1861</v>
      </c>
    </row>
    <row r="376" spans="1:9" ht="132" x14ac:dyDescent="0.3">
      <c r="A376">
        <v>20210810</v>
      </c>
      <c r="B376" t="s">
        <v>230</v>
      </c>
      <c r="C376" t="s">
        <v>1862</v>
      </c>
      <c r="D376">
        <v>30.874196000000001</v>
      </c>
      <c r="E376" t="s">
        <v>1863</v>
      </c>
      <c r="F376" t="s">
        <v>1864</v>
      </c>
      <c r="G376" t="str">
        <f>HYPERLINK("d:\SRT_Improvement\전사데이터\aac\MG00e04c2419a0\20210810\171424-214.aac", "파일열기")</f>
        <v>파일열기</v>
      </c>
      <c r="H376" s="3" t="s">
        <v>1865</v>
      </c>
      <c r="I376" s="3" t="s">
        <v>1866</v>
      </c>
    </row>
    <row r="377" spans="1:9" ht="82.5" x14ac:dyDescent="0.3">
      <c r="A377">
        <v>20210806</v>
      </c>
      <c r="B377" t="s">
        <v>230</v>
      </c>
      <c r="C377" t="s">
        <v>1867</v>
      </c>
      <c r="D377">
        <v>25.417628000000001</v>
      </c>
      <c r="E377" t="s">
        <v>1868</v>
      </c>
      <c r="F377" t="s">
        <v>1869</v>
      </c>
      <c r="G377" t="str">
        <f>HYPERLINK("d:\SRT_Improvement\전사데이터\aac\MG00e04c2419a0\20210806\193201-431.aac", "파일열기")</f>
        <v>파일열기</v>
      </c>
      <c r="H377" s="3" t="s">
        <v>1870</v>
      </c>
      <c r="I377" s="3" t="s">
        <v>1871</v>
      </c>
    </row>
    <row r="378" spans="1:9" ht="82.5" x14ac:dyDescent="0.3">
      <c r="A378">
        <v>20210712</v>
      </c>
      <c r="B378" t="s">
        <v>59</v>
      </c>
      <c r="C378" t="s">
        <v>1872</v>
      </c>
      <c r="D378">
        <v>30.490804000000001</v>
      </c>
      <c r="E378" t="s">
        <v>1873</v>
      </c>
      <c r="F378" t="s">
        <v>1874</v>
      </c>
      <c r="G378" t="str">
        <f>HYPERLINK("d:\SRT_Improvement\전사데이터\aac\MG00e04c24193c\20210712\162112-239.aac", "파일열기")</f>
        <v>파일열기</v>
      </c>
      <c r="H378" s="3" t="s">
        <v>1875</v>
      </c>
      <c r="I378" s="3" t="s">
        <v>1876</v>
      </c>
    </row>
    <row r="379" spans="1:9" ht="82.5" x14ac:dyDescent="0.3">
      <c r="A379">
        <v>20210810</v>
      </c>
      <c r="B379" t="s">
        <v>98</v>
      </c>
      <c r="C379" t="s">
        <v>1877</v>
      </c>
      <c r="D379">
        <v>22.036035999999999</v>
      </c>
      <c r="E379" t="s">
        <v>1878</v>
      </c>
      <c r="F379" t="s">
        <v>1879</v>
      </c>
      <c r="G379" t="str">
        <f>HYPERLINK("d:\SRT_Improvement\전사데이터\aac\MG00e04c241964\20210810\174314-589.aac", "파일열기")</f>
        <v>파일열기</v>
      </c>
      <c r="H379" s="3" t="s">
        <v>1880</v>
      </c>
      <c r="I379" s="3" t="s">
        <v>1881</v>
      </c>
    </row>
    <row r="380" spans="1:9" ht="99" x14ac:dyDescent="0.3">
      <c r="A380">
        <v>20210811</v>
      </c>
      <c r="B380" t="s">
        <v>248</v>
      </c>
      <c r="C380" t="s">
        <v>1882</v>
      </c>
      <c r="D380">
        <v>31.661335999999999</v>
      </c>
      <c r="E380" t="s">
        <v>1883</v>
      </c>
      <c r="F380" t="s">
        <v>1884</v>
      </c>
      <c r="G380" t="str">
        <f>HYPERLINK("d:\SRT_Improvement\전사데이터\aac\MG00e04c241940\20210811\174613-617.aac", "파일열기")</f>
        <v>파일열기</v>
      </c>
      <c r="H380" s="3" t="s">
        <v>1885</v>
      </c>
      <c r="I380" s="3" t="s">
        <v>1886</v>
      </c>
    </row>
    <row r="381" spans="1:9" ht="82.5" x14ac:dyDescent="0.3">
      <c r="A381">
        <v>20210903</v>
      </c>
      <c r="B381" t="s">
        <v>59</v>
      </c>
      <c r="C381" t="s">
        <v>1887</v>
      </c>
      <c r="D381">
        <v>25.667088</v>
      </c>
      <c r="E381" t="s">
        <v>1888</v>
      </c>
      <c r="F381" t="s">
        <v>1889</v>
      </c>
      <c r="G381" t="str">
        <f>HYPERLINK("d:\SRT_Improvement\전사데이터\aac\MG00e04c24193c\20210903\152304-730.aac", "파일열기")</f>
        <v>파일열기</v>
      </c>
      <c r="H381" s="3" t="s">
        <v>1890</v>
      </c>
      <c r="I381" s="3" t="s">
        <v>1891</v>
      </c>
    </row>
    <row r="382" spans="1:9" ht="132" x14ac:dyDescent="0.3">
      <c r="A382">
        <v>20210903</v>
      </c>
      <c r="B382" t="s">
        <v>174</v>
      </c>
      <c r="C382" t="s">
        <v>1892</v>
      </c>
      <c r="D382">
        <v>33.074567000000002</v>
      </c>
      <c r="E382" t="s">
        <v>1893</v>
      </c>
      <c r="F382" t="s">
        <v>1894</v>
      </c>
      <c r="G382" t="str">
        <f>HYPERLINK("d:\SRT_Improvement\전사데이터\aac\MG00e04c24192c\20210903\182330-957.aac", "파일열기")</f>
        <v>파일열기</v>
      </c>
      <c r="H382" s="3" t="s">
        <v>1895</v>
      </c>
      <c r="I382" s="3" t="s">
        <v>1896</v>
      </c>
    </row>
    <row r="383" spans="1:9" ht="99" x14ac:dyDescent="0.3">
      <c r="A383">
        <v>20210715</v>
      </c>
      <c r="B383" t="s">
        <v>33</v>
      </c>
      <c r="C383" t="s">
        <v>1897</v>
      </c>
      <c r="D383">
        <v>28.601426</v>
      </c>
      <c r="E383" t="s">
        <v>1898</v>
      </c>
      <c r="F383" t="s">
        <v>1899</v>
      </c>
      <c r="G383" t="str">
        <f>HYPERLINK("d:\SRT_Improvement\전사데이터\aac\MG00e04c241948\20210715\135400-624.aac", "파일열기")</f>
        <v>파일열기</v>
      </c>
      <c r="H383" s="3" t="s">
        <v>1522</v>
      </c>
      <c r="I383" s="3" t="s">
        <v>1900</v>
      </c>
    </row>
    <row r="384" spans="1:9" ht="148.5" x14ac:dyDescent="0.3">
      <c r="A384">
        <v>20210901</v>
      </c>
      <c r="B384" t="s">
        <v>163</v>
      </c>
      <c r="C384" t="s">
        <v>1901</v>
      </c>
      <c r="D384">
        <v>47.496094999999997</v>
      </c>
      <c r="E384" t="s">
        <v>1902</v>
      </c>
      <c r="F384" t="s">
        <v>1903</v>
      </c>
      <c r="G384" t="str">
        <f>HYPERLINK("d:\SRT_Improvement\전사데이터\aac\MG00e04c2419c0\20210901\075233-207.aac", "파일열기")</f>
        <v>파일열기</v>
      </c>
      <c r="H384" s="3" t="s">
        <v>1904</v>
      </c>
      <c r="I384" s="3" t="s">
        <v>1905</v>
      </c>
    </row>
    <row r="385" spans="1:9" ht="82.5" hidden="1" x14ac:dyDescent="0.3">
      <c r="A385">
        <v>20210818</v>
      </c>
      <c r="B385" t="s">
        <v>74</v>
      </c>
      <c r="C385" t="s">
        <v>1906</v>
      </c>
      <c r="D385">
        <v>22.931189</v>
      </c>
      <c r="E385" t="s">
        <v>1907</v>
      </c>
      <c r="H385" s="3" t="s">
        <v>1908</v>
      </c>
    </row>
    <row r="386" spans="1:9" ht="99" x14ac:dyDescent="0.3">
      <c r="A386">
        <v>20210903</v>
      </c>
      <c r="B386" t="s">
        <v>174</v>
      </c>
      <c r="C386" t="s">
        <v>1909</v>
      </c>
      <c r="D386">
        <v>29.808152</v>
      </c>
      <c r="E386" t="s">
        <v>1910</v>
      </c>
      <c r="F386" t="s">
        <v>1911</v>
      </c>
      <c r="G386" t="str">
        <f>HYPERLINK("d:\SRT_Improvement\전사데이터\aac\MG00e04c24192c\20210903\220550-722.aac", "파일열기")</f>
        <v>파일열기</v>
      </c>
      <c r="H386" s="3" t="s">
        <v>1912</v>
      </c>
      <c r="I386" s="3" t="s">
        <v>1913</v>
      </c>
    </row>
    <row r="387" spans="1:9" ht="82.5" x14ac:dyDescent="0.3">
      <c r="A387">
        <v>20210803</v>
      </c>
      <c r="B387" t="s">
        <v>230</v>
      </c>
      <c r="C387" t="s">
        <v>1914</v>
      </c>
      <c r="D387">
        <v>27.057555000000001</v>
      </c>
      <c r="E387" t="s">
        <v>1915</v>
      </c>
      <c r="F387" t="s">
        <v>1916</v>
      </c>
      <c r="G387" t="str">
        <f>HYPERLINK("d:\SRT_Improvement\전사데이터\aac\MG00e04c2419a0\20210803\162142-527.aac", "파일열기")</f>
        <v>파일열기</v>
      </c>
      <c r="H387" s="3" t="s">
        <v>1917</v>
      </c>
      <c r="I387" s="3" t="s">
        <v>1918</v>
      </c>
    </row>
    <row r="388" spans="1:9" ht="82.5" x14ac:dyDescent="0.3">
      <c r="A388">
        <v>20210702</v>
      </c>
      <c r="B388" t="s">
        <v>498</v>
      </c>
      <c r="C388" t="s">
        <v>1919</v>
      </c>
      <c r="D388">
        <v>24.431685000000002</v>
      </c>
      <c r="E388" t="s">
        <v>1920</v>
      </c>
      <c r="F388" t="s">
        <v>1921</v>
      </c>
      <c r="G388" t="str">
        <f>HYPERLINK("d:\SRT_Improvement\전사데이터\aac\MG00e04c24191c\20210702\220913-015.aac", "파일열기")</f>
        <v>파일열기</v>
      </c>
      <c r="H388" s="3" t="s">
        <v>1922</v>
      </c>
      <c r="I388" s="3" t="s">
        <v>1923</v>
      </c>
    </row>
    <row r="389" spans="1:9" ht="115.5" x14ac:dyDescent="0.3">
      <c r="A389">
        <v>20210903</v>
      </c>
      <c r="B389" t="s">
        <v>53</v>
      </c>
      <c r="C389" t="s">
        <v>1924</v>
      </c>
      <c r="D389">
        <v>30.500177000000001</v>
      </c>
      <c r="E389" t="s">
        <v>1925</v>
      </c>
      <c r="F389" t="s">
        <v>1926</v>
      </c>
      <c r="G389" t="str">
        <f>HYPERLINK("d:\SRT_Improvement\전사데이터\aac\MG00e04c2419b0\20210903\194344-562.aac", "파일열기")</f>
        <v>파일열기</v>
      </c>
      <c r="H389" s="3" t="s">
        <v>1927</v>
      </c>
      <c r="I389" s="3" t="s">
        <v>1928</v>
      </c>
    </row>
    <row r="390" spans="1:9" ht="99" x14ac:dyDescent="0.3">
      <c r="A390">
        <v>20210730</v>
      </c>
      <c r="B390" t="s">
        <v>377</v>
      </c>
      <c r="C390" t="s">
        <v>1929</v>
      </c>
      <c r="D390">
        <v>30.793244000000001</v>
      </c>
      <c r="E390" t="s">
        <v>1930</v>
      </c>
      <c r="F390" t="s">
        <v>1931</v>
      </c>
      <c r="G390" t="str">
        <f>HYPERLINK("d:\SRT_Improvement\전사데이터\aac\MG00e04c241974\20210730\065038-700.aac", "파일열기")</f>
        <v>파일열기</v>
      </c>
      <c r="H390" s="3" t="s">
        <v>1932</v>
      </c>
      <c r="I390" s="3" t="s">
        <v>1933</v>
      </c>
    </row>
    <row r="391" spans="1:9" ht="82.5" x14ac:dyDescent="0.3">
      <c r="A391">
        <v>20210805</v>
      </c>
      <c r="B391" t="s">
        <v>236</v>
      </c>
      <c r="C391" t="s">
        <v>1934</v>
      </c>
      <c r="D391">
        <v>24.682561</v>
      </c>
      <c r="E391" t="s">
        <v>1935</v>
      </c>
      <c r="F391" t="s">
        <v>1936</v>
      </c>
      <c r="G391" t="str">
        <f>HYPERLINK("d:\SRT_Improvement\전사데이터\aac\MG00e04c241928\20210805\143906-232.aac", "파일열기")</f>
        <v>파일열기</v>
      </c>
      <c r="H391" s="3" t="s">
        <v>1937</v>
      </c>
      <c r="I391" s="3" t="s">
        <v>1938</v>
      </c>
    </row>
    <row r="392" spans="1:9" ht="132" x14ac:dyDescent="0.3">
      <c r="A392">
        <v>20210812</v>
      </c>
      <c r="B392" t="s">
        <v>74</v>
      </c>
      <c r="C392" t="s">
        <v>1939</v>
      </c>
      <c r="D392">
        <v>44.569749999999999</v>
      </c>
      <c r="E392" t="s">
        <v>1940</v>
      </c>
      <c r="F392" t="s">
        <v>1941</v>
      </c>
      <c r="G392" t="str">
        <f>HYPERLINK("d:\SRT_Improvement\전사데이터\aac\MG00e04c2418cc\20210812\094623-432.aac", "파일열기")</f>
        <v>파일열기</v>
      </c>
      <c r="H392" s="3" t="s">
        <v>1942</v>
      </c>
      <c r="I392" s="3" t="s">
        <v>1943</v>
      </c>
    </row>
    <row r="393" spans="1:9" ht="82.5" x14ac:dyDescent="0.3">
      <c r="A393">
        <v>20210820</v>
      </c>
      <c r="B393" t="s">
        <v>42</v>
      </c>
      <c r="C393" t="s">
        <v>1944</v>
      </c>
      <c r="D393">
        <v>22.890839</v>
      </c>
      <c r="E393" t="s">
        <v>1945</v>
      </c>
      <c r="F393" t="s">
        <v>1946</v>
      </c>
      <c r="G393" t="str">
        <f>HYPERLINK("d:\SRT_Improvement\전사데이터\aac\MG00e04c241970\20210820\092338-208.aac", "파일열기")</f>
        <v>파일열기</v>
      </c>
      <c r="H393" s="3" t="s">
        <v>1947</v>
      </c>
      <c r="I393" s="3" t="s">
        <v>1948</v>
      </c>
    </row>
    <row r="394" spans="1:9" ht="165" x14ac:dyDescent="0.3">
      <c r="A394">
        <v>20210706</v>
      </c>
      <c r="B394" t="s">
        <v>559</v>
      </c>
      <c r="C394" t="s">
        <v>1949</v>
      </c>
      <c r="D394">
        <v>45.136319</v>
      </c>
      <c r="E394" t="s">
        <v>1950</v>
      </c>
      <c r="F394" t="s">
        <v>1951</v>
      </c>
      <c r="G394" t="str">
        <f>HYPERLINK("d:\SRT_Improvement\전사데이터\aac\MG00e04c241998\20210706\133040-228.aac", "파일열기")</f>
        <v>파일열기</v>
      </c>
      <c r="H394" s="3" t="s">
        <v>1952</v>
      </c>
      <c r="I394" s="3" t="s">
        <v>1953</v>
      </c>
    </row>
    <row r="395" spans="1:9" ht="82.5" x14ac:dyDescent="0.3">
      <c r="A395">
        <v>20210810</v>
      </c>
      <c r="B395" t="s">
        <v>147</v>
      </c>
      <c r="C395" t="s">
        <v>1954</v>
      </c>
      <c r="D395">
        <v>26.079550000000001</v>
      </c>
      <c r="E395" t="s">
        <v>1955</v>
      </c>
      <c r="F395" t="s">
        <v>1956</v>
      </c>
      <c r="G395" t="str">
        <f>HYPERLINK("d:\SRT_Improvement\전사데이터\aac\MG00e04c241968\20210810\173953-127.aac", "파일열기")</f>
        <v>파일열기</v>
      </c>
      <c r="H395" s="3" t="s">
        <v>1957</v>
      </c>
      <c r="I395" s="3" t="s">
        <v>1958</v>
      </c>
    </row>
    <row r="396" spans="1:9" ht="82.5" x14ac:dyDescent="0.3">
      <c r="A396">
        <v>20210730</v>
      </c>
      <c r="B396" t="s">
        <v>98</v>
      </c>
      <c r="C396" t="s">
        <v>1959</v>
      </c>
      <c r="D396">
        <v>24.962641999999999</v>
      </c>
      <c r="E396" t="s">
        <v>1960</v>
      </c>
      <c r="F396" t="s">
        <v>1961</v>
      </c>
      <c r="G396" t="str">
        <f>HYPERLINK("d:\SRT_Improvement\전사데이터\aac\MG00e04c241964\20210730\195207-071.aac", "파일열기")</f>
        <v>파일열기</v>
      </c>
      <c r="H396" s="3" t="s">
        <v>1962</v>
      </c>
      <c r="I396" s="3" t="s">
        <v>1963</v>
      </c>
    </row>
    <row r="397" spans="1:9" ht="132" x14ac:dyDescent="0.3">
      <c r="A397">
        <v>20210820</v>
      </c>
      <c r="B397" t="s">
        <v>15</v>
      </c>
      <c r="C397" t="s">
        <v>1964</v>
      </c>
      <c r="D397">
        <v>33.356623999999996</v>
      </c>
      <c r="E397" t="s">
        <v>1965</v>
      </c>
      <c r="F397" t="s">
        <v>1966</v>
      </c>
      <c r="G397" t="str">
        <f>HYPERLINK("d:\SRT_Improvement\전사데이터\aac\MG00e04c2419cc\20210820\080858-144.aac", "파일열기")</f>
        <v>파일열기</v>
      </c>
      <c r="H397" s="3" t="s">
        <v>1967</v>
      </c>
      <c r="I397" s="3" t="s">
        <v>1968</v>
      </c>
    </row>
    <row r="398" spans="1:9" ht="99" x14ac:dyDescent="0.3">
      <c r="A398">
        <v>20210817</v>
      </c>
      <c r="B398" t="s">
        <v>24</v>
      </c>
      <c r="C398" t="s">
        <v>1969</v>
      </c>
      <c r="D398">
        <v>26.72766</v>
      </c>
      <c r="E398" t="s">
        <v>1970</v>
      </c>
      <c r="F398" t="s">
        <v>1971</v>
      </c>
      <c r="G398" t="str">
        <f>HYPERLINK("d:\SRT_Improvement\전사데이터\aac\MG00e04c24194c\20210817\084744-518.aac", "파일열기")</f>
        <v>파일열기</v>
      </c>
      <c r="H398" s="3" t="s">
        <v>1972</v>
      </c>
      <c r="I398" s="3" t="s">
        <v>1973</v>
      </c>
    </row>
    <row r="399" spans="1:9" ht="132" x14ac:dyDescent="0.3">
      <c r="A399">
        <v>20210730</v>
      </c>
      <c r="B399" t="s">
        <v>242</v>
      </c>
      <c r="C399" t="s">
        <v>1974</v>
      </c>
      <c r="D399">
        <v>34.399946999999997</v>
      </c>
      <c r="E399" t="s">
        <v>1975</v>
      </c>
      <c r="F399" t="s">
        <v>1976</v>
      </c>
      <c r="G399" t="str">
        <f>HYPERLINK("d:\SRT_Improvement\전사데이터\aac\MG00e04c241944\20210730\143927-282.aac", "파일열기")</f>
        <v>파일열기</v>
      </c>
      <c r="H399" s="3" t="s">
        <v>1977</v>
      </c>
      <c r="I399" s="3" t="s">
        <v>1518</v>
      </c>
    </row>
    <row r="400" spans="1:9" ht="99" x14ac:dyDescent="0.3">
      <c r="A400">
        <v>20210812</v>
      </c>
      <c r="B400" t="s">
        <v>236</v>
      </c>
      <c r="C400" t="s">
        <v>1978</v>
      </c>
      <c r="D400">
        <v>27.201778000000001</v>
      </c>
      <c r="E400" t="s">
        <v>1979</v>
      </c>
      <c r="F400" t="s">
        <v>1980</v>
      </c>
      <c r="G400" t="str">
        <f>HYPERLINK("d:\SRT_Improvement\전사데이터\aac\MG00e04c241928\20210812\095200-598.aac", "파일열기")</f>
        <v>파일열기</v>
      </c>
      <c r="H400" s="3" t="s">
        <v>1981</v>
      </c>
      <c r="I400" s="3" t="s">
        <v>1982</v>
      </c>
    </row>
    <row r="401" spans="1:9" ht="165" x14ac:dyDescent="0.3">
      <c r="A401">
        <v>20210811</v>
      </c>
      <c r="B401" t="s">
        <v>559</v>
      </c>
      <c r="C401" t="s">
        <v>1983</v>
      </c>
      <c r="D401">
        <v>38.130848</v>
      </c>
      <c r="E401" t="s">
        <v>1984</v>
      </c>
      <c r="F401" t="s">
        <v>1985</v>
      </c>
      <c r="G401" t="str">
        <f>HYPERLINK("d:\SRT_Improvement\전사데이터\aac\MG00e04c241998\20210811\172656-215.aac", "파일열기")</f>
        <v>파일열기</v>
      </c>
      <c r="H401" s="3" t="s">
        <v>1986</v>
      </c>
      <c r="I401" s="3" t="s">
        <v>1987</v>
      </c>
    </row>
    <row r="402" spans="1:9" ht="132" x14ac:dyDescent="0.3">
      <c r="A402">
        <v>20210720</v>
      </c>
      <c r="B402" t="s">
        <v>248</v>
      </c>
      <c r="C402" t="s">
        <v>1988</v>
      </c>
      <c r="D402">
        <v>41.415795000000003</v>
      </c>
      <c r="E402" t="s">
        <v>1989</v>
      </c>
      <c r="F402" t="s">
        <v>1990</v>
      </c>
      <c r="G402" t="str">
        <f>HYPERLINK("d:\SRT_Improvement\전사데이터\aac\MG00e04c241940\20210720\095417-614.aac", "파일열기")</f>
        <v>파일열기</v>
      </c>
      <c r="H402" s="3" t="s">
        <v>1991</v>
      </c>
      <c r="I402" s="3" t="s">
        <v>1992</v>
      </c>
    </row>
    <row r="403" spans="1:9" ht="82.5" x14ac:dyDescent="0.3">
      <c r="A403">
        <v>20210809</v>
      </c>
      <c r="B403" t="s">
        <v>24</v>
      </c>
      <c r="C403" t="s">
        <v>1993</v>
      </c>
      <c r="D403">
        <v>24.122257999999999</v>
      </c>
      <c r="E403" t="s">
        <v>1994</v>
      </c>
      <c r="F403" t="s">
        <v>1995</v>
      </c>
      <c r="G403" t="str">
        <f>HYPERLINK("d:\SRT_Improvement\전사데이터\aac\MG00e04c24194c\20210809\223855-025.aac", "파일열기")</f>
        <v>파일열기</v>
      </c>
      <c r="H403" s="3" t="s">
        <v>1996</v>
      </c>
      <c r="I403" s="3" t="s">
        <v>1997</v>
      </c>
    </row>
    <row r="404" spans="1:9" ht="115.5" x14ac:dyDescent="0.3">
      <c r="A404">
        <v>20210824</v>
      </c>
      <c r="B404" t="s">
        <v>230</v>
      </c>
      <c r="C404" t="s">
        <v>1998</v>
      </c>
      <c r="D404">
        <v>36.197682</v>
      </c>
      <c r="E404" t="s">
        <v>1999</v>
      </c>
      <c r="F404" t="s">
        <v>2000</v>
      </c>
      <c r="G404" t="str">
        <f>HYPERLINK("d:\SRT_Improvement\전사데이터\aac\MG00e04c2419a0\20210824\155943-795.aac", "파일열기")</f>
        <v>파일열기</v>
      </c>
      <c r="H404" s="3" t="s">
        <v>2001</v>
      </c>
      <c r="I404" s="3" t="s">
        <v>2002</v>
      </c>
    </row>
    <row r="405" spans="1:9" ht="99" x14ac:dyDescent="0.3">
      <c r="A405">
        <v>20210723</v>
      </c>
      <c r="B405" t="s">
        <v>147</v>
      </c>
      <c r="C405" t="s">
        <v>2003</v>
      </c>
      <c r="D405">
        <v>27.113916</v>
      </c>
      <c r="E405" t="s">
        <v>2004</v>
      </c>
      <c r="F405" t="s">
        <v>2005</v>
      </c>
      <c r="G405" t="str">
        <f>HYPERLINK("d:\SRT_Improvement\전사데이터\aac\MG00e04c241968\20210723\140720-347.aac", "파일열기")</f>
        <v>파일열기</v>
      </c>
      <c r="H405" s="3" t="s">
        <v>2006</v>
      </c>
      <c r="I405" s="3" t="s">
        <v>2007</v>
      </c>
    </row>
    <row r="406" spans="1:9" ht="99" x14ac:dyDescent="0.3">
      <c r="A406">
        <v>20210728</v>
      </c>
      <c r="B406" t="s">
        <v>80</v>
      </c>
      <c r="C406" t="s">
        <v>2008</v>
      </c>
      <c r="D406">
        <v>25.300322999999999</v>
      </c>
      <c r="E406" t="s">
        <v>2009</v>
      </c>
      <c r="F406" t="s">
        <v>2010</v>
      </c>
      <c r="G406" t="str">
        <f>HYPERLINK("d:\SRT_Improvement\전사데이터\aac\MG00e04c241950\20210728\124328-429.aac", "파일열기")</f>
        <v>파일열기</v>
      </c>
      <c r="H406" s="3" t="s">
        <v>2011</v>
      </c>
      <c r="I406" s="3" t="s">
        <v>2012</v>
      </c>
    </row>
    <row r="407" spans="1:9" ht="82.5" x14ac:dyDescent="0.3">
      <c r="A407">
        <v>20210722</v>
      </c>
      <c r="B407" t="s">
        <v>472</v>
      </c>
      <c r="C407" t="s">
        <v>2013</v>
      </c>
      <c r="D407">
        <v>29.643121000000001</v>
      </c>
      <c r="E407" t="s">
        <v>2014</v>
      </c>
      <c r="F407" t="s">
        <v>2015</v>
      </c>
      <c r="G407" t="str">
        <f>HYPERLINK("d:\SRT_Improvement\전사데이터\aac\MG00e04c241984\20210722\190159-243.aac", "파일열기")</f>
        <v>파일열기</v>
      </c>
      <c r="H407" s="3" t="s">
        <v>2016</v>
      </c>
      <c r="I407" s="3" t="s">
        <v>2017</v>
      </c>
    </row>
    <row r="408" spans="1:9" ht="82.5" x14ac:dyDescent="0.3">
      <c r="A408">
        <v>20210902</v>
      </c>
      <c r="B408" t="s">
        <v>80</v>
      </c>
      <c r="C408" t="s">
        <v>2018</v>
      </c>
      <c r="D408">
        <v>26.727447999999999</v>
      </c>
      <c r="E408" t="s">
        <v>2019</v>
      </c>
      <c r="F408" t="s">
        <v>2020</v>
      </c>
      <c r="G408" t="str">
        <f>HYPERLINK("d:\SRT_Improvement\전사데이터\aac\MG00e04c241950\20210902\220420-955.aac", "파일열기")</f>
        <v>파일열기</v>
      </c>
      <c r="H408" s="3" t="s">
        <v>2021</v>
      </c>
      <c r="I408" s="3" t="s">
        <v>2022</v>
      </c>
    </row>
    <row r="409" spans="1:9" ht="82.5" x14ac:dyDescent="0.3">
      <c r="A409">
        <v>20210902</v>
      </c>
      <c r="B409" t="s">
        <v>174</v>
      </c>
      <c r="C409" t="s">
        <v>2023</v>
      </c>
      <c r="D409">
        <v>24.540424000000002</v>
      </c>
      <c r="E409" t="s">
        <v>2024</v>
      </c>
      <c r="F409" t="s">
        <v>2025</v>
      </c>
      <c r="G409" t="str">
        <f>HYPERLINK("d:\SRT_Improvement\전사데이터\aac\MG00e04c24192c\20210902\105857-865.aac", "파일열기")</f>
        <v>파일열기</v>
      </c>
      <c r="H409" s="3" t="s">
        <v>2026</v>
      </c>
      <c r="I409" s="3" t="s">
        <v>2027</v>
      </c>
    </row>
    <row r="410" spans="1:9" ht="115.5" x14ac:dyDescent="0.3">
      <c r="A410">
        <v>20210719</v>
      </c>
      <c r="B410" t="s">
        <v>33</v>
      </c>
      <c r="C410" t="s">
        <v>2028</v>
      </c>
      <c r="D410">
        <v>32.300437000000002</v>
      </c>
      <c r="E410" t="s">
        <v>2029</v>
      </c>
      <c r="F410" t="s">
        <v>2030</v>
      </c>
      <c r="G410" t="str">
        <f>HYPERLINK("d:\SRT_Improvement\전사데이터\aac\MG00e04c241948\20210719\110004-963.aac", "파일열기")</f>
        <v>파일열기</v>
      </c>
      <c r="H410" s="3" t="s">
        <v>2031</v>
      </c>
      <c r="I410" s="3" t="s">
        <v>2032</v>
      </c>
    </row>
    <row r="411" spans="1:9" ht="181.5" hidden="1" x14ac:dyDescent="0.3">
      <c r="A411">
        <v>20210907</v>
      </c>
      <c r="B411" t="s">
        <v>559</v>
      </c>
      <c r="C411" t="s">
        <v>2033</v>
      </c>
      <c r="D411">
        <v>47.396005000000002</v>
      </c>
      <c r="E411" t="s">
        <v>2034</v>
      </c>
      <c r="H411" s="3" t="s">
        <v>2035</v>
      </c>
    </row>
    <row r="412" spans="1:9" ht="82.5" x14ac:dyDescent="0.3">
      <c r="A412">
        <v>20210825</v>
      </c>
      <c r="B412" t="s">
        <v>33</v>
      </c>
      <c r="C412" t="s">
        <v>2036</v>
      </c>
      <c r="D412">
        <v>25.044118000000001</v>
      </c>
      <c r="E412" t="s">
        <v>2037</v>
      </c>
      <c r="F412" t="s">
        <v>2038</v>
      </c>
      <c r="G412" t="str">
        <f>HYPERLINK("d:\SRT_Improvement\전사데이터\aac\MG00e04c241948\20210825\174107-325.aac", "파일열기")</f>
        <v>파일열기</v>
      </c>
      <c r="H412" s="3" t="s">
        <v>2039</v>
      </c>
      <c r="I412" s="3" t="s">
        <v>2040</v>
      </c>
    </row>
    <row r="413" spans="1:9" ht="82.5" x14ac:dyDescent="0.3">
      <c r="A413">
        <v>20210723</v>
      </c>
      <c r="B413" t="s">
        <v>24</v>
      </c>
      <c r="C413" t="s">
        <v>2041</v>
      </c>
      <c r="D413">
        <v>28.349201000000001</v>
      </c>
      <c r="E413" t="s">
        <v>2042</v>
      </c>
      <c r="F413" t="s">
        <v>2043</v>
      </c>
      <c r="G413" t="str">
        <f>HYPERLINK("d:\SRT_Improvement\전사데이터\aac\MG00e04c24194c\20210723\214046-028.aac", "파일열기")</f>
        <v>파일열기</v>
      </c>
      <c r="H413" s="3" t="s">
        <v>2044</v>
      </c>
      <c r="I413" s="3" t="s">
        <v>2045</v>
      </c>
    </row>
    <row r="414" spans="1:9" ht="132" x14ac:dyDescent="0.3">
      <c r="A414">
        <v>20210907</v>
      </c>
      <c r="B414" t="s">
        <v>248</v>
      </c>
      <c r="C414" t="s">
        <v>2046</v>
      </c>
      <c r="D414">
        <v>46.470174</v>
      </c>
      <c r="E414" t="s">
        <v>2047</v>
      </c>
      <c r="F414" t="s">
        <v>2048</v>
      </c>
      <c r="G414" t="str">
        <f>HYPERLINK("d:\SRT_Improvement\전사데이터\aac\MG00e04c241940\20210907\173036-402.aac", "파일열기")</f>
        <v>파일열기</v>
      </c>
      <c r="H414" s="3" t="s">
        <v>2049</v>
      </c>
      <c r="I414" s="3" t="s">
        <v>2050</v>
      </c>
    </row>
    <row r="415" spans="1:9" ht="99" x14ac:dyDescent="0.3">
      <c r="A415">
        <v>20210830</v>
      </c>
      <c r="B415" t="s">
        <v>498</v>
      </c>
      <c r="C415" t="s">
        <v>2051</v>
      </c>
      <c r="D415">
        <v>28.054155999999999</v>
      </c>
      <c r="E415" t="s">
        <v>2052</v>
      </c>
      <c r="F415" t="s">
        <v>2053</v>
      </c>
      <c r="G415" t="str">
        <f>HYPERLINK("d:\SRT_Improvement\전사데이터\aac\MG00e04c24191c\20210830\172929-295.aac", "파일열기")</f>
        <v>파일열기</v>
      </c>
      <c r="H415" s="3" t="s">
        <v>2054</v>
      </c>
      <c r="I415" s="3" t="s">
        <v>2055</v>
      </c>
    </row>
    <row r="416" spans="1:9" ht="132" x14ac:dyDescent="0.3">
      <c r="A416">
        <v>20210811</v>
      </c>
      <c r="B416" t="s">
        <v>42</v>
      </c>
      <c r="C416" t="s">
        <v>2056</v>
      </c>
      <c r="D416">
        <v>38.163117999999997</v>
      </c>
      <c r="E416" t="s">
        <v>2057</v>
      </c>
      <c r="F416" t="s">
        <v>2058</v>
      </c>
      <c r="G416" t="str">
        <f>HYPERLINK("d:\SRT_Improvement\전사데이터\aac\MG00e04c241970\20210811\065011-852.aac", "파일열기")</f>
        <v>파일열기</v>
      </c>
      <c r="H416" s="3" t="s">
        <v>2059</v>
      </c>
      <c r="I416" s="3" t="s">
        <v>2060</v>
      </c>
    </row>
    <row r="417" spans="1:9" ht="181.5" x14ac:dyDescent="0.3">
      <c r="A417">
        <v>20210702</v>
      </c>
      <c r="B417" t="s">
        <v>559</v>
      </c>
      <c r="C417" t="s">
        <v>2061</v>
      </c>
      <c r="D417">
        <v>44.49053</v>
      </c>
      <c r="E417" t="s">
        <v>2062</v>
      </c>
      <c r="F417" t="s">
        <v>2063</v>
      </c>
      <c r="G417" t="str">
        <f>HYPERLINK("d:\SRT_Improvement\전사데이터\aac\MG00e04c241998\20210702\195650-506.aac", "파일열기")</f>
        <v>파일열기</v>
      </c>
      <c r="H417" s="3" t="s">
        <v>2064</v>
      </c>
      <c r="I417" s="3" t="s">
        <v>2065</v>
      </c>
    </row>
    <row r="418" spans="1:9" ht="148.5" x14ac:dyDescent="0.3">
      <c r="A418">
        <v>20210706</v>
      </c>
      <c r="B418" t="s">
        <v>472</v>
      </c>
      <c r="C418" t="s">
        <v>2066</v>
      </c>
      <c r="D418">
        <v>38.738332</v>
      </c>
      <c r="E418" t="s">
        <v>2067</v>
      </c>
      <c r="F418" t="s">
        <v>2068</v>
      </c>
      <c r="G418" t="str">
        <f>HYPERLINK("d:\SRT_Improvement\전사데이터\aac\MG00e04c241984\20210706\223042-291.aac", "파일열기")</f>
        <v>파일열기</v>
      </c>
      <c r="H418" s="3" t="s">
        <v>2069</v>
      </c>
      <c r="I418" s="3" t="s">
        <v>2070</v>
      </c>
    </row>
    <row r="419" spans="1:9" ht="99" x14ac:dyDescent="0.3">
      <c r="A419">
        <v>20210818</v>
      </c>
      <c r="B419" t="s">
        <v>98</v>
      </c>
      <c r="C419" t="s">
        <v>2071</v>
      </c>
      <c r="D419">
        <v>29.172581000000001</v>
      </c>
      <c r="E419" t="s">
        <v>2072</v>
      </c>
      <c r="F419" t="s">
        <v>2073</v>
      </c>
      <c r="G419" t="str">
        <f>HYPERLINK("d:\SRT_Improvement\전사데이터\aac\MG00e04c241964\20210818\152259-820.aac", "파일열기")</f>
        <v>파일열기</v>
      </c>
      <c r="H419" s="3" t="s">
        <v>2074</v>
      </c>
      <c r="I419" s="3" t="s">
        <v>2075</v>
      </c>
    </row>
    <row r="420" spans="1:9" ht="82.5" x14ac:dyDescent="0.3">
      <c r="A420">
        <v>20210803</v>
      </c>
      <c r="B420" t="s">
        <v>98</v>
      </c>
      <c r="C420" t="s">
        <v>2076</v>
      </c>
      <c r="D420">
        <v>23.51313</v>
      </c>
      <c r="E420" t="s">
        <v>2077</v>
      </c>
      <c r="F420" t="s">
        <v>2078</v>
      </c>
      <c r="G420" t="str">
        <f>HYPERLINK("d:\SRT_Improvement\전사데이터\aac\MG00e04c241964\20210803\224653-590.aac", "파일열기")</f>
        <v>파일열기</v>
      </c>
      <c r="H420" s="3" t="s">
        <v>2079</v>
      </c>
      <c r="I420" s="3" t="s">
        <v>2080</v>
      </c>
    </row>
    <row r="421" spans="1:9" ht="99" x14ac:dyDescent="0.3">
      <c r="A421">
        <v>20210723</v>
      </c>
      <c r="B421" t="s">
        <v>47</v>
      </c>
      <c r="C421" t="s">
        <v>2081</v>
      </c>
      <c r="D421">
        <v>38.284975000000003</v>
      </c>
      <c r="E421" t="s">
        <v>2082</v>
      </c>
      <c r="F421" t="s">
        <v>2083</v>
      </c>
      <c r="G421" t="str">
        <f>HYPERLINK("d:\SRT_Improvement\전사데이터\aac\MG00e04c24197c\20210723\164512-072.aac", "파일열기")</f>
        <v>파일열기</v>
      </c>
      <c r="H421" s="3" t="s">
        <v>2084</v>
      </c>
      <c r="I421" s="3" t="s">
        <v>2085</v>
      </c>
    </row>
    <row r="422" spans="1:9" ht="99" x14ac:dyDescent="0.3">
      <c r="A422">
        <v>20210716</v>
      </c>
      <c r="B422" t="s">
        <v>147</v>
      </c>
      <c r="C422" t="s">
        <v>2086</v>
      </c>
      <c r="D422">
        <v>26.349909</v>
      </c>
      <c r="E422" t="s">
        <v>2087</v>
      </c>
      <c r="F422" t="s">
        <v>2088</v>
      </c>
      <c r="G422" t="str">
        <f>HYPERLINK("d:\SRT_Improvement\전사데이터\aac\MG00e04c241968\20210716\213738-088.aac", "파일열기")</f>
        <v>파일열기</v>
      </c>
      <c r="H422" s="3" t="s">
        <v>2089</v>
      </c>
      <c r="I422" s="3" t="s">
        <v>2090</v>
      </c>
    </row>
    <row r="423" spans="1:9" ht="66" x14ac:dyDescent="0.3">
      <c r="A423">
        <v>20210813</v>
      </c>
      <c r="B423" t="s">
        <v>242</v>
      </c>
      <c r="C423" t="s">
        <v>2091</v>
      </c>
      <c r="D423">
        <v>28.386161999999999</v>
      </c>
      <c r="E423" t="s">
        <v>2092</v>
      </c>
      <c r="F423" t="s">
        <v>2093</v>
      </c>
      <c r="G423" t="str">
        <f>HYPERLINK("d:\SRT_Improvement\전사데이터\aac\MG00e04c241944\20210813\194417-790.aac", "파일열기")</f>
        <v>파일열기</v>
      </c>
      <c r="H423" s="3" t="s">
        <v>2094</v>
      </c>
      <c r="I423" s="3" t="s">
        <v>2095</v>
      </c>
    </row>
    <row r="424" spans="1:9" ht="82.5" x14ac:dyDescent="0.3">
      <c r="A424">
        <v>20210902</v>
      </c>
      <c r="B424" t="s">
        <v>498</v>
      </c>
      <c r="C424" t="s">
        <v>2096</v>
      </c>
      <c r="D424">
        <v>24.269898000000001</v>
      </c>
      <c r="E424" t="s">
        <v>2097</v>
      </c>
      <c r="F424" t="s">
        <v>2098</v>
      </c>
      <c r="G424" t="str">
        <f>HYPERLINK("d:\SRT_Improvement\전사데이터\aac\MG00e04c24191c\20210902\072417-664.aac", "파일열기")</f>
        <v>파일열기</v>
      </c>
      <c r="H424" s="3" t="s">
        <v>2099</v>
      </c>
      <c r="I424" s="3" t="s">
        <v>2100</v>
      </c>
    </row>
    <row r="425" spans="1:9" ht="82.5" x14ac:dyDescent="0.3">
      <c r="A425">
        <v>20210819</v>
      </c>
      <c r="B425" t="s">
        <v>53</v>
      </c>
      <c r="C425" t="s">
        <v>2101</v>
      </c>
      <c r="D425">
        <v>28.256001000000001</v>
      </c>
      <c r="E425" t="s">
        <v>2102</v>
      </c>
      <c r="F425" t="s">
        <v>2103</v>
      </c>
      <c r="G425" t="str">
        <f>HYPERLINK("d:\SRT_Improvement\전사데이터\aac\MG00e04c2419b0\20210819\095435-129.aac", "파일열기")</f>
        <v>파일열기</v>
      </c>
      <c r="H425" s="3" t="s">
        <v>2104</v>
      </c>
      <c r="I425" s="3" t="s">
        <v>2105</v>
      </c>
    </row>
    <row r="426" spans="1:9" ht="99" x14ac:dyDescent="0.3">
      <c r="A426">
        <v>20210702</v>
      </c>
      <c r="B426" t="s">
        <v>559</v>
      </c>
      <c r="C426" t="s">
        <v>2106</v>
      </c>
      <c r="D426">
        <v>27.975262000000001</v>
      </c>
      <c r="E426" t="s">
        <v>2107</v>
      </c>
      <c r="F426" t="s">
        <v>2108</v>
      </c>
      <c r="G426" t="str">
        <f>HYPERLINK("d:\SRT_Improvement\전사데이터\aac\MG00e04c241998\20210702\084317-761.aac", "파일열기")</f>
        <v>파일열기</v>
      </c>
      <c r="H426" s="3" t="s">
        <v>2109</v>
      </c>
      <c r="I426" s="3" t="s">
        <v>2110</v>
      </c>
    </row>
    <row r="427" spans="1:9" ht="132" x14ac:dyDescent="0.3">
      <c r="A427">
        <v>20210903</v>
      </c>
      <c r="B427" t="s">
        <v>24</v>
      </c>
      <c r="C427" t="s">
        <v>2111</v>
      </c>
      <c r="D427">
        <v>33.553333000000002</v>
      </c>
      <c r="E427" t="s">
        <v>2112</v>
      </c>
      <c r="F427" t="s">
        <v>2113</v>
      </c>
      <c r="G427" t="str">
        <f>HYPERLINK("d:\SRT_Improvement\전사데이터\aac\MG00e04c24194c\20210903\124236-675.aac", "파일열기")</f>
        <v>파일열기</v>
      </c>
      <c r="H427" s="3" t="s">
        <v>2114</v>
      </c>
      <c r="I427" s="3" t="s">
        <v>2115</v>
      </c>
    </row>
    <row r="428" spans="1:9" ht="82.5" x14ac:dyDescent="0.3">
      <c r="A428">
        <v>20210813</v>
      </c>
      <c r="B428" t="s">
        <v>147</v>
      </c>
      <c r="C428" t="s">
        <v>2116</v>
      </c>
      <c r="D428">
        <v>25.399276</v>
      </c>
      <c r="E428" t="s">
        <v>2117</v>
      </c>
      <c r="F428" t="s">
        <v>2118</v>
      </c>
      <c r="G428" t="str">
        <f>HYPERLINK("d:\SRT_Improvement\전사데이터\aac\MG00e04c241968\20210813\084302-949.aac", "파일열기")</f>
        <v>파일열기</v>
      </c>
      <c r="H428" s="3" t="s">
        <v>2119</v>
      </c>
      <c r="I428" s="3" t="s">
        <v>2120</v>
      </c>
    </row>
    <row r="429" spans="1:9" ht="148.5" x14ac:dyDescent="0.3">
      <c r="A429">
        <v>20210823</v>
      </c>
      <c r="B429" t="s">
        <v>559</v>
      </c>
      <c r="C429" t="s">
        <v>2121</v>
      </c>
      <c r="D429">
        <v>38.407311999999997</v>
      </c>
      <c r="E429" t="s">
        <v>2122</v>
      </c>
      <c r="F429" t="s">
        <v>2123</v>
      </c>
      <c r="G429" t="str">
        <f>HYPERLINK("d:\SRT_Improvement\전사데이터\aac\MG00e04c241998\20210823\175253-670.aac", "파일열기")</f>
        <v>파일열기</v>
      </c>
      <c r="H429" s="3" t="s">
        <v>2124</v>
      </c>
      <c r="I429" s="3" t="s">
        <v>2125</v>
      </c>
    </row>
    <row r="430" spans="1:9" ht="82.5" x14ac:dyDescent="0.3">
      <c r="A430">
        <v>20210810</v>
      </c>
      <c r="B430" t="s">
        <v>377</v>
      </c>
      <c r="C430" t="s">
        <v>2126</v>
      </c>
      <c r="D430">
        <v>22.142453</v>
      </c>
      <c r="E430" t="s">
        <v>2127</v>
      </c>
      <c r="F430" t="s">
        <v>2128</v>
      </c>
      <c r="G430" t="str">
        <f>HYPERLINK("d:\SRT_Improvement\전사데이터\aac\MG00e04c241974\20210810\132530-559.aac", "파일열기")</f>
        <v>파일열기</v>
      </c>
      <c r="H430" s="3" t="s">
        <v>2129</v>
      </c>
      <c r="I430" s="3" t="s">
        <v>2130</v>
      </c>
    </row>
    <row r="431" spans="1:9" ht="99" x14ac:dyDescent="0.3">
      <c r="A431">
        <v>20210818</v>
      </c>
      <c r="B431" t="s">
        <v>80</v>
      </c>
      <c r="C431" t="s">
        <v>2131</v>
      </c>
      <c r="D431">
        <v>27.656506</v>
      </c>
      <c r="E431" t="s">
        <v>2132</v>
      </c>
      <c r="F431" t="s">
        <v>2133</v>
      </c>
      <c r="G431" t="str">
        <f>HYPERLINK("d:\SRT_Improvement\전사데이터\aac\MG00e04c241950\20210818\183701-851.aac", "파일열기")</f>
        <v>파일열기</v>
      </c>
      <c r="H431" s="3" t="s">
        <v>2134</v>
      </c>
      <c r="I431" s="3" t="s">
        <v>1184</v>
      </c>
    </row>
    <row r="432" spans="1:9" ht="148.5" x14ac:dyDescent="0.3">
      <c r="A432">
        <v>20210721</v>
      </c>
      <c r="B432" t="s">
        <v>147</v>
      </c>
      <c r="C432" t="s">
        <v>2135</v>
      </c>
      <c r="D432">
        <v>40.016961000000002</v>
      </c>
      <c r="E432" t="s">
        <v>2136</v>
      </c>
      <c r="F432" t="s">
        <v>2137</v>
      </c>
      <c r="G432" t="str">
        <f>HYPERLINK("d:\SRT_Improvement\전사데이터\aac\MG00e04c241968\20210721\073956-434.aac", "파일열기")</f>
        <v>파일열기</v>
      </c>
      <c r="H432" s="3" t="s">
        <v>2138</v>
      </c>
      <c r="I432" s="3" t="s">
        <v>2139</v>
      </c>
    </row>
    <row r="433" spans="1:9" ht="99" x14ac:dyDescent="0.3">
      <c r="A433">
        <v>20210810</v>
      </c>
      <c r="B433" t="s">
        <v>98</v>
      </c>
      <c r="C433" t="s">
        <v>2140</v>
      </c>
      <c r="D433">
        <v>35.028373999999999</v>
      </c>
      <c r="E433" t="s">
        <v>2141</v>
      </c>
      <c r="F433" t="s">
        <v>2142</v>
      </c>
      <c r="G433" t="str">
        <f>HYPERLINK("d:\SRT_Improvement\전사데이터\aac\MG00e04c241964\20210810\143708-233.aac", "파일열기")</f>
        <v>파일열기</v>
      </c>
      <c r="H433" s="3" t="s">
        <v>2143</v>
      </c>
      <c r="I433" s="3" t="s">
        <v>2144</v>
      </c>
    </row>
    <row r="434" spans="1:9" ht="82.5" x14ac:dyDescent="0.3">
      <c r="A434">
        <v>20210825</v>
      </c>
      <c r="B434" t="s">
        <v>199</v>
      </c>
      <c r="C434" t="s">
        <v>2145</v>
      </c>
      <c r="D434">
        <v>24.550370000000001</v>
      </c>
      <c r="E434" t="s">
        <v>2146</v>
      </c>
      <c r="F434" t="s">
        <v>2147</v>
      </c>
      <c r="G434" t="str">
        <f>HYPERLINK("d:\SRT_Improvement\전사데이터\aac\MG00e04c241988\20210825\161030-629.aac", "파일열기")</f>
        <v>파일열기</v>
      </c>
      <c r="H434" s="3" t="s">
        <v>2148</v>
      </c>
      <c r="I434" s="3" t="s">
        <v>2149</v>
      </c>
    </row>
    <row r="435" spans="1:9" ht="115.5" x14ac:dyDescent="0.3">
      <c r="A435">
        <v>20210730</v>
      </c>
      <c r="B435" t="s">
        <v>74</v>
      </c>
      <c r="C435" t="s">
        <v>2150</v>
      </c>
      <c r="D435">
        <v>33.734281000000003</v>
      </c>
      <c r="E435" t="s">
        <v>2151</v>
      </c>
      <c r="F435" t="s">
        <v>2152</v>
      </c>
      <c r="G435" t="str">
        <f>HYPERLINK("d:\SRT_Improvement\전사데이터\aac\MG00e04c2418cc\20210730\225639-752.aac", "파일열기")</f>
        <v>파일열기</v>
      </c>
      <c r="H435" s="3" t="s">
        <v>2153</v>
      </c>
      <c r="I435" s="3" t="s">
        <v>2154</v>
      </c>
    </row>
    <row r="436" spans="1:9" ht="82.5" x14ac:dyDescent="0.3">
      <c r="A436">
        <v>20210906</v>
      </c>
      <c r="B436" t="s">
        <v>10</v>
      </c>
      <c r="C436" t="s">
        <v>2155</v>
      </c>
      <c r="D436">
        <v>25.398275999999999</v>
      </c>
      <c r="E436" t="s">
        <v>2156</v>
      </c>
      <c r="F436" t="s">
        <v>2157</v>
      </c>
      <c r="G436" t="str">
        <f>HYPERLINK("d:\SRT_Improvement\전사데이터\aac\MG00e04c2419ac\20210906\152646-564.aac", "파일열기")</f>
        <v>파일열기</v>
      </c>
      <c r="H436" s="3" t="s">
        <v>2158</v>
      </c>
      <c r="I436" s="3" t="s">
        <v>2159</v>
      </c>
    </row>
    <row r="437" spans="1:9" ht="99" x14ac:dyDescent="0.3">
      <c r="A437">
        <v>20210823</v>
      </c>
      <c r="B437" t="s">
        <v>80</v>
      </c>
      <c r="C437" t="s">
        <v>2160</v>
      </c>
      <c r="D437">
        <v>26.675429000000001</v>
      </c>
      <c r="E437" t="s">
        <v>2161</v>
      </c>
      <c r="F437" t="s">
        <v>2162</v>
      </c>
      <c r="G437" t="str">
        <f>HYPERLINK("d:\SRT_Improvement\전사데이터\aac\MG00e04c241950\20210823\162858-649.aac", "파일열기")</f>
        <v>파일열기</v>
      </c>
      <c r="H437" s="3" t="s">
        <v>2163</v>
      </c>
      <c r="I437" s="3" t="s">
        <v>2164</v>
      </c>
    </row>
    <row r="438" spans="1:9" ht="99" x14ac:dyDescent="0.3">
      <c r="A438">
        <v>20210824</v>
      </c>
      <c r="B438" t="s">
        <v>42</v>
      </c>
      <c r="C438" t="s">
        <v>2165</v>
      </c>
      <c r="D438">
        <v>29.362891000000001</v>
      </c>
      <c r="E438" t="s">
        <v>2166</v>
      </c>
      <c r="F438" t="s">
        <v>2167</v>
      </c>
      <c r="G438" t="str">
        <f>HYPERLINK("d:\SRT_Improvement\전사데이터\aac\MG00e04c241970\20210824\204600-986.aac", "파일열기")</f>
        <v>파일열기</v>
      </c>
      <c r="H438" s="3" t="s">
        <v>2168</v>
      </c>
      <c r="I438" s="3" t="s">
        <v>2169</v>
      </c>
    </row>
    <row r="439" spans="1:9" ht="148.5" x14ac:dyDescent="0.3">
      <c r="A439">
        <v>20210813</v>
      </c>
      <c r="B439" t="s">
        <v>80</v>
      </c>
      <c r="C439" t="s">
        <v>2170</v>
      </c>
      <c r="D439">
        <v>41.463217</v>
      </c>
      <c r="E439" t="s">
        <v>2171</v>
      </c>
      <c r="F439" t="s">
        <v>2172</v>
      </c>
      <c r="G439" t="str">
        <f>HYPERLINK("d:\SRT_Improvement\전사데이터\aac\MG00e04c241950\20210813\194357-585.aac", "파일열기")</f>
        <v>파일열기</v>
      </c>
      <c r="H439" s="3" t="s">
        <v>2173</v>
      </c>
      <c r="I439" s="3" t="s">
        <v>2174</v>
      </c>
    </row>
    <row r="440" spans="1:9" ht="82.5" x14ac:dyDescent="0.3">
      <c r="A440">
        <v>20210818</v>
      </c>
      <c r="B440" t="s">
        <v>98</v>
      </c>
      <c r="C440" t="s">
        <v>2175</v>
      </c>
      <c r="D440">
        <v>26.085941999999999</v>
      </c>
      <c r="E440" t="s">
        <v>2176</v>
      </c>
      <c r="F440" t="s">
        <v>2177</v>
      </c>
      <c r="G440" t="str">
        <f>HYPERLINK("d:\SRT_Improvement\전사데이터\aac\MG00e04c241964\20210818\123817-410.aac", "파일열기")</f>
        <v>파일열기</v>
      </c>
      <c r="H440" s="3" t="s">
        <v>2178</v>
      </c>
      <c r="I440" s="3" t="s">
        <v>2179</v>
      </c>
    </row>
    <row r="441" spans="1:9" ht="115.5" x14ac:dyDescent="0.3">
      <c r="A441">
        <v>20210805</v>
      </c>
      <c r="B441" t="s">
        <v>236</v>
      </c>
      <c r="C441" t="s">
        <v>2180</v>
      </c>
      <c r="D441">
        <v>32.936064000000002</v>
      </c>
      <c r="E441" t="s">
        <v>2181</v>
      </c>
      <c r="F441" t="s">
        <v>2182</v>
      </c>
      <c r="G441" t="str">
        <f>HYPERLINK("d:\SRT_Improvement\전사데이터\aac\MG00e04c241928\20210805\213228-253.aac", "파일열기")</f>
        <v>파일열기</v>
      </c>
      <c r="H441" s="3" t="s">
        <v>2183</v>
      </c>
      <c r="I441" s="3" t="s">
        <v>2184</v>
      </c>
    </row>
    <row r="442" spans="1:9" ht="82.5" x14ac:dyDescent="0.3">
      <c r="A442">
        <v>20210901</v>
      </c>
      <c r="B442" t="s">
        <v>248</v>
      </c>
      <c r="C442" t="s">
        <v>2185</v>
      </c>
      <c r="D442">
        <v>27.131294</v>
      </c>
      <c r="E442" t="s">
        <v>2186</v>
      </c>
      <c r="F442" t="s">
        <v>2187</v>
      </c>
      <c r="G442" t="str">
        <f>HYPERLINK("d:\SRT_Improvement\전사데이터\aac\MG00e04c241940\20210901\152533-525.aac", "파일열기")</f>
        <v>파일열기</v>
      </c>
      <c r="H442" s="3" t="s">
        <v>2188</v>
      </c>
      <c r="I442" s="3" t="s">
        <v>2189</v>
      </c>
    </row>
    <row r="443" spans="1:9" ht="82.5" x14ac:dyDescent="0.3">
      <c r="A443">
        <v>20210709</v>
      </c>
      <c r="B443" t="s">
        <v>42</v>
      </c>
      <c r="C443" t="s">
        <v>2190</v>
      </c>
      <c r="D443">
        <v>30.982278000000001</v>
      </c>
      <c r="E443" t="s">
        <v>2191</v>
      </c>
      <c r="F443" t="s">
        <v>2192</v>
      </c>
      <c r="G443" t="str">
        <f>HYPERLINK("d:\SRT_Improvement\전사데이터\aac\MG00e04c241970\20210709\152734-744.aac", "파일열기")</f>
        <v>파일열기</v>
      </c>
      <c r="H443" s="3" t="s">
        <v>2193</v>
      </c>
      <c r="I443" s="3" t="s">
        <v>2194</v>
      </c>
    </row>
    <row r="444" spans="1:9" ht="132" x14ac:dyDescent="0.3">
      <c r="A444">
        <v>20210805</v>
      </c>
      <c r="B444" t="s">
        <v>86</v>
      </c>
      <c r="C444" t="s">
        <v>2195</v>
      </c>
      <c r="D444">
        <v>34.605815</v>
      </c>
      <c r="E444" t="s">
        <v>2196</v>
      </c>
      <c r="F444" t="s">
        <v>2197</v>
      </c>
      <c r="G444" t="str">
        <f>HYPERLINK("d:\SRT_Improvement\전사데이터\aac\MG00e04c241930\20210805\145331-096.aac", "파일열기")</f>
        <v>파일열기</v>
      </c>
      <c r="H444" s="3" t="s">
        <v>2198</v>
      </c>
      <c r="I444" s="3" t="s">
        <v>2199</v>
      </c>
    </row>
    <row r="445" spans="1:9" ht="82.5" x14ac:dyDescent="0.3">
      <c r="A445">
        <v>20210709</v>
      </c>
      <c r="B445" t="s">
        <v>498</v>
      </c>
      <c r="C445" t="s">
        <v>2200</v>
      </c>
      <c r="D445">
        <v>26.063815999999999</v>
      </c>
      <c r="E445" t="s">
        <v>2201</v>
      </c>
      <c r="F445" t="s">
        <v>2202</v>
      </c>
      <c r="G445" t="str">
        <f>HYPERLINK("d:\SRT_Improvement\전사데이터\aac\MG00e04c24191c\20210709\221529-532.aac", "파일열기")</f>
        <v>파일열기</v>
      </c>
      <c r="H445" s="3" t="s">
        <v>2203</v>
      </c>
      <c r="I445" s="3" t="s">
        <v>2204</v>
      </c>
    </row>
    <row r="446" spans="1:9" ht="99" x14ac:dyDescent="0.3">
      <c r="A446">
        <v>20210809</v>
      </c>
      <c r="B446" t="s">
        <v>24</v>
      </c>
      <c r="C446" t="s">
        <v>2205</v>
      </c>
      <c r="D446">
        <v>31.006119000000002</v>
      </c>
      <c r="E446" t="s">
        <v>2206</v>
      </c>
      <c r="F446" t="s">
        <v>2207</v>
      </c>
      <c r="G446" t="str">
        <f>HYPERLINK("d:\SRT_Improvement\전사데이터\aac\MG00e04c24194c\20210809\090644-547.aac", "파일열기")</f>
        <v>파일열기</v>
      </c>
      <c r="H446" s="3" t="s">
        <v>2208</v>
      </c>
      <c r="I446" s="3" t="s">
        <v>2209</v>
      </c>
    </row>
    <row r="447" spans="1:9" ht="148.5" x14ac:dyDescent="0.3">
      <c r="A447">
        <v>20210803</v>
      </c>
      <c r="B447" t="s">
        <v>29</v>
      </c>
      <c r="C447" t="s">
        <v>2210</v>
      </c>
      <c r="D447">
        <v>43.308757</v>
      </c>
      <c r="E447" t="s">
        <v>2211</v>
      </c>
      <c r="F447" t="s">
        <v>2212</v>
      </c>
      <c r="G447" t="str">
        <f>HYPERLINK("d:\SRT_Improvement\전사데이터\aac\MG00e04c241938\20210803\085730-787.aac", "파일열기")</f>
        <v>파일열기</v>
      </c>
      <c r="H447" s="3" t="s">
        <v>2213</v>
      </c>
      <c r="I447" s="3" t="s">
        <v>2214</v>
      </c>
    </row>
    <row r="448" spans="1:9" ht="82.5" x14ac:dyDescent="0.3">
      <c r="A448">
        <v>20210903</v>
      </c>
      <c r="B448" t="s">
        <v>15</v>
      </c>
      <c r="C448" t="s">
        <v>2215</v>
      </c>
      <c r="D448">
        <v>26.759829</v>
      </c>
      <c r="E448" t="s">
        <v>2216</v>
      </c>
      <c r="F448" t="s">
        <v>2217</v>
      </c>
      <c r="G448" t="str">
        <f>HYPERLINK("d:\SRT_Improvement\전사데이터\aac\MG00e04c2419cc\20210903\124937-847.aac", "파일열기")</f>
        <v>파일열기</v>
      </c>
      <c r="H448" s="3" t="s">
        <v>2218</v>
      </c>
      <c r="I448" s="3" t="s">
        <v>2219</v>
      </c>
    </row>
    <row r="449" spans="1:9" ht="82.5" x14ac:dyDescent="0.3">
      <c r="A449">
        <v>20210906</v>
      </c>
      <c r="B449" t="s">
        <v>53</v>
      </c>
      <c r="C449" t="s">
        <v>2220</v>
      </c>
      <c r="D449">
        <v>25.611885999999998</v>
      </c>
      <c r="E449" t="s">
        <v>2221</v>
      </c>
      <c r="F449" t="s">
        <v>2222</v>
      </c>
      <c r="G449" t="str">
        <f>HYPERLINK("d:\SRT_Improvement\전사데이터\aac\MG00e04c2419b0\20210906\174340-109.aac", "파일열기")</f>
        <v>파일열기</v>
      </c>
      <c r="H449" s="3" t="s">
        <v>2223</v>
      </c>
      <c r="I449" s="3" t="s">
        <v>2224</v>
      </c>
    </row>
    <row r="450" spans="1:9" ht="115.5" x14ac:dyDescent="0.3">
      <c r="A450">
        <v>20210805</v>
      </c>
      <c r="B450" t="s">
        <v>47</v>
      </c>
      <c r="C450" t="s">
        <v>2225</v>
      </c>
      <c r="D450">
        <v>28.353605999999999</v>
      </c>
      <c r="E450" t="s">
        <v>2226</v>
      </c>
      <c r="F450" t="s">
        <v>2227</v>
      </c>
      <c r="G450" t="str">
        <f>HYPERLINK("d:\SRT_Improvement\전사데이터\aac\MG00e04c24197c\20210805\175534-741.aac", "파일열기")</f>
        <v>파일열기</v>
      </c>
      <c r="H450" s="3" t="s">
        <v>2228</v>
      </c>
      <c r="I450" s="3" t="s">
        <v>2229</v>
      </c>
    </row>
    <row r="451" spans="1:9" ht="148.5" x14ac:dyDescent="0.3">
      <c r="A451">
        <v>20210728</v>
      </c>
      <c r="B451" t="s">
        <v>92</v>
      </c>
      <c r="C451" t="s">
        <v>2230</v>
      </c>
      <c r="D451">
        <v>40.555509999999998</v>
      </c>
      <c r="E451" t="s">
        <v>2231</v>
      </c>
      <c r="F451" t="s">
        <v>2232</v>
      </c>
      <c r="G451" t="str">
        <f>HYPERLINK("d:\SRT_Improvement\전사데이터\aac\MG00e04c241914\20210728\141333-890.aac", "파일열기")</f>
        <v>파일열기</v>
      </c>
      <c r="H451" s="3" t="s">
        <v>2233</v>
      </c>
      <c r="I451" s="3" t="s">
        <v>2234</v>
      </c>
    </row>
    <row r="452" spans="1:9" ht="115.5" x14ac:dyDescent="0.3">
      <c r="A452">
        <v>20210803</v>
      </c>
      <c r="B452" t="s">
        <v>15</v>
      </c>
      <c r="C452" t="s">
        <v>2235</v>
      </c>
      <c r="D452">
        <v>27.774744999999999</v>
      </c>
      <c r="E452" t="s">
        <v>2236</v>
      </c>
      <c r="F452" t="s">
        <v>2237</v>
      </c>
      <c r="G452" t="str">
        <f>HYPERLINK("d:\SRT_Improvement\전사데이터\aac\MG00e04c2419cc\20210803\201522-425.aac", "파일열기")</f>
        <v>파일열기</v>
      </c>
      <c r="H452" s="3" t="s">
        <v>2238</v>
      </c>
      <c r="I452" s="3" t="s">
        <v>2239</v>
      </c>
    </row>
    <row r="453" spans="1:9" ht="82.5" x14ac:dyDescent="0.3">
      <c r="A453">
        <v>20210830</v>
      </c>
      <c r="B453" t="s">
        <v>377</v>
      </c>
      <c r="C453" t="s">
        <v>2240</v>
      </c>
      <c r="D453">
        <v>26.377711999999999</v>
      </c>
      <c r="E453" t="s">
        <v>2241</v>
      </c>
      <c r="F453" t="s">
        <v>2242</v>
      </c>
      <c r="G453" t="str">
        <f>HYPERLINK("d:\SRT_Improvement\전사데이터\aac\MG00e04c241974\20210830\155908-370.aac", "파일열기")</f>
        <v>파일열기</v>
      </c>
      <c r="H453" s="3" t="s">
        <v>2243</v>
      </c>
      <c r="I453" s="3" t="s">
        <v>2244</v>
      </c>
    </row>
    <row r="454" spans="1:9" ht="82.5" x14ac:dyDescent="0.3">
      <c r="A454">
        <v>20210706</v>
      </c>
      <c r="B454" t="s">
        <v>98</v>
      </c>
      <c r="C454" t="s">
        <v>2245</v>
      </c>
      <c r="D454">
        <v>26.101094</v>
      </c>
      <c r="E454" t="s">
        <v>2246</v>
      </c>
      <c r="F454" t="s">
        <v>2247</v>
      </c>
      <c r="G454" t="str">
        <f>HYPERLINK("d:\SRT_Improvement\전사데이터\aac\MG00e04c241964\20210706\212652-628.aac", "파일열기")</f>
        <v>파일열기</v>
      </c>
      <c r="H454" s="3" t="s">
        <v>2248</v>
      </c>
      <c r="I454" s="3" t="s">
        <v>2249</v>
      </c>
    </row>
    <row r="455" spans="1:9" ht="115.5" x14ac:dyDescent="0.3">
      <c r="A455">
        <v>20210820</v>
      </c>
      <c r="B455" t="s">
        <v>15</v>
      </c>
      <c r="C455" t="s">
        <v>2250</v>
      </c>
      <c r="D455">
        <v>31.616039000000001</v>
      </c>
      <c r="E455" t="s">
        <v>2251</v>
      </c>
      <c r="F455" t="s">
        <v>2252</v>
      </c>
      <c r="G455" t="str">
        <f>HYPERLINK("d:\SRT_Improvement\전사데이터\aac\MG00e04c2419cc\20210820\180748-057.aac", "파일열기")</f>
        <v>파일열기</v>
      </c>
      <c r="H455" s="3" t="s">
        <v>2253</v>
      </c>
      <c r="I455" s="3" t="s">
        <v>2254</v>
      </c>
    </row>
    <row r="456" spans="1:9" ht="132" x14ac:dyDescent="0.3">
      <c r="A456">
        <v>20210812</v>
      </c>
      <c r="B456" t="s">
        <v>29</v>
      </c>
      <c r="C456" t="s">
        <v>2255</v>
      </c>
      <c r="D456">
        <v>36.266365</v>
      </c>
      <c r="E456" t="s">
        <v>2256</v>
      </c>
      <c r="F456" t="s">
        <v>2257</v>
      </c>
      <c r="G456" t="str">
        <f>HYPERLINK("d:\SRT_Improvement\전사데이터\aac\MG00e04c241938\20210812\221441-683.aac", "파일열기")</f>
        <v>파일열기</v>
      </c>
      <c r="H456" s="3" t="s">
        <v>2258</v>
      </c>
      <c r="I456" s="3" t="s">
        <v>2259</v>
      </c>
    </row>
    <row r="457" spans="1:9" ht="198" x14ac:dyDescent="0.3">
      <c r="A457">
        <v>20210902</v>
      </c>
      <c r="B457" t="s">
        <v>15</v>
      </c>
      <c r="C457" t="s">
        <v>2260</v>
      </c>
      <c r="D457">
        <v>49.225752</v>
      </c>
      <c r="E457" t="s">
        <v>2261</v>
      </c>
      <c r="F457" t="s">
        <v>2262</v>
      </c>
      <c r="G457" t="str">
        <f>HYPERLINK("d:\SRT_Improvement\전사데이터\aac\MG00e04c2419cc\20210902\184006-748.aac", "파일열기")</f>
        <v>파일열기</v>
      </c>
      <c r="H457" s="3" t="s">
        <v>2263</v>
      </c>
      <c r="I457" s="3" t="s">
        <v>2264</v>
      </c>
    </row>
    <row r="458" spans="1:9" ht="66" x14ac:dyDescent="0.3">
      <c r="A458">
        <v>20210901</v>
      </c>
      <c r="B458" t="s">
        <v>163</v>
      </c>
      <c r="C458" t="s">
        <v>2265</v>
      </c>
      <c r="D458">
        <v>17.787853999999999</v>
      </c>
      <c r="E458" t="s">
        <v>2266</v>
      </c>
      <c r="F458" t="s">
        <v>2267</v>
      </c>
      <c r="G458" t="str">
        <f>HYPERLINK("d:\SRT_Improvement\전사데이터\aac\MG00e04c2419c0\20210901\132534-959.aac", "파일열기")</f>
        <v>파일열기</v>
      </c>
      <c r="H458" s="3" t="s">
        <v>2268</v>
      </c>
      <c r="I458" s="3" t="s">
        <v>2269</v>
      </c>
    </row>
    <row r="459" spans="1:9" ht="99" x14ac:dyDescent="0.3">
      <c r="A459">
        <v>20210820</v>
      </c>
      <c r="B459" t="s">
        <v>86</v>
      </c>
      <c r="C459" t="s">
        <v>2270</v>
      </c>
      <c r="D459">
        <v>28.013427</v>
      </c>
      <c r="E459" t="s">
        <v>2271</v>
      </c>
      <c r="F459" t="s">
        <v>2272</v>
      </c>
      <c r="G459" t="str">
        <f>HYPERLINK("d:\SRT_Improvement\전사데이터\aac\MG00e04c241930\20210820\212947-300.aac", "파일열기")</f>
        <v>파일열기</v>
      </c>
      <c r="H459" s="3" t="s">
        <v>2273</v>
      </c>
      <c r="I459" s="3" t="s">
        <v>2274</v>
      </c>
    </row>
    <row r="460" spans="1:9" ht="82.5" x14ac:dyDescent="0.3">
      <c r="A460">
        <v>20210716</v>
      </c>
      <c r="B460" t="s">
        <v>24</v>
      </c>
      <c r="C460" t="s">
        <v>2275</v>
      </c>
      <c r="D460">
        <v>25.026398</v>
      </c>
      <c r="E460" t="s">
        <v>2276</v>
      </c>
      <c r="F460" t="s">
        <v>2277</v>
      </c>
      <c r="G460" t="str">
        <f>HYPERLINK("d:\SRT_Improvement\전사데이터\aac\MG00e04c24194c\20210716\223901-741.aac", "파일열기")</f>
        <v>파일열기</v>
      </c>
      <c r="H460" s="3" t="s">
        <v>2278</v>
      </c>
      <c r="I460" s="3" t="s">
        <v>2279</v>
      </c>
    </row>
    <row r="461" spans="1:9" ht="115.5" x14ac:dyDescent="0.3">
      <c r="A461">
        <v>20210708</v>
      </c>
      <c r="B461" t="s">
        <v>163</v>
      </c>
      <c r="C461" t="s">
        <v>2280</v>
      </c>
      <c r="D461">
        <v>41.097665999999997</v>
      </c>
      <c r="E461" t="s">
        <v>2281</v>
      </c>
      <c r="F461" t="s">
        <v>2282</v>
      </c>
      <c r="G461" t="str">
        <f>HYPERLINK("d:\SRT_Improvement\전사데이터\aac\MG00e04c2419c0\20210708\092330-442.aac", "파일열기")</f>
        <v>파일열기</v>
      </c>
      <c r="H461" s="3" t="s">
        <v>2283</v>
      </c>
      <c r="I461" s="3" t="s">
        <v>2284</v>
      </c>
    </row>
    <row r="462" spans="1:9" ht="82.5" x14ac:dyDescent="0.3">
      <c r="A462">
        <v>20210715</v>
      </c>
      <c r="B462" t="s">
        <v>242</v>
      </c>
      <c r="C462" t="s">
        <v>2285</v>
      </c>
      <c r="D462">
        <v>25.154146999999998</v>
      </c>
      <c r="E462" t="s">
        <v>2286</v>
      </c>
      <c r="F462" t="s">
        <v>2287</v>
      </c>
      <c r="G462" t="str">
        <f>HYPERLINK("d:\SRT_Improvement\전사데이터\aac\MG00e04c241944\20210715\224043-234.aac", "파일열기")</f>
        <v>파일열기</v>
      </c>
      <c r="H462" s="3" t="s">
        <v>2288</v>
      </c>
      <c r="I462" s="3" t="s">
        <v>2289</v>
      </c>
    </row>
    <row r="463" spans="1:9" ht="99" x14ac:dyDescent="0.3">
      <c r="A463">
        <v>20210907</v>
      </c>
      <c r="B463" t="s">
        <v>24</v>
      </c>
      <c r="C463" t="s">
        <v>2290</v>
      </c>
      <c r="D463">
        <v>29.778935000000001</v>
      </c>
      <c r="E463" t="s">
        <v>2291</v>
      </c>
      <c r="F463" t="s">
        <v>2292</v>
      </c>
      <c r="G463" t="str">
        <f>HYPERLINK("d:\SRT_Improvement\전사데이터\aac\MG00e04c24194c\20210907\155548-938.aac", "파일열기")</f>
        <v>파일열기</v>
      </c>
      <c r="H463" s="3" t="s">
        <v>2293</v>
      </c>
      <c r="I463" s="3" t="s">
        <v>2294</v>
      </c>
    </row>
    <row r="464" spans="1:9" ht="132" x14ac:dyDescent="0.3">
      <c r="A464">
        <v>20210817</v>
      </c>
      <c r="B464" t="s">
        <v>24</v>
      </c>
      <c r="C464" t="s">
        <v>2295</v>
      </c>
      <c r="D464">
        <v>32.625939000000002</v>
      </c>
      <c r="E464" t="s">
        <v>2296</v>
      </c>
      <c r="F464" t="s">
        <v>2297</v>
      </c>
      <c r="G464" t="str">
        <f>HYPERLINK("d:\SRT_Improvement\전사데이터\aac\MG00e04c24194c\20210817\142232-261.aac", "파일열기")</f>
        <v>파일열기</v>
      </c>
      <c r="H464" s="3" t="s">
        <v>2298</v>
      </c>
      <c r="I464" s="3" t="s">
        <v>2299</v>
      </c>
    </row>
    <row r="465" spans="1:9" ht="82.5" x14ac:dyDescent="0.3">
      <c r="A465">
        <v>20210716</v>
      </c>
      <c r="B465" t="s">
        <v>242</v>
      </c>
      <c r="C465" t="s">
        <v>2300</v>
      </c>
      <c r="D465">
        <v>26.910947</v>
      </c>
      <c r="E465" t="s">
        <v>2301</v>
      </c>
      <c r="F465" t="s">
        <v>2302</v>
      </c>
      <c r="G465" t="str">
        <f>HYPERLINK("d:\SRT_Improvement\전사데이터\aac\MG00e04c241944\20210716\090431-540.aac", "파일열기")</f>
        <v>파일열기</v>
      </c>
      <c r="H465" s="3" t="s">
        <v>2303</v>
      </c>
      <c r="I465" s="3" t="s">
        <v>2304</v>
      </c>
    </row>
    <row r="466" spans="1:9" ht="82.5" x14ac:dyDescent="0.3">
      <c r="A466">
        <v>20210702</v>
      </c>
      <c r="B466" t="s">
        <v>236</v>
      </c>
      <c r="C466" t="s">
        <v>2305</v>
      </c>
      <c r="D466">
        <v>24.165748000000001</v>
      </c>
      <c r="E466" t="s">
        <v>2306</v>
      </c>
      <c r="F466" t="s">
        <v>2307</v>
      </c>
      <c r="G466" t="str">
        <f>HYPERLINK("d:\SRT_Improvement\전사데이터\aac\MG00e04c241928\20210702\164313-772.aac", "파일열기")</f>
        <v>파일열기</v>
      </c>
      <c r="H466" s="3" t="s">
        <v>2308</v>
      </c>
      <c r="I466" s="3" t="s">
        <v>2309</v>
      </c>
    </row>
    <row r="467" spans="1:9" ht="99" x14ac:dyDescent="0.3">
      <c r="A467">
        <v>20210907</v>
      </c>
      <c r="B467" t="s">
        <v>230</v>
      </c>
      <c r="C467" t="s">
        <v>2310</v>
      </c>
      <c r="D467">
        <v>33.737358999999998</v>
      </c>
      <c r="E467" t="s">
        <v>2311</v>
      </c>
      <c r="F467" t="s">
        <v>2312</v>
      </c>
      <c r="G467" t="str">
        <f>HYPERLINK("d:\SRT_Improvement\전사데이터\aac\MG00e04c2419a0\20210907\152134-531.aac", "파일열기")</f>
        <v>파일열기</v>
      </c>
      <c r="H467" s="3" t="s">
        <v>2313</v>
      </c>
      <c r="I467" s="3" t="s">
        <v>2314</v>
      </c>
    </row>
    <row r="468" spans="1:9" ht="115.5" x14ac:dyDescent="0.3">
      <c r="A468">
        <v>20210729</v>
      </c>
      <c r="B468" t="s">
        <v>10</v>
      </c>
      <c r="C468" t="s">
        <v>2315</v>
      </c>
      <c r="D468">
        <v>29.897205</v>
      </c>
      <c r="E468" t="s">
        <v>2316</v>
      </c>
      <c r="F468" t="s">
        <v>2317</v>
      </c>
      <c r="G468" t="str">
        <f>HYPERLINK("d:\SRT_Improvement\전사데이터\aac\MG00e04c2419ac\20210729\193512-628.aac", "파일열기")</f>
        <v>파일열기</v>
      </c>
      <c r="H468" s="3" t="s">
        <v>2318</v>
      </c>
      <c r="I468" s="3" t="s">
        <v>2319</v>
      </c>
    </row>
    <row r="469" spans="1:9" ht="82.5" x14ac:dyDescent="0.3">
      <c r="A469">
        <v>20210824</v>
      </c>
      <c r="B469" t="s">
        <v>230</v>
      </c>
      <c r="C469" t="s">
        <v>2320</v>
      </c>
      <c r="D469">
        <v>30.724513000000002</v>
      </c>
      <c r="E469" t="s">
        <v>2321</v>
      </c>
      <c r="F469" t="s">
        <v>2322</v>
      </c>
      <c r="G469" t="str">
        <f>HYPERLINK("d:\SRT_Improvement\전사데이터\aac\MG00e04c2419a0\20210824\094821-975.aac", "파일열기")</f>
        <v>파일열기</v>
      </c>
      <c r="H469" s="3" t="s">
        <v>2323</v>
      </c>
      <c r="I469" s="3" t="s">
        <v>2324</v>
      </c>
    </row>
    <row r="470" spans="1:9" ht="115.5" x14ac:dyDescent="0.3">
      <c r="A470">
        <v>20210713</v>
      </c>
      <c r="B470" t="s">
        <v>98</v>
      </c>
      <c r="C470" t="s">
        <v>2325</v>
      </c>
      <c r="D470">
        <v>38.264932999999999</v>
      </c>
      <c r="E470" t="s">
        <v>2326</v>
      </c>
      <c r="F470" t="s">
        <v>2327</v>
      </c>
      <c r="G470" t="str">
        <f>HYPERLINK("d:\SRT_Improvement\전사데이터\aac\MG00e04c241964\20210713\102628-290.aac", "파일열기")</f>
        <v>파일열기</v>
      </c>
      <c r="H470" s="3" t="s">
        <v>2328</v>
      </c>
      <c r="I470" s="3" t="s">
        <v>2329</v>
      </c>
    </row>
    <row r="471" spans="1:9" ht="82.5" x14ac:dyDescent="0.3">
      <c r="A471">
        <v>20210805</v>
      </c>
      <c r="B471" t="s">
        <v>230</v>
      </c>
      <c r="C471" t="s">
        <v>2330</v>
      </c>
      <c r="D471">
        <v>27.966173000000001</v>
      </c>
      <c r="E471" t="s">
        <v>2331</v>
      </c>
      <c r="F471" t="s">
        <v>2332</v>
      </c>
      <c r="G471" t="str">
        <f>HYPERLINK("d:\SRT_Improvement\전사데이터\aac\MG00e04c2419a0\20210805\184137-177.aac", "파일열기")</f>
        <v>파일열기</v>
      </c>
      <c r="H471" s="3" t="s">
        <v>2333</v>
      </c>
      <c r="I471" s="3" t="s">
        <v>2334</v>
      </c>
    </row>
    <row r="472" spans="1:9" ht="82.5" x14ac:dyDescent="0.3">
      <c r="A472">
        <v>20210730</v>
      </c>
      <c r="B472" t="s">
        <v>59</v>
      </c>
      <c r="C472" t="s">
        <v>2335</v>
      </c>
      <c r="D472">
        <v>25.496414999999999</v>
      </c>
      <c r="E472" t="s">
        <v>2336</v>
      </c>
      <c r="F472" t="s">
        <v>2337</v>
      </c>
      <c r="G472" t="str">
        <f>HYPERLINK("d:\SRT_Improvement\전사데이터\aac\MG00e04c24193c\20210730\080323-960.aac", "파일열기")</f>
        <v>파일열기</v>
      </c>
      <c r="H472" s="3" t="s">
        <v>2338</v>
      </c>
      <c r="I472" s="3" t="s">
        <v>2339</v>
      </c>
    </row>
    <row r="473" spans="1:9" ht="99" x14ac:dyDescent="0.3">
      <c r="A473">
        <v>20210902</v>
      </c>
      <c r="B473" t="s">
        <v>199</v>
      </c>
      <c r="C473" t="s">
        <v>2340</v>
      </c>
      <c r="D473">
        <v>22.706775</v>
      </c>
      <c r="E473" t="s">
        <v>2341</v>
      </c>
      <c r="F473" t="s">
        <v>2342</v>
      </c>
      <c r="G473" t="str">
        <f>HYPERLINK("d:\SRT_Improvement\전사데이터\aac\MG00e04c241988\20210902\145304-141.aac", "파일열기")</f>
        <v>파일열기</v>
      </c>
      <c r="H473" s="3" t="s">
        <v>2343</v>
      </c>
      <c r="I473" s="3" t="s">
        <v>2344</v>
      </c>
    </row>
    <row r="474" spans="1:9" ht="99" x14ac:dyDescent="0.3">
      <c r="A474">
        <v>20210818</v>
      </c>
      <c r="B474" t="s">
        <v>242</v>
      </c>
      <c r="C474" t="s">
        <v>2345</v>
      </c>
      <c r="D474">
        <v>31.123204000000001</v>
      </c>
      <c r="E474" t="s">
        <v>2346</v>
      </c>
      <c r="F474" t="s">
        <v>2347</v>
      </c>
      <c r="G474" t="str">
        <f>HYPERLINK("d:\SRT_Improvement\전사데이터\aac\MG00e04c241944\20210818\175641-447.aac", "파일열기")</f>
        <v>파일열기</v>
      </c>
      <c r="H474" s="3" t="s">
        <v>2348</v>
      </c>
      <c r="I474" s="3" t="s">
        <v>2349</v>
      </c>
    </row>
    <row r="475" spans="1:9" ht="82.5" x14ac:dyDescent="0.3">
      <c r="A475">
        <v>20210902</v>
      </c>
      <c r="B475" t="s">
        <v>24</v>
      </c>
      <c r="C475" t="s">
        <v>2350</v>
      </c>
      <c r="D475">
        <v>27.017164999999999</v>
      </c>
      <c r="E475" t="s">
        <v>2351</v>
      </c>
      <c r="F475" t="s">
        <v>2352</v>
      </c>
      <c r="G475" t="str">
        <f>HYPERLINK("d:\SRT_Improvement\전사데이터\aac\MG00e04c24194c\20210902\094941-616.aac", "파일열기")</f>
        <v>파일열기</v>
      </c>
      <c r="H475" s="3" t="s">
        <v>2353</v>
      </c>
      <c r="I475" s="3" t="s">
        <v>2354</v>
      </c>
    </row>
    <row r="476" spans="1:9" ht="148.5" x14ac:dyDescent="0.3">
      <c r="A476">
        <v>20210827</v>
      </c>
      <c r="B476" t="s">
        <v>230</v>
      </c>
      <c r="C476" t="s">
        <v>2355</v>
      </c>
      <c r="D476">
        <v>48.445504</v>
      </c>
      <c r="E476" t="s">
        <v>2356</v>
      </c>
      <c r="F476" t="s">
        <v>2357</v>
      </c>
      <c r="G476" t="str">
        <f>HYPERLINK("d:\SRT_Improvement\전사데이터\aac\MG00e04c2419a0\20210827\125030-039.aac", "파일열기")</f>
        <v>파일열기</v>
      </c>
      <c r="H476" s="3" t="s">
        <v>2358</v>
      </c>
      <c r="I476" s="3" t="s">
        <v>2359</v>
      </c>
    </row>
    <row r="477" spans="1:9" ht="148.5" x14ac:dyDescent="0.3">
      <c r="A477">
        <v>20210903</v>
      </c>
      <c r="B477" t="s">
        <v>163</v>
      </c>
      <c r="C477" t="s">
        <v>2360</v>
      </c>
      <c r="D477">
        <v>41.159618999999999</v>
      </c>
      <c r="E477" t="s">
        <v>2361</v>
      </c>
      <c r="F477" t="s">
        <v>2362</v>
      </c>
      <c r="G477" t="str">
        <f>HYPERLINK("d:\SRT_Improvement\전사데이터\aac\MG00e04c2419c0\20210903\190459-115.aac", "파일열기")</f>
        <v>파일열기</v>
      </c>
      <c r="H477" s="3" t="s">
        <v>2363</v>
      </c>
      <c r="I477" s="3" t="s">
        <v>2364</v>
      </c>
    </row>
    <row r="478" spans="1:9" ht="99" x14ac:dyDescent="0.3">
      <c r="A478">
        <v>20210716</v>
      </c>
      <c r="B478" t="s">
        <v>10</v>
      </c>
      <c r="C478" t="s">
        <v>2365</v>
      </c>
      <c r="D478">
        <v>27.456257999999998</v>
      </c>
      <c r="E478" t="s">
        <v>2366</v>
      </c>
      <c r="F478" t="s">
        <v>2367</v>
      </c>
      <c r="G478" t="str">
        <f>HYPERLINK("d:\SRT_Improvement\전사데이터\aac\MG00e04c2419ac\20210716\154027-380.aac", "파일열기")</f>
        <v>파일열기</v>
      </c>
      <c r="H478" s="3" t="s">
        <v>2368</v>
      </c>
      <c r="I478" s="3" t="s">
        <v>2369</v>
      </c>
    </row>
    <row r="479" spans="1:9" ht="99" x14ac:dyDescent="0.3">
      <c r="A479">
        <v>20210709</v>
      </c>
      <c r="B479" t="s">
        <v>15</v>
      </c>
      <c r="C479" t="s">
        <v>2370</v>
      </c>
      <c r="D479">
        <v>27.809868999999999</v>
      </c>
      <c r="E479" t="s">
        <v>2371</v>
      </c>
      <c r="F479" t="s">
        <v>2372</v>
      </c>
      <c r="G479" t="str">
        <f>HYPERLINK("d:\SRT_Improvement\전사데이터\aac\MG00e04c2419cc\20210709\140639-581.aac", "파일열기")</f>
        <v>파일열기</v>
      </c>
      <c r="H479" s="3" t="s">
        <v>2373</v>
      </c>
      <c r="I479" s="3" t="s">
        <v>2374</v>
      </c>
    </row>
    <row r="480" spans="1:9" ht="165" x14ac:dyDescent="0.3">
      <c r="A480">
        <v>20210820</v>
      </c>
      <c r="B480" t="s">
        <v>33</v>
      </c>
      <c r="C480" t="s">
        <v>2375</v>
      </c>
      <c r="D480">
        <v>43.580801000000001</v>
      </c>
      <c r="E480" t="s">
        <v>2376</v>
      </c>
      <c r="F480" t="s">
        <v>2377</v>
      </c>
      <c r="G480" t="str">
        <f>HYPERLINK("d:\SRT_Improvement\전사데이터\aac\MG00e04c241948\20210820\141301-244.aac", "파일열기")</f>
        <v>파일열기</v>
      </c>
      <c r="H480" s="3" t="s">
        <v>2378</v>
      </c>
      <c r="I480" s="3" t="s">
        <v>2379</v>
      </c>
    </row>
    <row r="481" spans="1:9" ht="148.5" x14ac:dyDescent="0.3">
      <c r="A481">
        <v>20210721</v>
      </c>
      <c r="B481" t="s">
        <v>559</v>
      </c>
      <c r="C481" t="s">
        <v>2380</v>
      </c>
      <c r="D481">
        <v>37.008490000000002</v>
      </c>
      <c r="E481" t="s">
        <v>2381</v>
      </c>
      <c r="F481" t="s">
        <v>2382</v>
      </c>
      <c r="G481" t="str">
        <f>HYPERLINK("d:\SRT_Improvement\전사데이터\aac\MG00e04c241998\20210721\065351-163.aac", "파일열기")</f>
        <v>파일열기</v>
      </c>
      <c r="H481" s="3" t="s">
        <v>2383</v>
      </c>
      <c r="I481" s="3" t="s">
        <v>2384</v>
      </c>
    </row>
    <row r="482" spans="1:9" ht="132" x14ac:dyDescent="0.3">
      <c r="A482">
        <v>20210824</v>
      </c>
      <c r="B482" t="s">
        <v>64</v>
      </c>
      <c r="C482" t="s">
        <v>2385</v>
      </c>
      <c r="D482">
        <v>44.565542999999998</v>
      </c>
      <c r="E482" t="s">
        <v>2386</v>
      </c>
      <c r="F482" t="s">
        <v>2387</v>
      </c>
      <c r="G482" t="str">
        <f>HYPERLINK("d:\SRT_Improvement\전사데이터\aac\MG00e04c24196c\20210824\083951-057.aac", "파일열기")</f>
        <v>파일열기</v>
      </c>
      <c r="H482" s="3" t="s">
        <v>2388</v>
      </c>
      <c r="I482" s="3" t="s">
        <v>2389</v>
      </c>
    </row>
    <row r="483" spans="1:9" ht="115.5" x14ac:dyDescent="0.3">
      <c r="A483">
        <v>20210907</v>
      </c>
      <c r="B483" t="s">
        <v>42</v>
      </c>
      <c r="C483" t="s">
        <v>2390</v>
      </c>
      <c r="D483">
        <v>33.584280999999997</v>
      </c>
      <c r="E483" t="s">
        <v>2391</v>
      </c>
      <c r="F483" t="s">
        <v>2392</v>
      </c>
      <c r="G483" t="str">
        <f>HYPERLINK("d:\SRT_Improvement\전사데이터\aac\MG00e04c241970\20210907\143519-904.aac", "파일열기")</f>
        <v>파일열기</v>
      </c>
      <c r="H483" s="3" t="s">
        <v>2393</v>
      </c>
      <c r="I483" s="3" t="s">
        <v>2394</v>
      </c>
    </row>
    <row r="484" spans="1:9" ht="132" x14ac:dyDescent="0.3">
      <c r="A484">
        <v>20210903</v>
      </c>
      <c r="B484" t="s">
        <v>59</v>
      </c>
      <c r="C484" t="s">
        <v>2395</v>
      </c>
      <c r="D484">
        <v>37.218026000000002</v>
      </c>
      <c r="E484" t="s">
        <v>2396</v>
      </c>
      <c r="F484" t="s">
        <v>2397</v>
      </c>
      <c r="G484" t="str">
        <f>HYPERLINK("d:\SRT_Improvement\전사데이터\aac\MG00e04c24193c\20210903\184129-273.aac", "파일열기")</f>
        <v>파일열기</v>
      </c>
      <c r="H484" s="3" t="s">
        <v>2398</v>
      </c>
      <c r="I484" s="3" t="s">
        <v>2399</v>
      </c>
    </row>
    <row r="485" spans="1:9" ht="148.5" x14ac:dyDescent="0.3">
      <c r="A485">
        <v>20210719</v>
      </c>
      <c r="B485" t="s">
        <v>59</v>
      </c>
      <c r="C485" t="s">
        <v>2400</v>
      </c>
      <c r="D485">
        <v>39.150461999999997</v>
      </c>
      <c r="E485" t="s">
        <v>2401</v>
      </c>
      <c r="F485" t="s">
        <v>2402</v>
      </c>
      <c r="G485" t="str">
        <f>HYPERLINK("d:\SRT_Improvement\전사데이터\aac\MG00e04c24193c\20210719\174645-206.aac", "파일열기")</f>
        <v>파일열기</v>
      </c>
      <c r="H485" s="3" t="s">
        <v>2403</v>
      </c>
      <c r="I485" s="3" t="s">
        <v>2404</v>
      </c>
    </row>
    <row r="486" spans="1:9" ht="99" x14ac:dyDescent="0.3">
      <c r="A486">
        <v>20210714</v>
      </c>
      <c r="B486" t="s">
        <v>74</v>
      </c>
      <c r="C486" t="s">
        <v>2405</v>
      </c>
      <c r="D486">
        <v>26.423155999999999</v>
      </c>
      <c r="E486" t="s">
        <v>2406</v>
      </c>
      <c r="F486" t="s">
        <v>2407</v>
      </c>
      <c r="G486" t="str">
        <f>HYPERLINK("d:\SRT_Improvement\전사데이터\aac\MG00e04c2418cc\20210714\110543-654.aac", "파일열기")</f>
        <v>파일열기</v>
      </c>
      <c r="H486" s="3" t="s">
        <v>771</v>
      </c>
      <c r="I486" s="3" t="s">
        <v>2408</v>
      </c>
    </row>
    <row r="487" spans="1:9" ht="99" x14ac:dyDescent="0.3">
      <c r="A487">
        <v>20210818</v>
      </c>
      <c r="B487" t="s">
        <v>15</v>
      </c>
      <c r="C487" t="s">
        <v>2409</v>
      </c>
      <c r="D487">
        <v>28.403645999999998</v>
      </c>
      <c r="E487" t="s">
        <v>2410</v>
      </c>
      <c r="F487" t="s">
        <v>2411</v>
      </c>
      <c r="G487" t="str">
        <f>HYPERLINK("d:\SRT_Improvement\전사데이터\aac\MG00e04c2419cc\20210818\095227-540.aac", "파일열기")</f>
        <v>파일열기</v>
      </c>
      <c r="H487" s="3" t="s">
        <v>771</v>
      </c>
      <c r="I487" s="3" t="s">
        <v>2412</v>
      </c>
    </row>
    <row r="488" spans="1:9" ht="132" x14ac:dyDescent="0.3">
      <c r="A488">
        <v>20210705</v>
      </c>
      <c r="B488" t="s">
        <v>174</v>
      </c>
      <c r="C488" t="s">
        <v>2413</v>
      </c>
      <c r="D488">
        <v>35.804552000000001</v>
      </c>
      <c r="E488" t="s">
        <v>2414</v>
      </c>
      <c r="F488" t="s">
        <v>2415</v>
      </c>
      <c r="G488" t="str">
        <f>HYPERLINK("d:\SRT_Improvement\전사데이터\aac\MG00e04c24192c\20210705\071852-728.aac", "파일열기")</f>
        <v>파일열기</v>
      </c>
      <c r="H488" s="3" t="s">
        <v>2416</v>
      </c>
      <c r="I488" s="3" t="s">
        <v>2417</v>
      </c>
    </row>
    <row r="489" spans="1:9" ht="99" x14ac:dyDescent="0.3">
      <c r="A489">
        <v>20210706</v>
      </c>
      <c r="B489" t="s">
        <v>15</v>
      </c>
      <c r="C489" t="s">
        <v>2418</v>
      </c>
      <c r="D489">
        <v>30.582159999999998</v>
      </c>
      <c r="E489" t="s">
        <v>2419</v>
      </c>
      <c r="F489" t="s">
        <v>2420</v>
      </c>
      <c r="G489" t="str">
        <f>HYPERLINK("d:\SRT_Improvement\전사데이터\aac\MG00e04c2419cc\20210706\171355-744.aac", "파일열기")</f>
        <v>파일열기</v>
      </c>
      <c r="H489" s="3" t="s">
        <v>2421</v>
      </c>
      <c r="I489" s="3" t="s">
        <v>2422</v>
      </c>
    </row>
    <row r="490" spans="1:9" ht="115.5" x14ac:dyDescent="0.3">
      <c r="A490">
        <v>20210729</v>
      </c>
      <c r="B490" t="s">
        <v>10</v>
      </c>
      <c r="C490" t="s">
        <v>2423</v>
      </c>
      <c r="D490">
        <v>32.266852999999998</v>
      </c>
      <c r="E490" t="s">
        <v>2424</v>
      </c>
      <c r="F490" t="s">
        <v>2425</v>
      </c>
      <c r="G490" t="str">
        <f>HYPERLINK("d:\SRT_Improvement\전사데이터\aac\MG00e04c2419ac\20210729\210047-302.aac", "파일열기")</f>
        <v>파일열기</v>
      </c>
      <c r="H490" s="3" t="s">
        <v>2426</v>
      </c>
      <c r="I490" s="3" t="s">
        <v>2427</v>
      </c>
    </row>
    <row r="491" spans="1:9" ht="99" hidden="1" x14ac:dyDescent="0.3">
      <c r="A491">
        <v>20210902</v>
      </c>
      <c r="B491" t="s">
        <v>163</v>
      </c>
      <c r="C491" t="s">
        <v>2428</v>
      </c>
      <c r="D491">
        <v>22.921721000000002</v>
      </c>
      <c r="E491" t="s">
        <v>2429</v>
      </c>
      <c r="H491" s="3" t="s">
        <v>2430</v>
      </c>
    </row>
    <row r="492" spans="1:9" ht="99" x14ac:dyDescent="0.3">
      <c r="A492">
        <v>20210803</v>
      </c>
      <c r="B492" t="s">
        <v>377</v>
      </c>
      <c r="C492" t="s">
        <v>2431</v>
      </c>
      <c r="D492">
        <v>34.070808</v>
      </c>
      <c r="E492" t="s">
        <v>2432</v>
      </c>
      <c r="F492" t="s">
        <v>2433</v>
      </c>
      <c r="G492" t="str">
        <f>HYPERLINK("d:\SRT_Improvement\전사데이터\aac\MG00e04c241974\20210803\205936-086.aac", "파일열기")</f>
        <v>파일열기</v>
      </c>
      <c r="H492" s="3" t="s">
        <v>2434</v>
      </c>
      <c r="I492" s="3" t="s">
        <v>2435</v>
      </c>
    </row>
    <row r="493" spans="1:9" ht="82.5" x14ac:dyDescent="0.3">
      <c r="A493">
        <v>20210903</v>
      </c>
      <c r="B493" t="s">
        <v>199</v>
      </c>
      <c r="C493" t="s">
        <v>2436</v>
      </c>
      <c r="D493">
        <v>23.523122999999998</v>
      </c>
      <c r="E493" t="s">
        <v>2437</v>
      </c>
      <c r="F493" t="s">
        <v>2438</v>
      </c>
      <c r="G493" t="str">
        <f>HYPERLINK("d:\SRT_Improvement\전사데이터\aac\MG00e04c241988\20210903\080956-227.aac", "파일열기")</f>
        <v>파일열기</v>
      </c>
      <c r="H493" s="3" t="s">
        <v>2439</v>
      </c>
      <c r="I493" s="3" t="s">
        <v>2440</v>
      </c>
    </row>
    <row r="494" spans="1:9" ht="82.5" x14ac:dyDescent="0.3">
      <c r="A494">
        <v>20210811</v>
      </c>
      <c r="B494" t="s">
        <v>15</v>
      </c>
      <c r="C494" t="s">
        <v>2441</v>
      </c>
      <c r="D494">
        <v>29.638749000000001</v>
      </c>
      <c r="E494" t="s">
        <v>2442</v>
      </c>
      <c r="F494" t="s">
        <v>2443</v>
      </c>
      <c r="G494" t="str">
        <f>HYPERLINK("d:\SRT_Improvement\전사데이터\aac\MG00e04c2419cc\20210811\190315-963.aac", "파일열기")</f>
        <v>파일열기</v>
      </c>
      <c r="H494" s="3" t="s">
        <v>2444</v>
      </c>
      <c r="I494" s="3" t="s">
        <v>2445</v>
      </c>
    </row>
    <row r="495" spans="1:9" ht="49.5" x14ac:dyDescent="0.3">
      <c r="A495">
        <v>20210805</v>
      </c>
      <c r="B495" t="s">
        <v>242</v>
      </c>
      <c r="C495" t="s">
        <v>2446</v>
      </c>
      <c r="D495">
        <v>16.071777000000001</v>
      </c>
      <c r="E495" t="s">
        <v>2447</v>
      </c>
      <c r="F495" t="s">
        <v>2448</v>
      </c>
      <c r="G495" t="str">
        <f>HYPERLINK("d:\SRT_Improvement\전사데이터\aac\MG00e04c241944\20210805\123059-342.aac", "파일열기")</f>
        <v>파일열기</v>
      </c>
      <c r="H495" s="3" t="s">
        <v>2449</v>
      </c>
      <c r="I495" s="3" t="s">
        <v>2450</v>
      </c>
    </row>
    <row r="496" spans="1:9" ht="66" x14ac:dyDescent="0.3">
      <c r="A496">
        <v>20210730</v>
      </c>
      <c r="B496" t="s">
        <v>24</v>
      </c>
      <c r="C496" t="s">
        <v>2451</v>
      </c>
      <c r="D496">
        <v>19.244516000000001</v>
      </c>
      <c r="E496" t="s">
        <v>2452</v>
      </c>
      <c r="F496" t="s">
        <v>2453</v>
      </c>
      <c r="G496" t="str">
        <f>HYPERLINK("d:\SRT_Improvement\전사데이터\aac\MG00e04c24194c\20210730\175643-842.aac", "파일열기")</f>
        <v>파일열기</v>
      </c>
      <c r="H496" s="3" t="s">
        <v>2454</v>
      </c>
      <c r="I496" s="3" t="s">
        <v>2455</v>
      </c>
    </row>
    <row r="497" spans="1:9" ht="49.5" x14ac:dyDescent="0.3">
      <c r="A497">
        <v>20210728</v>
      </c>
      <c r="B497" t="s">
        <v>64</v>
      </c>
      <c r="C497" t="s">
        <v>2456</v>
      </c>
      <c r="D497">
        <v>44.153500999999999</v>
      </c>
      <c r="E497" t="s">
        <v>2457</v>
      </c>
      <c r="F497" t="s">
        <v>2458</v>
      </c>
      <c r="G497" t="str">
        <f>HYPERLINK("d:\SRT_Improvement\전사데이터\aac\MG00e04c24196c\20210728\150242-197.aac", "파일열기")</f>
        <v>파일열기</v>
      </c>
      <c r="H497" s="3" t="s">
        <v>2459</v>
      </c>
      <c r="I497" s="3" t="s">
        <v>2460</v>
      </c>
    </row>
    <row r="498" spans="1:9" ht="49.5" x14ac:dyDescent="0.3">
      <c r="A498">
        <v>20210721</v>
      </c>
      <c r="B498" t="s">
        <v>242</v>
      </c>
      <c r="C498" t="s">
        <v>2461</v>
      </c>
      <c r="D498">
        <v>49.680556000000003</v>
      </c>
      <c r="E498" t="s">
        <v>2462</v>
      </c>
      <c r="F498" t="s">
        <v>2463</v>
      </c>
      <c r="G498" t="str">
        <f>HYPERLINK("d:\SRT_Improvement\전사데이터\aac\MG00e04c241944\20210721\113149-835.aac", "파일열기")</f>
        <v>파일열기</v>
      </c>
      <c r="H498" s="3" t="s">
        <v>2464</v>
      </c>
      <c r="I498" s="3" t="s">
        <v>2465</v>
      </c>
    </row>
    <row r="499" spans="1:9" ht="49.5" x14ac:dyDescent="0.3">
      <c r="A499">
        <v>20210705</v>
      </c>
      <c r="B499" t="s">
        <v>559</v>
      </c>
      <c r="C499" t="s">
        <v>2466</v>
      </c>
      <c r="D499">
        <v>15.560917</v>
      </c>
      <c r="E499" t="s">
        <v>2467</v>
      </c>
      <c r="F499" t="s">
        <v>2468</v>
      </c>
      <c r="G499" t="str">
        <f>HYPERLINK("d:\SRT_Improvement\전사데이터\aac\MG00e04c241998\20210705\192529-166.aac", "파일열기")</f>
        <v>파일열기</v>
      </c>
      <c r="H499" s="3" t="s">
        <v>2469</v>
      </c>
      <c r="I499" s="3" t="s">
        <v>2470</v>
      </c>
    </row>
    <row r="500" spans="1:9" ht="49.5" x14ac:dyDescent="0.3">
      <c r="A500">
        <v>20210818</v>
      </c>
      <c r="B500" t="s">
        <v>242</v>
      </c>
      <c r="C500" t="s">
        <v>2471</v>
      </c>
      <c r="D500">
        <v>18.039549999999998</v>
      </c>
      <c r="E500" t="s">
        <v>2472</v>
      </c>
      <c r="F500" t="s">
        <v>2473</v>
      </c>
      <c r="G500" t="str">
        <f>HYPERLINK("d:\SRT_Improvement\전사데이터\aac\MG00e04c241944\20210818\181617-958.aac", "파일열기")</f>
        <v>파일열기</v>
      </c>
      <c r="H500" s="3" t="s">
        <v>2474</v>
      </c>
      <c r="I500" s="3" t="s">
        <v>2475</v>
      </c>
    </row>
    <row r="501" spans="1:9" ht="99" x14ac:dyDescent="0.3">
      <c r="A501">
        <v>20210719</v>
      </c>
      <c r="B501" t="s">
        <v>59</v>
      </c>
      <c r="C501" t="s">
        <v>2476</v>
      </c>
      <c r="D501">
        <v>26.510881999999999</v>
      </c>
      <c r="E501" t="s">
        <v>2477</v>
      </c>
      <c r="F501" t="s">
        <v>2478</v>
      </c>
      <c r="G501" t="str">
        <f>HYPERLINK("d:\SRT_Improvement\전사데이터\aac\MG00e04c24193c\20210719\165609-683.aac", "파일열기")</f>
        <v>파일열기</v>
      </c>
      <c r="H501" s="3" t="s">
        <v>2479</v>
      </c>
      <c r="I501" s="3" t="s">
        <v>2480</v>
      </c>
    </row>
    <row r="502" spans="1:9" ht="49.5" x14ac:dyDescent="0.3">
      <c r="A502">
        <v>20210805</v>
      </c>
      <c r="B502" t="s">
        <v>147</v>
      </c>
      <c r="C502" t="s">
        <v>2481</v>
      </c>
      <c r="D502">
        <v>44.455514000000001</v>
      </c>
      <c r="E502" t="s">
        <v>2482</v>
      </c>
      <c r="F502" t="s">
        <v>2483</v>
      </c>
      <c r="G502" t="str">
        <f>HYPERLINK("d:\SRT_Improvement\전사데이터\aac\MG00e04c241968\20210805\121305-516.aac", "파일열기")</f>
        <v>파일열기</v>
      </c>
      <c r="H502" s="3" t="s">
        <v>2484</v>
      </c>
      <c r="I502" s="3" t="s">
        <v>2465</v>
      </c>
    </row>
    <row r="503" spans="1:9" ht="49.5" x14ac:dyDescent="0.3">
      <c r="A503">
        <v>20210706</v>
      </c>
      <c r="B503" t="s">
        <v>59</v>
      </c>
      <c r="C503" t="s">
        <v>2485</v>
      </c>
      <c r="D503">
        <v>47.855722</v>
      </c>
      <c r="E503" t="s">
        <v>2486</v>
      </c>
      <c r="F503" t="s">
        <v>2487</v>
      </c>
      <c r="G503" t="str">
        <f>HYPERLINK("d:\SRT_Improvement\전사데이터\aac\MG00e04c24193c\20210706\205657-869.aac", "파일열기")</f>
        <v>파일열기</v>
      </c>
      <c r="H503" s="3" t="s">
        <v>2488</v>
      </c>
      <c r="I503" s="3" t="s">
        <v>2489</v>
      </c>
    </row>
    <row r="504" spans="1:9" ht="49.5" x14ac:dyDescent="0.3">
      <c r="A504">
        <v>20210817</v>
      </c>
      <c r="B504" t="s">
        <v>24</v>
      </c>
      <c r="C504" t="s">
        <v>2490</v>
      </c>
      <c r="D504">
        <v>46.244050000000001</v>
      </c>
      <c r="E504" t="s">
        <v>2491</v>
      </c>
      <c r="F504" t="s">
        <v>2492</v>
      </c>
      <c r="G504" t="str">
        <f>HYPERLINK("d:\SRT_Improvement\전사데이터\aac\MG00e04c24194c\20210817\191312-144.aac", "파일열기")</f>
        <v>파일열기</v>
      </c>
      <c r="H504" s="3" t="s">
        <v>2493</v>
      </c>
      <c r="I504" s="3" t="s">
        <v>2494</v>
      </c>
    </row>
    <row r="505" spans="1:9" ht="66" x14ac:dyDescent="0.3">
      <c r="A505">
        <v>20210721</v>
      </c>
      <c r="B505" t="s">
        <v>47</v>
      </c>
      <c r="C505" t="s">
        <v>2495</v>
      </c>
      <c r="D505">
        <v>45.874225000000003</v>
      </c>
      <c r="E505" t="s">
        <v>2496</v>
      </c>
      <c r="F505" t="s">
        <v>2497</v>
      </c>
      <c r="G505" t="str">
        <f>HYPERLINK("d:\SRT_Improvement\전사데이터\aac\MG00e04c24197c\20210721\154811-927.aac", "파일열기")</f>
        <v>파일열기</v>
      </c>
      <c r="H505" s="3" t="s">
        <v>2498</v>
      </c>
      <c r="I505" s="3" t="s">
        <v>2499</v>
      </c>
    </row>
    <row r="506" spans="1:9" ht="49.5" x14ac:dyDescent="0.3">
      <c r="A506">
        <v>20210723</v>
      </c>
      <c r="B506" t="s">
        <v>147</v>
      </c>
      <c r="C506" t="s">
        <v>2500</v>
      </c>
      <c r="D506">
        <v>40.850876</v>
      </c>
      <c r="E506" t="s">
        <v>2501</v>
      </c>
      <c r="F506" t="s">
        <v>2502</v>
      </c>
      <c r="G506" t="str">
        <f>HYPERLINK("d:\SRT_Improvement\전사데이터\aac\MG00e04c241968\20210723\171514-884.aac", "파일열기")</f>
        <v>파일열기</v>
      </c>
      <c r="H506" s="3" t="s">
        <v>2503</v>
      </c>
      <c r="I506" s="3" t="s">
        <v>2504</v>
      </c>
    </row>
    <row r="507" spans="1:9" ht="49.5" x14ac:dyDescent="0.3">
      <c r="A507">
        <v>20210730</v>
      </c>
      <c r="B507" t="s">
        <v>59</v>
      </c>
      <c r="C507" t="s">
        <v>2505</v>
      </c>
      <c r="D507">
        <v>13.200957000000001</v>
      </c>
      <c r="E507" t="s">
        <v>2506</v>
      </c>
      <c r="F507" t="s">
        <v>2507</v>
      </c>
      <c r="G507" t="str">
        <f>HYPERLINK("d:\SRT_Improvement\전사데이터\aac\MG00e04c24193c\20210730\070947-331.aac", "파일열기")</f>
        <v>파일열기</v>
      </c>
      <c r="H507" s="3" t="s">
        <v>2508</v>
      </c>
      <c r="I507" s="3" t="s">
        <v>2509</v>
      </c>
    </row>
    <row r="508" spans="1:9" ht="49.5" x14ac:dyDescent="0.3">
      <c r="A508">
        <v>20210830</v>
      </c>
      <c r="B508" t="s">
        <v>47</v>
      </c>
      <c r="C508" t="s">
        <v>2510</v>
      </c>
      <c r="D508">
        <v>43.017879000000001</v>
      </c>
      <c r="E508" t="s">
        <v>2511</v>
      </c>
      <c r="F508" t="s">
        <v>2512</v>
      </c>
      <c r="G508" t="str">
        <f>HYPERLINK("d:\SRT_Improvement\전사데이터\aac\MG00e04c24197c\20210830\203226-222.aac", "파일열기")</f>
        <v>파일열기</v>
      </c>
      <c r="H508" s="3" t="s">
        <v>2513</v>
      </c>
      <c r="I508" s="3" t="s">
        <v>2514</v>
      </c>
    </row>
    <row r="509" spans="1:9" ht="49.5" x14ac:dyDescent="0.3">
      <c r="A509">
        <v>20210719</v>
      </c>
      <c r="B509" t="s">
        <v>498</v>
      </c>
      <c r="C509" t="s">
        <v>2515</v>
      </c>
      <c r="D509">
        <v>17.983616999999999</v>
      </c>
      <c r="E509" t="s">
        <v>2516</v>
      </c>
      <c r="F509" t="s">
        <v>2517</v>
      </c>
      <c r="G509" t="str">
        <f>HYPERLINK("d:\SRT_Improvement\전사데이터\aac\MG00e04c24191c\20210719\072134-910.aac", "파일열기")</f>
        <v>파일열기</v>
      </c>
      <c r="H509" s="3" t="s">
        <v>2518</v>
      </c>
      <c r="I509" s="3" t="s">
        <v>2519</v>
      </c>
    </row>
    <row r="510" spans="1:9" ht="49.5" x14ac:dyDescent="0.3">
      <c r="A510">
        <v>20210902</v>
      </c>
      <c r="B510" t="s">
        <v>472</v>
      </c>
      <c r="C510" t="s">
        <v>2520</v>
      </c>
      <c r="D510">
        <v>50.793225</v>
      </c>
      <c r="E510" t="s">
        <v>2521</v>
      </c>
      <c r="F510" t="s">
        <v>2522</v>
      </c>
      <c r="G510" t="str">
        <f>HYPERLINK("d:\SRT_Improvement\전사데이터\aac\MG00e04c241984\20210902\221338-511.aac", "파일열기")</f>
        <v>파일열기</v>
      </c>
      <c r="H510" s="3" t="s">
        <v>2523</v>
      </c>
      <c r="I510" s="3" t="s">
        <v>2460</v>
      </c>
    </row>
    <row r="511" spans="1:9" ht="49.5" x14ac:dyDescent="0.3">
      <c r="A511">
        <v>20210706</v>
      </c>
      <c r="B511" t="s">
        <v>147</v>
      </c>
      <c r="C511" t="s">
        <v>2524</v>
      </c>
      <c r="D511">
        <v>18.210108000000002</v>
      </c>
      <c r="E511" t="s">
        <v>2525</v>
      </c>
      <c r="F511" t="s">
        <v>2526</v>
      </c>
      <c r="G511" t="str">
        <f>HYPERLINK("d:\SRT_Improvement\전사데이터\aac\MG00e04c241968\20210706\224054-410.aac", "파일열기")</f>
        <v>파일열기</v>
      </c>
      <c r="H511" s="3" t="s">
        <v>2527</v>
      </c>
      <c r="I511" s="3" t="s">
        <v>2528</v>
      </c>
    </row>
    <row r="512" spans="1:9" ht="49.5" x14ac:dyDescent="0.3">
      <c r="A512">
        <v>20210709</v>
      </c>
      <c r="B512" t="s">
        <v>472</v>
      </c>
      <c r="C512" t="s">
        <v>2529</v>
      </c>
      <c r="D512">
        <v>48.156030000000001</v>
      </c>
      <c r="E512" t="s">
        <v>2530</v>
      </c>
      <c r="F512" t="s">
        <v>2531</v>
      </c>
      <c r="G512" t="str">
        <f>HYPERLINK("d:\SRT_Improvement\전사데이터\aac\MG00e04c241984\20210709\195358-816.aac", "파일열기")</f>
        <v>파일열기</v>
      </c>
      <c r="H512" s="3" t="s">
        <v>2532</v>
      </c>
      <c r="I512" s="3" t="s">
        <v>2533</v>
      </c>
    </row>
    <row r="513" spans="1:9" ht="49.5" x14ac:dyDescent="0.3">
      <c r="A513">
        <v>20210817</v>
      </c>
      <c r="B513" t="s">
        <v>53</v>
      </c>
      <c r="C513" t="s">
        <v>2534</v>
      </c>
      <c r="D513">
        <v>16.666816000000001</v>
      </c>
      <c r="E513" t="s">
        <v>2535</v>
      </c>
      <c r="F513" t="s">
        <v>2536</v>
      </c>
      <c r="G513" t="str">
        <f>HYPERLINK("d:\SRT_Improvement\전사데이터\aac\MG00e04c2419b0\20210817\071837-502.aac", "파일열기")</f>
        <v>파일열기</v>
      </c>
      <c r="H513" s="3" t="s">
        <v>2537</v>
      </c>
      <c r="I513" s="3" t="s">
        <v>2538</v>
      </c>
    </row>
    <row r="514" spans="1:9" ht="49.5" x14ac:dyDescent="0.3">
      <c r="A514">
        <v>20210720</v>
      </c>
      <c r="B514" t="s">
        <v>98</v>
      </c>
      <c r="C514" t="s">
        <v>2539</v>
      </c>
      <c r="D514">
        <v>16.220137999999999</v>
      </c>
      <c r="E514" t="s">
        <v>2540</v>
      </c>
      <c r="F514" t="s">
        <v>2541</v>
      </c>
      <c r="G514" t="str">
        <f>HYPERLINK("d:\SRT_Improvement\전사데이터\aac\MG00e04c241964\20210720\112934-052.aac", "파일열기")</f>
        <v>파일열기</v>
      </c>
      <c r="H514" s="3" t="s">
        <v>2542</v>
      </c>
      <c r="I514" s="3" t="s">
        <v>2543</v>
      </c>
    </row>
    <row r="515" spans="1:9" ht="49.5" x14ac:dyDescent="0.3">
      <c r="A515">
        <v>20210817</v>
      </c>
      <c r="B515" t="s">
        <v>10</v>
      </c>
      <c r="C515" t="s">
        <v>2544</v>
      </c>
      <c r="D515">
        <v>15.676209</v>
      </c>
      <c r="E515" t="s">
        <v>2545</v>
      </c>
      <c r="F515" t="s">
        <v>2546</v>
      </c>
      <c r="G515" t="str">
        <f>HYPERLINK("d:\SRT_Improvement\전사데이터\aac\MG00e04c2419ac\20210817\151848-236.aac", "파일열기")</f>
        <v>파일열기</v>
      </c>
      <c r="H515" s="3" t="s">
        <v>2547</v>
      </c>
      <c r="I515" s="3" t="s">
        <v>2548</v>
      </c>
    </row>
    <row r="516" spans="1:9" ht="49.5" x14ac:dyDescent="0.3">
      <c r="A516">
        <v>20210712</v>
      </c>
      <c r="B516" t="s">
        <v>147</v>
      </c>
      <c r="C516" t="s">
        <v>2549</v>
      </c>
      <c r="D516">
        <v>15.256695000000001</v>
      </c>
      <c r="E516" t="s">
        <v>2550</v>
      </c>
      <c r="F516" t="s">
        <v>2551</v>
      </c>
      <c r="G516" t="str">
        <f>HYPERLINK("d:\SRT_Improvement\전사데이터\aac\MG00e04c241968\20210712\130759-857.aac", "파일열기")</f>
        <v>파일열기</v>
      </c>
      <c r="H516" s="3" t="s">
        <v>2552</v>
      </c>
      <c r="I516" s="3" t="s">
        <v>2553</v>
      </c>
    </row>
    <row r="517" spans="1:9" ht="49.5" x14ac:dyDescent="0.3">
      <c r="A517">
        <v>20210818</v>
      </c>
      <c r="B517" t="s">
        <v>559</v>
      </c>
      <c r="C517" t="s">
        <v>2554</v>
      </c>
      <c r="D517">
        <v>36.988931999999998</v>
      </c>
      <c r="E517" t="s">
        <v>2555</v>
      </c>
      <c r="F517" t="s">
        <v>2556</v>
      </c>
      <c r="G517" t="str">
        <f>HYPERLINK("d:\SRT_Improvement\전사데이터\aac\MG00e04c241998\20210818\181219-334.aac", "파일열기")</f>
        <v>파일열기</v>
      </c>
      <c r="H517" s="3" t="s">
        <v>2503</v>
      </c>
      <c r="I517" s="3" t="s">
        <v>2504</v>
      </c>
    </row>
    <row r="518" spans="1:9" ht="49.5" x14ac:dyDescent="0.3">
      <c r="A518">
        <v>20210907</v>
      </c>
      <c r="B518" t="s">
        <v>436</v>
      </c>
      <c r="C518" t="s">
        <v>2557</v>
      </c>
      <c r="D518">
        <v>51.254742</v>
      </c>
      <c r="E518" t="s">
        <v>2558</v>
      </c>
      <c r="F518" t="s">
        <v>2559</v>
      </c>
      <c r="G518" t="str">
        <f>HYPERLINK("d:\SRT_Improvement\전사데이터\aac\MG00e04c241934\20210907\110851-948.aac", "파일열기")</f>
        <v>파일열기</v>
      </c>
      <c r="H518" s="3" t="s">
        <v>2560</v>
      </c>
      <c r="I518" s="3" t="s">
        <v>2561</v>
      </c>
    </row>
    <row r="519" spans="1:9" ht="49.5" x14ac:dyDescent="0.3">
      <c r="A519">
        <v>20210802</v>
      </c>
      <c r="B519" t="s">
        <v>47</v>
      </c>
      <c r="C519" t="s">
        <v>2562</v>
      </c>
      <c r="D519">
        <v>15.324227</v>
      </c>
      <c r="E519" t="s">
        <v>2563</v>
      </c>
      <c r="F519" t="s">
        <v>2564</v>
      </c>
      <c r="G519" t="str">
        <f>HYPERLINK("d:\SRT_Improvement\전사데이터\aac\MG00e04c24197c\20210802\134421-179.aac", "파일열기")</f>
        <v>파일열기</v>
      </c>
      <c r="H519" s="3" t="s">
        <v>2565</v>
      </c>
      <c r="I519" s="3" t="s">
        <v>2566</v>
      </c>
    </row>
    <row r="520" spans="1:9" ht="49.5" x14ac:dyDescent="0.3">
      <c r="A520">
        <v>20210723</v>
      </c>
      <c r="B520" t="s">
        <v>248</v>
      </c>
      <c r="C520" t="s">
        <v>2567</v>
      </c>
      <c r="D520">
        <v>17.718143000000001</v>
      </c>
      <c r="E520" t="s">
        <v>2568</v>
      </c>
      <c r="F520" t="s">
        <v>2569</v>
      </c>
      <c r="G520" t="str">
        <f>HYPERLINK("d:\SRT_Improvement\전사데이터\aac\MG00e04c241940\20210723\173050-751.aac", "파일열기")</f>
        <v>파일열기</v>
      </c>
      <c r="H520" s="3" t="s">
        <v>2570</v>
      </c>
      <c r="I520" s="3" t="s">
        <v>2571</v>
      </c>
    </row>
    <row r="521" spans="1:9" ht="49.5" hidden="1" x14ac:dyDescent="0.3">
      <c r="A521">
        <v>20210715</v>
      </c>
      <c r="B521" t="s">
        <v>59</v>
      </c>
      <c r="C521" t="s">
        <v>2572</v>
      </c>
      <c r="D521">
        <v>26.378426999999999</v>
      </c>
      <c r="E521" t="s">
        <v>2573</v>
      </c>
      <c r="H521" s="3" t="s">
        <v>2574</v>
      </c>
    </row>
    <row r="522" spans="1:9" ht="49.5" x14ac:dyDescent="0.3">
      <c r="A522">
        <v>20210701</v>
      </c>
      <c r="B522" t="s">
        <v>472</v>
      </c>
      <c r="C522" t="s">
        <v>2575</v>
      </c>
      <c r="D522">
        <v>44.955050999999997</v>
      </c>
      <c r="E522" t="s">
        <v>2576</v>
      </c>
      <c r="F522" t="s">
        <v>2577</v>
      </c>
      <c r="G522" t="str">
        <f>HYPERLINK("d:\SRT_Improvement\전사데이터\aac\MG00e04c241984\20210701\221430-251.aac", "파일열기")</f>
        <v>파일열기</v>
      </c>
      <c r="H522" s="3" t="s">
        <v>2578</v>
      </c>
      <c r="I522" s="3" t="s">
        <v>2504</v>
      </c>
    </row>
    <row r="523" spans="1:9" ht="49.5" x14ac:dyDescent="0.3">
      <c r="A523">
        <v>20210805</v>
      </c>
      <c r="B523" t="s">
        <v>24</v>
      </c>
      <c r="C523" t="s">
        <v>2579</v>
      </c>
      <c r="D523">
        <v>14.109022</v>
      </c>
      <c r="E523" t="s">
        <v>2580</v>
      </c>
      <c r="F523" t="s">
        <v>2581</v>
      </c>
      <c r="G523" t="str">
        <f>HYPERLINK("d:\SRT_Improvement\전사데이터\aac\MG00e04c24194c\20210805\112342-484.aac", "파일열기")</f>
        <v>파일열기</v>
      </c>
      <c r="H523" s="3" t="s">
        <v>2582</v>
      </c>
      <c r="I523" s="3" t="s">
        <v>2583</v>
      </c>
    </row>
    <row r="524" spans="1:9" ht="49.5" x14ac:dyDescent="0.3">
      <c r="A524">
        <v>20210817</v>
      </c>
      <c r="B524" t="s">
        <v>53</v>
      </c>
      <c r="C524" t="s">
        <v>2584</v>
      </c>
      <c r="D524">
        <v>14.079769000000001</v>
      </c>
      <c r="E524" t="s">
        <v>2585</v>
      </c>
      <c r="F524" t="s">
        <v>2586</v>
      </c>
      <c r="G524" t="str">
        <f>HYPERLINK("d:\SRT_Improvement\전사데이터\aac\MG00e04c2419b0\20210817\201941-340.aac", "파일열기")</f>
        <v>파일열기</v>
      </c>
      <c r="H524" s="3" t="s">
        <v>2587</v>
      </c>
      <c r="I524" s="3" t="s">
        <v>2588</v>
      </c>
    </row>
    <row r="525" spans="1:9" ht="49.5" x14ac:dyDescent="0.3">
      <c r="A525">
        <v>20210819</v>
      </c>
      <c r="B525" t="s">
        <v>80</v>
      </c>
      <c r="C525" t="s">
        <v>2589</v>
      </c>
      <c r="D525">
        <v>17.179134000000001</v>
      </c>
      <c r="E525" t="s">
        <v>2590</v>
      </c>
      <c r="F525" t="s">
        <v>2591</v>
      </c>
      <c r="G525" t="str">
        <f>HYPERLINK("d:\SRT_Improvement\전사데이터\aac\MG00e04c241950\20210819\182801-106.aac", "파일열기")</f>
        <v>파일열기</v>
      </c>
      <c r="H525" s="3" t="s">
        <v>2592</v>
      </c>
      <c r="I525" s="3" t="s">
        <v>2593</v>
      </c>
    </row>
    <row r="526" spans="1:9" ht="49.5" x14ac:dyDescent="0.3">
      <c r="A526">
        <v>20210906</v>
      </c>
      <c r="B526" t="s">
        <v>92</v>
      </c>
      <c r="C526" t="s">
        <v>2594</v>
      </c>
      <c r="D526">
        <v>44.974069999999998</v>
      </c>
      <c r="E526" t="s">
        <v>2595</v>
      </c>
      <c r="F526" t="s">
        <v>2596</v>
      </c>
      <c r="G526" t="str">
        <f>HYPERLINK("d:\SRT_Improvement\전사데이터\aac\MG00e04c241914\20210906\095946-082.aac", "파일열기")</f>
        <v>파일열기</v>
      </c>
      <c r="H526" s="3" t="s">
        <v>2484</v>
      </c>
      <c r="I526" s="3" t="s">
        <v>2597</v>
      </c>
    </row>
    <row r="527" spans="1:9" ht="49.5" x14ac:dyDescent="0.3">
      <c r="A527">
        <v>20210701</v>
      </c>
      <c r="B527" t="s">
        <v>147</v>
      </c>
      <c r="C527" t="s">
        <v>2598</v>
      </c>
      <c r="D527">
        <v>33.940604</v>
      </c>
      <c r="E527" t="s">
        <v>2599</v>
      </c>
      <c r="F527" t="s">
        <v>2600</v>
      </c>
      <c r="G527" t="str">
        <f>HYPERLINK("d:\SRT_Improvement\전사데이터\aac\MG00e04c241968\20210701\063022-588.aac", "파일열기")</f>
        <v>파일열기</v>
      </c>
      <c r="H527" s="3" t="s">
        <v>2601</v>
      </c>
      <c r="I527" s="3" t="s">
        <v>2460</v>
      </c>
    </row>
    <row r="528" spans="1:9" ht="49.5" x14ac:dyDescent="0.3">
      <c r="A528">
        <v>20210802</v>
      </c>
      <c r="B528" t="s">
        <v>42</v>
      </c>
      <c r="C528" t="s">
        <v>2602</v>
      </c>
      <c r="D528">
        <v>40.904530000000001</v>
      </c>
      <c r="E528" t="s">
        <v>2603</v>
      </c>
      <c r="F528" t="s">
        <v>2604</v>
      </c>
      <c r="G528" t="str">
        <f>HYPERLINK("d:\SRT_Improvement\전사데이터\aac\MG00e04c241970\20210802\154042-768.aac", "파일열기")</f>
        <v>파일열기</v>
      </c>
      <c r="H528" s="3" t="s">
        <v>2605</v>
      </c>
      <c r="I528" s="3" t="s">
        <v>2606</v>
      </c>
    </row>
    <row r="529" spans="1:9" ht="49.5" x14ac:dyDescent="0.3">
      <c r="A529">
        <v>20210812</v>
      </c>
      <c r="B529" t="s">
        <v>10</v>
      </c>
      <c r="C529" t="s">
        <v>2607</v>
      </c>
      <c r="D529">
        <v>16.869146000000001</v>
      </c>
      <c r="E529" t="s">
        <v>2608</v>
      </c>
      <c r="F529" t="s">
        <v>2609</v>
      </c>
      <c r="G529" t="str">
        <f>HYPERLINK("d:\SRT_Improvement\전사데이터\aac\MG00e04c2419ac\20210812\224643-871.aac", "파일열기")</f>
        <v>파일열기</v>
      </c>
      <c r="H529" s="3" t="s">
        <v>2610</v>
      </c>
      <c r="I529" s="3" t="s">
        <v>2611</v>
      </c>
    </row>
    <row r="530" spans="1:9" ht="49.5" x14ac:dyDescent="0.3">
      <c r="A530">
        <v>20210719</v>
      </c>
      <c r="B530" t="s">
        <v>33</v>
      </c>
      <c r="C530" t="s">
        <v>2612</v>
      </c>
      <c r="D530">
        <v>21.809661999999999</v>
      </c>
      <c r="E530" t="s">
        <v>2613</v>
      </c>
      <c r="F530" t="s">
        <v>2614</v>
      </c>
      <c r="G530" t="str">
        <f>HYPERLINK("d:\SRT_Improvement\전사데이터\aac\MG00e04c241948\20210719\171636-747.aac", "파일열기")</f>
        <v>파일열기</v>
      </c>
      <c r="H530" s="3" t="s">
        <v>2615</v>
      </c>
      <c r="I530" s="3" t="s">
        <v>2616</v>
      </c>
    </row>
    <row r="531" spans="1:9" ht="49.5" x14ac:dyDescent="0.3">
      <c r="A531">
        <v>20210802</v>
      </c>
      <c r="B531" t="s">
        <v>163</v>
      </c>
      <c r="C531" t="s">
        <v>2617</v>
      </c>
      <c r="D531">
        <v>48.153089999999999</v>
      </c>
      <c r="E531" t="s">
        <v>2618</v>
      </c>
      <c r="F531" t="s">
        <v>2619</v>
      </c>
      <c r="G531" t="str">
        <f>HYPERLINK("d:\SRT_Improvement\전사데이터\aac\MG00e04c2419c0\20210802\194054-155.aac", "파일열기")</f>
        <v>파일열기</v>
      </c>
      <c r="H531" s="3" t="s">
        <v>2459</v>
      </c>
      <c r="I531" s="3" t="s">
        <v>2620</v>
      </c>
    </row>
    <row r="532" spans="1:9" ht="82.5" x14ac:dyDescent="0.3">
      <c r="A532">
        <v>20210723</v>
      </c>
      <c r="B532" t="s">
        <v>248</v>
      </c>
      <c r="C532" t="s">
        <v>2621</v>
      </c>
      <c r="D532">
        <v>27.883742999999999</v>
      </c>
      <c r="E532" t="s">
        <v>2622</v>
      </c>
      <c r="F532" t="s">
        <v>2623</v>
      </c>
      <c r="G532" t="str">
        <f>HYPERLINK("d:\SRT_Improvement\전사데이터\aac\MG00e04c241940\20210723\204947-798.aac", "파일열기")</f>
        <v>파일열기</v>
      </c>
      <c r="H532" s="3" t="s">
        <v>2624</v>
      </c>
      <c r="I532" s="3" t="s">
        <v>2625</v>
      </c>
    </row>
    <row r="533" spans="1:9" ht="49.5" x14ac:dyDescent="0.3">
      <c r="A533">
        <v>20210818</v>
      </c>
      <c r="B533" t="s">
        <v>199</v>
      </c>
      <c r="C533" t="s">
        <v>2626</v>
      </c>
      <c r="D533">
        <v>48.993687000000001</v>
      </c>
      <c r="E533" t="s">
        <v>2627</v>
      </c>
      <c r="F533" t="s">
        <v>2628</v>
      </c>
      <c r="G533" t="str">
        <f>HYPERLINK("d:\SRT_Improvement\전사데이터\aac\MG00e04c241988\20210818\065227-429.aac", "파일열기")</f>
        <v>파일열기</v>
      </c>
      <c r="H533" s="3" t="s">
        <v>2578</v>
      </c>
      <c r="I533" s="3" t="s">
        <v>2629</v>
      </c>
    </row>
    <row r="534" spans="1:9" ht="49.5" x14ac:dyDescent="0.3">
      <c r="A534">
        <v>20210716</v>
      </c>
      <c r="B534" t="s">
        <v>436</v>
      </c>
      <c r="C534" t="s">
        <v>2630</v>
      </c>
      <c r="D534">
        <v>17.323920000000001</v>
      </c>
      <c r="E534" t="s">
        <v>2631</v>
      </c>
      <c r="F534" t="s">
        <v>2632</v>
      </c>
      <c r="G534" t="str">
        <f>HYPERLINK("d:\SRT_Improvement\전사데이터\aac\MG00e04c241934\20210716\210953-271.aac", "파일열기")</f>
        <v>파일열기</v>
      </c>
      <c r="H534" s="3" t="s">
        <v>2633</v>
      </c>
      <c r="I534" s="3" t="s">
        <v>2634</v>
      </c>
    </row>
    <row r="535" spans="1:9" ht="49.5" x14ac:dyDescent="0.3">
      <c r="A535">
        <v>20210902</v>
      </c>
      <c r="B535" t="s">
        <v>47</v>
      </c>
      <c r="C535" t="s">
        <v>2635</v>
      </c>
      <c r="D535">
        <v>43.356335000000001</v>
      </c>
      <c r="E535" t="s">
        <v>2636</v>
      </c>
      <c r="F535" t="s">
        <v>2637</v>
      </c>
      <c r="G535" t="str">
        <f>HYPERLINK("d:\SRT_Improvement\전사데이터\aac\MG00e04c24197c\20210902\210008-041.aac", "파일열기")</f>
        <v>파일열기</v>
      </c>
      <c r="H535" s="3" t="s">
        <v>2638</v>
      </c>
      <c r="I535" s="3" t="s">
        <v>2639</v>
      </c>
    </row>
    <row r="536" spans="1:9" ht="49.5" x14ac:dyDescent="0.3">
      <c r="A536">
        <v>20210722</v>
      </c>
      <c r="B536" t="s">
        <v>242</v>
      </c>
      <c r="C536" t="s">
        <v>2640</v>
      </c>
      <c r="D536">
        <v>50.852324000000003</v>
      </c>
      <c r="E536" t="s">
        <v>2641</v>
      </c>
      <c r="F536" t="s">
        <v>2642</v>
      </c>
      <c r="G536" t="str">
        <f>HYPERLINK("d:\SRT_Improvement\전사데이터\aac\MG00e04c241944\20210722\095439-423.aac", "파일열기")</f>
        <v>파일열기</v>
      </c>
      <c r="H536" s="3" t="s">
        <v>2503</v>
      </c>
      <c r="I536" s="3" t="s">
        <v>2504</v>
      </c>
    </row>
    <row r="537" spans="1:9" ht="82.5" x14ac:dyDescent="0.3">
      <c r="A537">
        <v>20210831</v>
      </c>
      <c r="B537" t="s">
        <v>559</v>
      </c>
      <c r="C537" t="s">
        <v>2643</v>
      </c>
      <c r="D537">
        <v>26.784330000000001</v>
      </c>
      <c r="E537" t="s">
        <v>2644</v>
      </c>
      <c r="F537" t="s">
        <v>2645</v>
      </c>
      <c r="G537" t="str">
        <f>HYPERLINK("d:\SRT_Improvement\전사데이터\aac\MG00e04c241998\20210831\212803-913.aac", "파일열기")</f>
        <v>파일열기</v>
      </c>
      <c r="H537" s="3" t="s">
        <v>2646</v>
      </c>
      <c r="I537" s="3" t="s">
        <v>2647</v>
      </c>
    </row>
    <row r="538" spans="1:9" ht="49.5" x14ac:dyDescent="0.3">
      <c r="A538">
        <v>20210723</v>
      </c>
      <c r="B538" t="s">
        <v>33</v>
      </c>
      <c r="C538" t="s">
        <v>2648</v>
      </c>
      <c r="D538">
        <v>17.074469000000001</v>
      </c>
      <c r="E538" t="s">
        <v>2649</v>
      </c>
      <c r="F538" t="s">
        <v>2650</v>
      </c>
      <c r="G538" t="str">
        <f>HYPERLINK("d:\SRT_Improvement\전사데이터\aac\MG00e04c241948\20210723\153213-311.aac", "파일열기")</f>
        <v>파일열기</v>
      </c>
      <c r="H538" s="3" t="s">
        <v>2651</v>
      </c>
      <c r="I538" s="3" t="s">
        <v>2652</v>
      </c>
    </row>
    <row r="539" spans="1:9" ht="49.5" x14ac:dyDescent="0.3">
      <c r="A539">
        <v>20210831</v>
      </c>
      <c r="B539" t="s">
        <v>24</v>
      </c>
      <c r="C539" t="s">
        <v>2653</v>
      </c>
      <c r="D539">
        <v>15.035882000000001</v>
      </c>
      <c r="E539" t="s">
        <v>2654</v>
      </c>
      <c r="F539" t="s">
        <v>2655</v>
      </c>
      <c r="G539" t="str">
        <f>HYPERLINK("d:\SRT_Improvement\전사데이터\aac\MG00e04c24194c\20210831\102634-399.aac", "파일열기")</f>
        <v>파일열기</v>
      </c>
      <c r="H539" s="3" t="s">
        <v>2656</v>
      </c>
      <c r="I539" s="3" t="s">
        <v>2657</v>
      </c>
    </row>
    <row r="540" spans="1:9" ht="49.5" x14ac:dyDescent="0.3">
      <c r="A540">
        <v>20210809</v>
      </c>
      <c r="B540" t="s">
        <v>377</v>
      </c>
      <c r="C540" t="s">
        <v>2658</v>
      </c>
      <c r="D540">
        <v>46.012273999999998</v>
      </c>
      <c r="E540" t="s">
        <v>2659</v>
      </c>
      <c r="F540" t="s">
        <v>2660</v>
      </c>
      <c r="G540" t="str">
        <f>HYPERLINK("d:\SRT_Improvement\전사데이터\aac\MG00e04c241974\20210809\144633-898.aac", "파일열기")</f>
        <v>파일열기</v>
      </c>
      <c r="H540" s="3" t="s">
        <v>2661</v>
      </c>
      <c r="I540" s="3" t="s">
        <v>2533</v>
      </c>
    </row>
    <row r="541" spans="1:9" ht="49.5" x14ac:dyDescent="0.3">
      <c r="A541">
        <v>20210906</v>
      </c>
      <c r="B541" t="s">
        <v>174</v>
      </c>
      <c r="C541" t="s">
        <v>2662</v>
      </c>
      <c r="D541">
        <v>52.43383</v>
      </c>
      <c r="E541" t="s">
        <v>2663</v>
      </c>
      <c r="F541" t="s">
        <v>2664</v>
      </c>
      <c r="G541" t="str">
        <f>HYPERLINK("d:\SRT_Improvement\전사데이터\aac\MG00e04c24192c\20210906\181649-417.aac", "파일열기")</f>
        <v>파일열기</v>
      </c>
      <c r="H541" s="3" t="s">
        <v>2665</v>
      </c>
      <c r="I541" s="3" t="s">
        <v>2666</v>
      </c>
    </row>
    <row r="542" spans="1:9" ht="33" x14ac:dyDescent="0.3">
      <c r="A542">
        <v>20210708</v>
      </c>
      <c r="B542" t="s">
        <v>236</v>
      </c>
      <c r="C542" t="s">
        <v>2667</v>
      </c>
      <c r="D542">
        <v>10.89376</v>
      </c>
      <c r="E542" t="s">
        <v>2668</v>
      </c>
      <c r="F542" t="s">
        <v>2669</v>
      </c>
      <c r="G542" t="str">
        <f>HYPERLINK("d:\SRT_Improvement\전사데이터\aac\MG00e04c241928\20210708\144250-024.aac", "파일열기")</f>
        <v>파일열기</v>
      </c>
      <c r="H542" s="3" t="s">
        <v>2670</v>
      </c>
      <c r="I542" s="3" t="s">
        <v>2671</v>
      </c>
    </row>
    <row r="543" spans="1:9" ht="49.5" x14ac:dyDescent="0.3">
      <c r="A543">
        <v>20210715</v>
      </c>
      <c r="B543" t="s">
        <v>24</v>
      </c>
      <c r="C543" t="s">
        <v>2672</v>
      </c>
      <c r="D543">
        <v>40.932642999999999</v>
      </c>
      <c r="E543" t="s">
        <v>2673</v>
      </c>
      <c r="F543" t="s">
        <v>2674</v>
      </c>
      <c r="G543" t="str">
        <f>HYPERLINK("d:\SRT_Improvement\전사데이터\aac\MG00e04c24194c\20210715\152133-258.aac", "파일열기")</f>
        <v>파일열기</v>
      </c>
      <c r="H543" s="3" t="s">
        <v>2532</v>
      </c>
      <c r="I543" s="3" t="s">
        <v>2533</v>
      </c>
    </row>
    <row r="544" spans="1:9" ht="49.5" x14ac:dyDescent="0.3">
      <c r="A544">
        <v>20210730</v>
      </c>
      <c r="B544" t="s">
        <v>80</v>
      </c>
      <c r="C544" t="s">
        <v>2675</v>
      </c>
      <c r="D544">
        <v>20.526204</v>
      </c>
      <c r="E544" t="s">
        <v>2676</v>
      </c>
      <c r="F544" t="s">
        <v>2677</v>
      </c>
      <c r="G544" t="str">
        <f>HYPERLINK("d:\SRT_Improvement\전사데이터\aac\MG00e04c241950\20210730\211904-879.aac", "파일열기")</f>
        <v>파일열기</v>
      </c>
      <c r="H544" s="3" t="s">
        <v>2678</v>
      </c>
      <c r="I544" s="3" t="s">
        <v>2679</v>
      </c>
    </row>
    <row r="545" spans="1:9" ht="49.5" x14ac:dyDescent="0.3">
      <c r="A545">
        <v>20210903</v>
      </c>
      <c r="B545" t="s">
        <v>33</v>
      </c>
      <c r="C545" t="s">
        <v>2680</v>
      </c>
      <c r="D545">
        <v>54.169002999999996</v>
      </c>
      <c r="E545" t="s">
        <v>2681</v>
      </c>
      <c r="F545" t="s">
        <v>2682</v>
      </c>
      <c r="G545" t="str">
        <f>HYPERLINK("d:\SRT_Improvement\전사데이터\aac\MG00e04c241948\20210903\193307-420.aac", "파일열기")</f>
        <v>파일열기</v>
      </c>
      <c r="H545" s="3" t="s">
        <v>2683</v>
      </c>
      <c r="I545" s="3" t="s">
        <v>2684</v>
      </c>
    </row>
    <row r="546" spans="1:9" ht="165" hidden="1" x14ac:dyDescent="0.3">
      <c r="A546">
        <v>20210810</v>
      </c>
      <c r="B546" t="s">
        <v>80</v>
      </c>
      <c r="C546" t="s">
        <v>2685</v>
      </c>
      <c r="D546">
        <v>50.588842</v>
      </c>
      <c r="E546" t="s">
        <v>2686</v>
      </c>
      <c r="H546" s="3" t="s">
        <v>2687</v>
      </c>
    </row>
    <row r="547" spans="1:9" ht="49.5" x14ac:dyDescent="0.3">
      <c r="A547">
        <v>20210811</v>
      </c>
      <c r="B547" t="s">
        <v>92</v>
      </c>
      <c r="C547" t="s">
        <v>2688</v>
      </c>
      <c r="D547">
        <v>44.017234999999999</v>
      </c>
      <c r="E547" t="s">
        <v>2689</v>
      </c>
      <c r="F547" t="s">
        <v>2690</v>
      </c>
      <c r="G547" t="str">
        <f>HYPERLINK("d:\SRT_Improvement\전사데이터\aac\MG00e04c241914\20210811\181416-624.aac", "파일열기")</f>
        <v>파일열기</v>
      </c>
      <c r="H547" s="3" t="s">
        <v>2503</v>
      </c>
      <c r="I547" s="3" t="s">
        <v>2504</v>
      </c>
    </row>
    <row r="548" spans="1:9" ht="49.5" x14ac:dyDescent="0.3">
      <c r="A548">
        <v>20210819</v>
      </c>
      <c r="B548" t="s">
        <v>248</v>
      </c>
      <c r="C548" t="s">
        <v>2691</v>
      </c>
      <c r="D548">
        <v>19.003695</v>
      </c>
      <c r="E548" t="s">
        <v>2692</v>
      </c>
      <c r="F548" t="s">
        <v>2693</v>
      </c>
      <c r="G548" t="str">
        <f>HYPERLINK("d:\SRT_Improvement\전사데이터\aac\MG00e04c241940\20210819\221638-090.aac", "파일열기")</f>
        <v>파일열기</v>
      </c>
      <c r="H548" s="3" t="s">
        <v>2694</v>
      </c>
      <c r="I548" s="3" t="s">
        <v>2695</v>
      </c>
    </row>
    <row r="549" spans="1:9" ht="49.5" x14ac:dyDescent="0.3">
      <c r="A549">
        <v>20210825</v>
      </c>
      <c r="B549" t="s">
        <v>147</v>
      </c>
      <c r="C549" t="s">
        <v>2696</v>
      </c>
      <c r="D549">
        <v>18.969007000000001</v>
      </c>
      <c r="E549" t="s">
        <v>2697</v>
      </c>
      <c r="F549" t="s">
        <v>2698</v>
      </c>
      <c r="G549" t="str">
        <f>HYPERLINK("d:\SRT_Improvement\전사데이터\aac\MG00e04c241968\20210825\202444-635.aac", "파일열기")</f>
        <v>파일열기</v>
      </c>
      <c r="H549" s="3" t="s">
        <v>2699</v>
      </c>
      <c r="I549" s="3" t="s">
        <v>2700</v>
      </c>
    </row>
    <row r="550" spans="1:9" ht="66" x14ac:dyDescent="0.3">
      <c r="A550">
        <v>20210709</v>
      </c>
      <c r="B550" t="s">
        <v>24</v>
      </c>
      <c r="C550" t="s">
        <v>2701</v>
      </c>
      <c r="D550">
        <v>13.895930999999999</v>
      </c>
      <c r="E550" t="s">
        <v>2702</v>
      </c>
      <c r="F550" t="s">
        <v>2703</v>
      </c>
      <c r="G550" t="str">
        <f>HYPERLINK("d:\SRT_Improvement\전사데이터\aac\MG00e04c24194c\20210709\214237-805.aac", "파일열기")</f>
        <v>파일열기</v>
      </c>
      <c r="H550" s="3" t="s">
        <v>2704</v>
      </c>
      <c r="I550" s="3" t="s">
        <v>2705</v>
      </c>
    </row>
    <row r="551" spans="1:9" ht="49.5" x14ac:dyDescent="0.3">
      <c r="A551">
        <v>20210702</v>
      </c>
      <c r="B551" t="s">
        <v>29</v>
      </c>
      <c r="C551" t="s">
        <v>2706</v>
      </c>
      <c r="D551">
        <v>16.696558</v>
      </c>
      <c r="E551" t="s">
        <v>2707</v>
      </c>
      <c r="F551" t="s">
        <v>2708</v>
      </c>
      <c r="G551" t="str">
        <f>HYPERLINK("d:\SRT_Improvement\전사데이터\aac\MG00e04c241938\20210702\100723-315.aac", "파일열기")</f>
        <v>파일열기</v>
      </c>
      <c r="H551" s="3" t="s">
        <v>2709</v>
      </c>
      <c r="I551" s="3" t="s">
        <v>2710</v>
      </c>
    </row>
    <row r="552" spans="1:9" ht="49.5" x14ac:dyDescent="0.3">
      <c r="A552">
        <v>20210813</v>
      </c>
      <c r="B552" t="s">
        <v>15</v>
      </c>
      <c r="C552" t="s">
        <v>2711</v>
      </c>
      <c r="D552">
        <v>45.661138000000001</v>
      </c>
      <c r="E552" t="s">
        <v>2712</v>
      </c>
      <c r="F552" t="s">
        <v>2713</v>
      </c>
      <c r="G552" t="str">
        <f>HYPERLINK("d:\SRT_Improvement\전사데이터\aac\MG00e04c2419cc\20210813\142329-540.aac", "파일열기")</f>
        <v>파일열기</v>
      </c>
      <c r="H552" s="3" t="s">
        <v>2714</v>
      </c>
      <c r="I552" s="3" t="s">
        <v>2494</v>
      </c>
    </row>
    <row r="553" spans="1:9" ht="49.5" x14ac:dyDescent="0.3">
      <c r="A553">
        <v>20210812</v>
      </c>
      <c r="B553" t="s">
        <v>33</v>
      </c>
      <c r="C553" t="s">
        <v>2715</v>
      </c>
      <c r="D553">
        <v>50.770719999999997</v>
      </c>
      <c r="E553" t="s">
        <v>2716</v>
      </c>
      <c r="F553" t="s">
        <v>2717</v>
      </c>
      <c r="G553" t="str">
        <f>HYPERLINK("d:\SRT_Improvement\전사데이터\aac\MG00e04c241948\20210812\070758-406.aac", "파일열기")</f>
        <v>파일열기</v>
      </c>
      <c r="H553" s="3" t="s">
        <v>2532</v>
      </c>
      <c r="I553" s="3" t="s">
        <v>2533</v>
      </c>
    </row>
    <row r="554" spans="1:9" ht="148.5" x14ac:dyDescent="0.3">
      <c r="A554">
        <v>20210712</v>
      </c>
      <c r="B554" t="s">
        <v>147</v>
      </c>
      <c r="C554" t="s">
        <v>2718</v>
      </c>
      <c r="D554">
        <v>33.157730000000001</v>
      </c>
      <c r="E554" t="s">
        <v>2719</v>
      </c>
      <c r="F554" t="s">
        <v>2720</v>
      </c>
      <c r="G554" t="str">
        <f>HYPERLINK("d:\SRT_Improvement\전사데이터\aac\MG00e04c241968\20210712\102720-727.aac", "파일열기")</f>
        <v>파일열기</v>
      </c>
      <c r="H554" s="3" t="s">
        <v>2721</v>
      </c>
      <c r="I554" s="3" t="s">
        <v>2722</v>
      </c>
    </row>
    <row r="555" spans="1:9" ht="49.5" x14ac:dyDescent="0.3">
      <c r="A555">
        <v>20210803</v>
      </c>
      <c r="B555" t="s">
        <v>242</v>
      </c>
      <c r="C555" t="s">
        <v>2723</v>
      </c>
      <c r="D555">
        <v>48.126731999999997</v>
      </c>
      <c r="E555" t="s">
        <v>2724</v>
      </c>
      <c r="F555" t="s">
        <v>2725</v>
      </c>
      <c r="G555" t="str">
        <f>HYPERLINK("d:\SRT_Improvement\전사데이터\aac\MG00e04c241944\20210803\220550-013.aac", "파일열기")</f>
        <v>파일열기</v>
      </c>
      <c r="H555" s="3" t="s">
        <v>2726</v>
      </c>
      <c r="I555" s="3" t="s">
        <v>2727</v>
      </c>
    </row>
    <row r="556" spans="1:9" ht="66" x14ac:dyDescent="0.3">
      <c r="A556">
        <v>20210729</v>
      </c>
      <c r="B556" t="s">
        <v>47</v>
      </c>
      <c r="C556" t="s">
        <v>2728</v>
      </c>
      <c r="D556">
        <v>18.91873</v>
      </c>
      <c r="E556" t="s">
        <v>2729</v>
      </c>
      <c r="F556" t="s">
        <v>2730</v>
      </c>
      <c r="G556" t="str">
        <f>HYPERLINK("d:\SRT_Improvement\전사데이터\aac\MG00e04c24197c\20210729\114644-806.aac", "파일열기")</f>
        <v>파일열기</v>
      </c>
      <c r="H556" s="3" t="s">
        <v>2731</v>
      </c>
    </row>
    <row r="557" spans="1:9" ht="66" x14ac:dyDescent="0.3">
      <c r="A557">
        <v>20210903</v>
      </c>
      <c r="B557" t="s">
        <v>230</v>
      </c>
      <c r="C557" t="s">
        <v>2732</v>
      </c>
      <c r="D557">
        <v>17.47156</v>
      </c>
      <c r="E557" t="s">
        <v>2733</v>
      </c>
      <c r="F557" t="s">
        <v>2734</v>
      </c>
      <c r="G557" t="str">
        <f>HYPERLINK("d:\SRT_Improvement\전사데이터\aac\MG00e04c2419a0\20210903\113939-954.aac", "파일열기")</f>
        <v>파일열기</v>
      </c>
      <c r="H557" s="3" t="s">
        <v>2735</v>
      </c>
      <c r="I557" s="3" t="s">
        <v>2736</v>
      </c>
    </row>
    <row r="558" spans="1:9" ht="99" hidden="1" x14ac:dyDescent="0.3">
      <c r="A558">
        <v>20210811</v>
      </c>
      <c r="B558" t="s">
        <v>74</v>
      </c>
      <c r="C558" t="s">
        <v>2737</v>
      </c>
      <c r="D558">
        <v>36.017671</v>
      </c>
      <c r="E558" t="s">
        <v>2738</v>
      </c>
      <c r="H558" s="3" t="s">
        <v>2739</v>
      </c>
    </row>
    <row r="559" spans="1:9" ht="66" x14ac:dyDescent="0.3">
      <c r="A559">
        <v>20210907</v>
      </c>
      <c r="B559" t="s">
        <v>33</v>
      </c>
      <c r="C559" t="s">
        <v>2740</v>
      </c>
      <c r="D559">
        <v>47.205860999999999</v>
      </c>
      <c r="E559" t="s">
        <v>2741</v>
      </c>
      <c r="F559" t="s">
        <v>2742</v>
      </c>
      <c r="G559" t="str">
        <f>HYPERLINK("d:\SRT_Improvement\전사데이터\aac\MG00e04c241948\20210907\212912-484.aac", "파일열기")</f>
        <v>파일열기</v>
      </c>
      <c r="H559" s="3" t="s">
        <v>2743</v>
      </c>
      <c r="I559" s="3" t="s">
        <v>2744</v>
      </c>
    </row>
    <row r="560" spans="1:9" ht="49.5" x14ac:dyDescent="0.3">
      <c r="A560">
        <v>20210811</v>
      </c>
      <c r="B560" t="s">
        <v>199</v>
      </c>
      <c r="C560" t="s">
        <v>2745</v>
      </c>
      <c r="D560">
        <v>45.652738999999997</v>
      </c>
      <c r="E560" t="s">
        <v>2746</v>
      </c>
      <c r="F560" t="s">
        <v>2747</v>
      </c>
      <c r="G560" t="str">
        <f>HYPERLINK("d:\SRT_Improvement\전사데이터\aac\MG00e04c241988\20210811\061057-217.aac", "파일열기")</f>
        <v>파일열기</v>
      </c>
      <c r="H560" s="3" t="s">
        <v>2748</v>
      </c>
      <c r="I560" s="3" t="s">
        <v>2460</v>
      </c>
    </row>
    <row r="561" spans="1:9" ht="165" hidden="1" x14ac:dyDescent="0.3">
      <c r="A561">
        <v>20210823</v>
      </c>
      <c r="B561" t="s">
        <v>64</v>
      </c>
      <c r="C561" t="s">
        <v>2749</v>
      </c>
      <c r="D561">
        <v>48.038412999999998</v>
      </c>
      <c r="E561" t="s">
        <v>2750</v>
      </c>
      <c r="H561" s="3" t="s">
        <v>2751</v>
      </c>
    </row>
    <row r="562" spans="1:9" ht="49.5" x14ac:dyDescent="0.3">
      <c r="A562">
        <v>20210730</v>
      </c>
      <c r="B562" t="s">
        <v>24</v>
      </c>
      <c r="C562" t="s">
        <v>2752</v>
      </c>
      <c r="D562">
        <v>49.876226000000003</v>
      </c>
      <c r="E562" t="s">
        <v>2753</v>
      </c>
      <c r="F562" t="s">
        <v>2754</v>
      </c>
      <c r="G562" t="str">
        <f>HYPERLINK("d:\SRT_Improvement\전사데이터\aac\MG00e04c24194c\20210730\165835-088.aac", "파일열기")</f>
        <v>파일열기</v>
      </c>
      <c r="H562" s="3" t="s">
        <v>2755</v>
      </c>
      <c r="I562" s="3" t="s">
        <v>2756</v>
      </c>
    </row>
    <row r="563" spans="1:9" ht="49.5" x14ac:dyDescent="0.3">
      <c r="A563">
        <v>20210723</v>
      </c>
      <c r="B563" t="s">
        <v>236</v>
      </c>
      <c r="C563" t="s">
        <v>2757</v>
      </c>
      <c r="D563">
        <v>18.644846000000001</v>
      </c>
      <c r="E563" t="s">
        <v>2758</v>
      </c>
      <c r="F563" t="s">
        <v>2759</v>
      </c>
      <c r="G563" t="str">
        <f>HYPERLINK("d:\SRT_Improvement\전사데이터\aac\MG00e04c241928\20210723\211918-880.aac", "파일열기")</f>
        <v>파일열기</v>
      </c>
      <c r="H563" s="3" t="s">
        <v>2760</v>
      </c>
      <c r="I563" s="3" t="s">
        <v>2761</v>
      </c>
    </row>
    <row r="564" spans="1:9" ht="66" x14ac:dyDescent="0.3">
      <c r="A564">
        <v>20210702</v>
      </c>
      <c r="B564" t="s">
        <v>188</v>
      </c>
      <c r="C564" t="s">
        <v>2762</v>
      </c>
      <c r="D564">
        <v>45.364722999999998</v>
      </c>
      <c r="E564" t="s">
        <v>2763</v>
      </c>
      <c r="F564" t="s">
        <v>2764</v>
      </c>
      <c r="G564" t="str">
        <f>HYPERLINK("d:\SRT_Improvement\전사데이터\aac\MG00e04c2419a4\20210702\115552-372.aac", "파일열기")</f>
        <v>파일열기</v>
      </c>
      <c r="H564" s="3" t="s">
        <v>2459</v>
      </c>
      <c r="I564" s="3" t="s">
        <v>2765</v>
      </c>
    </row>
    <row r="565" spans="1:9" ht="49.5" x14ac:dyDescent="0.3">
      <c r="A565">
        <v>20210818</v>
      </c>
      <c r="B565" t="s">
        <v>53</v>
      </c>
      <c r="C565" t="s">
        <v>2766</v>
      </c>
      <c r="D565">
        <v>15.879588</v>
      </c>
      <c r="E565" t="s">
        <v>2767</v>
      </c>
      <c r="F565" t="s">
        <v>2768</v>
      </c>
      <c r="G565" t="str">
        <f>HYPERLINK("d:\SRT_Improvement\전사데이터\aac\MG00e04c2419b0\20210818\171027-027.aac", "파일열기")</f>
        <v>파일열기</v>
      </c>
      <c r="H565" s="3" t="s">
        <v>2769</v>
      </c>
      <c r="I565" s="3" t="s">
        <v>2770</v>
      </c>
    </row>
    <row r="566" spans="1:9" ht="148.5" x14ac:dyDescent="0.3">
      <c r="A566">
        <v>20210819</v>
      </c>
      <c r="B566" t="s">
        <v>10</v>
      </c>
      <c r="C566" t="s">
        <v>2771</v>
      </c>
      <c r="D566">
        <v>36.013105000000003</v>
      </c>
      <c r="E566" t="s">
        <v>2772</v>
      </c>
      <c r="F566" t="s">
        <v>2773</v>
      </c>
      <c r="G566" t="str">
        <f>HYPERLINK("d:\SRT_Improvement\전사데이터\aac\MG00e04c2419ac\20210819\212454-448.aac", "파일열기")</f>
        <v>파일열기</v>
      </c>
      <c r="H566" s="3" t="s">
        <v>2774</v>
      </c>
      <c r="I566" s="3" t="s">
        <v>2775</v>
      </c>
    </row>
    <row r="567" spans="1:9" ht="49.5" x14ac:dyDescent="0.3">
      <c r="A567">
        <v>20210819</v>
      </c>
      <c r="B567" t="s">
        <v>242</v>
      </c>
      <c r="C567" t="s">
        <v>2776</v>
      </c>
      <c r="D567">
        <v>16.718183</v>
      </c>
      <c r="E567" t="s">
        <v>2777</v>
      </c>
      <c r="F567" t="s">
        <v>2778</v>
      </c>
      <c r="G567" t="str">
        <f>HYPERLINK("d:\SRT_Improvement\전사데이터\aac\MG00e04c241944\20210819\111927-601.aac", "파일열기")</f>
        <v>파일열기</v>
      </c>
      <c r="H567" s="3" t="s">
        <v>2779</v>
      </c>
      <c r="I567" s="3" t="s">
        <v>2780</v>
      </c>
    </row>
    <row r="568" spans="1:9" ht="49.5" x14ac:dyDescent="0.3">
      <c r="A568">
        <v>20210721</v>
      </c>
      <c r="B568" t="s">
        <v>53</v>
      </c>
      <c r="C568" t="s">
        <v>2781</v>
      </c>
      <c r="D568">
        <v>39.994745999999999</v>
      </c>
      <c r="E568" t="s">
        <v>2782</v>
      </c>
      <c r="F568" t="s">
        <v>2783</v>
      </c>
      <c r="G568" t="str">
        <f>HYPERLINK("d:\SRT_Improvement\전사데이터\aac\MG00e04c2419b0\20210721\193359-889.aac", "파일열기")</f>
        <v>파일열기</v>
      </c>
      <c r="H568" s="3" t="s">
        <v>2784</v>
      </c>
      <c r="I568" s="3" t="s">
        <v>2785</v>
      </c>
    </row>
    <row r="569" spans="1:9" ht="49.5" x14ac:dyDescent="0.3">
      <c r="A569">
        <v>20210723</v>
      </c>
      <c r="B569" t="s">
        <v>53</v>
      </c>
      <c r="C569" t="s">
        <v>2786</v>
      </c>
      <c r="D569">
        <v>47.671680000000002</v>
      </c>
      <c r="E569" t="s">
        <v>2787</v>
      </c>
      <c r="F569" t="s">
        <v>2788</v>
      </c>
      <c r="G569" t="str">
        <f>HYPERLINK("d:\SRT_Improvement\전사데이터\aac\MG00e04c2419b0\20210723\162122-701.aac", "파일열기")</f>
        <v>파일열기</v>
      </c>
      <c r="H569" s="3" t="s">
        <v>2503</v>
      </c>
      <c r="I569" s="3" t="s">
        <v>2789</v>
      </c>
    </row>
    <row r="570" spans="1:9" ht="49.5" x14ac:dyDescent="0.3">
      <c r="A570">
        <v>20210806</v>
      </c>
      <c r="B570" t="s">
        <v>248</v>
      </c>
      <c r="C570" t="s">
        <v>2790</v>
      </c>
      <c r="D570">
        <v>45.550037000000003</v>
      </c>
      <c r="E570" t="s">
        <v>2791</v>
      </c>
      <c r="F570" t="s">
        <v>2792</v>
      </c>
      <c r="G570" t="str">
        <f>HYPERLINK("d:\SRT_Improvement\전사데이터\aac\MG00e04c241940\20210806\113010-277.aac", "파일열기")</f>
        <v>파일열기</v>
      </c>
      <c r="H570" s="3" t="s">
        <v>2532</v>
      </c>
      <c r="I570" s="3" t="s">
        <v>2533</v>
      </c>
    </row>
    <row r="571" spans="1:9" ht="66" x14ac:dyDescent="0.3">
      <c r="A571">
        <v>20210831</v>
      </c>
      <c r="B571" t="s">
        <v>377</v>
      </c>
      <c r="C571" t="s">
        <v>2793</v>
      </c>
      <c r="D571">
        <v>46.993828999999998</v>
      </c>
      <c r="E571" t="s">
        <v>2794</v>
      </c>
      <c r="F571" t="s">
        <v>2795</v>
      </c>
      <c r="G571" t="str">
        <f>HYPERLINK("d:\SRT_Improvement\전사데이터\aac\MG00e04c241974\20210831\195310-927.aac", "파일열기")</f>
        <v>파일열기</v>
      </c>
      <c r="H571" s="3" t="s">
        <v>2796</v>
      </c>
      <c r="I571" s="3" t="s">
        <v>2499</v>
      </c>
    </row>
    <row r="572" spans="1:9" ht="49.5" x14ac:dyDescent="0.3">
      <c r="A572">
        <v>20210802</v>
      </c>
      <c r="B572" t="s">
        <v>42</v>
      </c>
      <c r="C572" t="s">
        <v>2797</v>
      </c>
      <c r="D572">
        <v>17.174928999999999</v>
      </c>
      <c r="E572" t="s">
        <v>2798</v>
      </c>
      <c r="F572" t="s">
        <v>2799</v>
      </c>
      <c r="G572" t="str">
        <f>HYPERLINK("d:\SRT_Improvement\전사데이터\aac\MG00e04c241970\20210802\073251-806.aac", "파일열기")</f>
        <v>파일열기</v>
      </c>
      <c r="H572" s="3" t="s">
        <v>2800</v>
      </c>
      <c r="I572" s="3" t="s">
        <v>2801</v>
      </c>
    </row>
    <row r="573" spans="1:9" ht="66" x14ac:dyDescent="0.3">
      <c r="A573">
        <v>20210723</v>
      </c>
      <c r="B573" t="s">
        <v>86</v>
      </c>
      <c r="C573" t="s">
        <v>2802</v>
      </c>
      <c r="D573">
        <v>46.964703</v>
      </c>
      <c r="E573" t="s">
        <v>2803</v>
      </c>
      <c r="F573" t="s">
        <v>2804</v>
      </c>
      <c r="G573" t="str">
        <f>HYPERLINK("d:\SRT_Improvement\전사데이터\aac\MG00e04c241930\20210723\115540-299.aac", "파일열기")</f>
        <v>파일열기</v>
      </c>
      <c r="H573" s="3" t="s">
        <v>2459</v>
      </c>
      <c r="I573" s="3" t="s">
        <v>2805</v>
      </c>
    </row>
    <row r="574" spans="1:9" ht="49.5" x14ac:dyDescent="0.3">
      <c r="A574">
        <v>20210802</v>
      </c>
      <c r="B574" t="s">
        <v>42</v>
      </c>
      <c r="C574" t="s">
        <v>2806</v>
      </c>
      <c r="D574">
        <v>16.884067999999999</v>
      </c>
      <c r="E574" t="s">
        <v>2807</v>
      </c>
      <c r="F574" t="s">
        <v>2808</v>
      </c>
      <c r="G574" t="str">
        <f>HYPERLINK("d:\SRT_Improvement\전사데이터\aac\MG00e04c241970\20210802\190009-556.aac", "파일열기")</f>
        <v>파일열기</v>
      </c>
      <c r="H574" s="3" t="s">
        <v>2809</v>
      </c>
      <c r="I574" s="3" t="s">
        <v>2470</v>
      </c>
    </row>
    <row r="575" spans="1:9" ht="49.5" x14ac:dyDescent="0.3">
      <c r="A575">
        <v>20210907</v>
      </c>
      <c r="B575" t="s">
        <v>15</v>
      </c>
      <c r="C575" t="s">
        <v>2810</v>
      </c>
      <c r="D575">
        <v>18.819759000000001</v>
      </c>
      <c r="E575" t="s">
        <v>2811</v>
      </c>
      <c r="F575" t="s">
        <v>2812</v>
      </c>
      <c r="G575" t="str">
        <f>HYPERLINK("d:\SRT_Improvement\전사데이터\aac\MG00e04c2419cc\20210907\155941-990.aac", "파일열기")</f>
        <v>파일열기</v>
      </c>
      <c r="H575" s="3" t="s">
        <v>2813</v>
      </c>
      <c r="I575" s="3" t="s">
        <v>2814</v>
      </c>
    </row>
    <row r="576" spans="1:9" ht="49.5" x14ac:dyDescent="0.3">
      <c r="A576">
        <v>20210719</v>
      </c>
      <c r="B576" t="s">
        <v>436</v>
      </c>
      <c r="C576" t="s">
        <v>2815</v>
      </c>
      <c r="D576">
        <v>45.881768999999998</v>
      </c>
      <c r="E576" t="s">
        <v>2816</v>
      </c>
      <c r="F576" t="s">
        <v>2817</v>
      </c>
      <c r="G576" t="str">
        <f>HYPERLINK("d:\SRT_Improvement\전사데이터\aac\MG00e04c241934\20210719\170304-290.aac", "파일열기")</f>
        <v>파일열기</v>
      </c>
      <c r="H576" s="3" t="s">
        <v>2498</v>
      </c>
      <c r="I576" s="3" t="s">
        <v>2818</v>
      </c>
    </row>
    <row r="577" spans="1:9" ht="49.5" x14ac:dyDescent="0.3">
      <c r="A577">
        <v>20210902</v>
      </c>
      <c r="B577" t="s">
        <v>248</v>
      </c>
      <c r="C577" t="s">
        <v>2819</v>
      </c>
      <c r="D577">
        <v>47.026845999999999</v>
      </c>
      <c r="E577" t="s">
        <v>2820</v>
      </c>
      <c r="F577" t="s">
        <v>2821</v>
      </c>
      <c r="G577" t="str">
        <f>HYPERLINK("d:\SRT_Improvement\전사데이터\aac\MG00e04c241940\20210902\222520-788.aac", "파일열기")</f>
        <v>파일열기</v>
      </c>
      <c r="H577" s="3" t="s">
        <v>2464</v>
      </c>
      <c r="I577" s="3" t="s">
        <v>2822</v>
      </c>
    </row>
    <row r="578" spans="1:9" ht="49.5" x14ac:dyDescent="0.3">
      <c r="A578">
        <v>20210719</v>
      </c>
      <c r="B578" t="s">
        <v>559</v>
      </c>
      <c r="C578" t="s">
        <v>2823</v>
      </c>
      <c r="D578">
        <v>20.056387999999998</v>
      </c>
      <c r="E578" t="s">
        <v>2824</v>
      </c>
      <c r="F578" t="s">
        <v>2825</v>
      </c>
      <c r="G578" t="str">
        <f>HYPERLINK("d:\SRT_Improvement\전사데이터\aac\MG00e04c241998\20210719\134006-002.aac", "파일열기")</f>
        <v>파일열기</v>
      </c>
      <c r="H578" s="3" t="s">
        <v>2826</v>
      </c>
      <c r="I578" s="3" t="s">
        <v>2827</v>
      </c>
    </row>
    <row r="579" spans="1:9" ht="49.5" x14ac:dyDescent="0.3">
      <c r="A579">
        <v>20210907</v>
      </c>
      <c r="B579" t="s">
        <v>322</v>
      </c>
      <c r="C579" t="s">
        <v>2828</v>
      </c>
      <c r="D579">
        <v>54.040998999999999</v>
      </c>
      <c r="E579" t="s">
        <v>2829</v>
      </c>
      <c r="F579" t="s">
        <v>2830</v>
      </c>
      <c r="G579" t="str">
        <f>HYPERLINK("d:\SRT_Improvement\전사데이터\aac\MG00e04c24198c\20210907\155321-178.aac", "파일열기")</f>
        <v>파일열기</v>
      </c>
      <c r="H579" s="3" t="s">
        <v>2831</v>
      </c>
      <c r="I579" s="3" t="s">
        <v>2684</v>
      </c>
    </row>
    <row r="580" spans="1:9" ht="49.5" x14ac:dyDescent="0.3">
      <c r="A580">
        <v>20210802</v>
      </c>
      <c r="B580" t="s">
        <v>230</v>
      </c>
      <c r="C580" t="s">
        <v>2832</v>
      </c>
      <c r="D580">
        <v>45.345142000000003</v>
      </c>
      <c r="E580" t="s">
        <v>2833</v>
      </c>
      <c r="F580" t="s">
        <v>2834</v>
      </c>
      <c r="G580" t="str">
        <f>HYPERLINK("d:\SRT_Improvement\전사데이터\aac\MG00e04c2419a0\20210802\164332-047.aac", "파일열기")</f>
        <v>파일열기</v>
      </c>
      <c r="H580" s="3" t="s">
        <v>2503</v>
      </c>
      <c r="I580" s="3" t="s">
        <v>2504</v>
      </c>
    </row>
    <row r="581" spans="1:9" ht="49.5" x14ac:dyDescent="0.3">
      <c r="A581">
        <v>20210713</v>
      </c>
      <c r="B581" t="s">
        <v>10</v>
      </c>
      <c r="C581" t="s">
        <v>2835</v>
      </c>
      <c r="D581">
        <v>18.551182000000001</v>
      </c>
      <c r="E581" t="s">
        <v>2836</v>
      </c>
      <c r="F581" t="s">
        <v>2837</v>
      </c>
      <c r="G581" t="str">
        <f>HYPERLINK("d:\SRT_Improvement\전사데이터\aac\MG00e04c2419ac\20210713\180924-484.aac", "파일열기")</f>
        <v>파일열기</v>
      </c>
      <c r="H581" s="3" t="s">
        <v>2838</v>
      </c>
      <c r="I581" s="3" t="s">
        <v>2839</v>
      </c>
    </row>
    <row r="582" spans="1:9" ht="49.5" x14ac:dyDescent="0.3">
      <c r="A582">
        <v>20210802</v>
      </c>
      <c r="B582" t="s">
        <v>163</v>
      </c>
      <c r="C582" t="s">
        <v>2840</v>
      </c>
      <c r="D582">
        <v>17.310967000000002</v>
      </c>
      <c r="E582" t="s">
        <v>2841</v>
      </c>
      <c r="F582" t="s">
        <v>2842</v>
      </c>
      <c r="G582" t="str">
        <f>HYPERLINK("d:\SRT_Improvement\전사데이터\aac\MG00e04c2419c0\20210802\082258-695.aac", "파일열기")</f>
        <v>파일열기</v>
      </c>
      <c r="H582" s="3" t="s">
        <v>2843</v>
      </c>
      <c r="I582" s="3" t="s">
        <v>2844</v>
      </c>
    </row>
    <row r="583" spans="1:9" ht="49.5" x14ac:dyDescent="0.3">
      <c r="A583">
        <v>20210803</v>
      </c>
      <c r="B583" t="s">
        <v>377</v>
      </c>
      <c r="C583" t="s">
        <v>2845</v>
      </c>
      <c r="D583">
        <v>44.710430000000002</v>
      </c>
      <c r="E583" t="s">
        <v>2846</v>
      </c>
      <c r="F583" t="s">
        <v>2847</v>
      </c>
      <c r="G583" t="str">
        <f>HYPERLINK("d:\SRT_Improvement\전사데이터\aac\MG00e04c241974\20210803\061740-652.aac", "파일열기")</f>
        <v>파일열기</v>
      </c>
      <c r="H583" s="3" t="s">
        <v>2755</v>
      </c>
      <c r="I583" s="3" t="s">
        <v>2756</v>
      </c>
    </row>
    <row r="584" spans="1:9" ht="49.5" x14ac:dyDescent="0.3">
      <c r="A584">
        <v>20210709</v>
      </c>
      <c r="B584" t="s">
        <v>248</v>
      </c>
      <c r="C584" t="s">
        <v>2848</v>
      </c>
      <c r="D584">
        <v>17.92971</v>
      </c>
      <c r="E584" t="s">
        <v>2849</v>
      </c>
      <c r="F584" t="s">
        <v>2850</v>
      </c>
      <c r="G584" t="str">
        <f>HYPERLINK("d:\SRT_Improvement\전사데이터\aac\MG00e04c241940\20210709\070833-941.aac", "파일열기")</f>
        <v>파일열기</v>
      </c>
      <c r="H584" s="3" t="s">
        <v>2851</v>
      </c>
      <c r="I584" s="3" t="s">
        <v>2852</v>
      </c>
    </row>
    <row r="585" spans="1:9" ht="49.5" x14ac:dyDescent="0.3">
      <c r="A585">
        <v>20210903</v>
      </c>
      <c r="B585" t="s">
        <v>15</v>
      </c>
      <c r="C585" t="s">
        <v>2853</v>
      </c>
      <c r="D585">
        <v>35.333607999999998</v>
      </c>
      <c r="E585" t="s">
        <v>2854</v>
      </c>
      <c r="F585" t="s">
        <v>2855</v>
      </c>
      <c r="G585" t="str">
        <f>HYPERLINK("d:\SRT_Improvement\전사데이터\aac\MG00e04c2419cc\20210903\121758-657.aac", "파일열기")</f>
        <v>파일열기</v>
      </c>
      <c r="H585" s="3" t="s">
        <v>2578</v>
      </c>
      <c r="I585" s="3" t="s">
        <v>2504</v>
      </c>
    </row>
    <row r="586" spans="1:9" ht="49.5" x14ac:dyDescent="0.3">
      <c r="A586">
        <v>20210709</v>
      </c>
      <c r="B586" t="s">
        <v>33</v>
      </c>
      <c r="C586" t="s">
        <v>2856</v>
      </c>
      <c r="D586">
        <v>46.009901999999997</v>
      </c>
      <c r="E586" t="s">
        <v>2857</v>
      </c>
      <c r="F586" t="s">
        <v>2858</v>
      </c>
      <c r="G586" t="str">
        <f>HYPERLINK("d:\SRT_Improvement\전사데이터\aac\MG00e04c241948\20210709\110307-828.aac", "파일열기")</f>
        <v>파일열기</v>
      </c>
      <c r="H586" s="3" t="s">
        <v>2859</v>
      </c>
      <c r="I586" s="3" t="s">
        <v>2785</v>
      </c>
    </row>
    <row r="587" spans="1:9" ht="49.5" x14ac:dyDescent="0.3">
      <c r="A587">
        <v>20210729</v>
      </c>
      <c r="B587" t="s">
        <v>74</v>
      </c>
      <c r="C587" t="s">
        <v>2860</v>
      </c>
      <c r="D587">
        <v>15.531231999999999</v>
      </c>
      <c r="E587" t="s">
        <v>2861</v>
      </c>
      <c r="F587" t="s">
        <v>2862</v>
      </c>
      <c r="G587" t="str">
        <f>HYPERLINK("d:\SRT_Improvement\전사데이터\aac\MG00e04c2418cc\20210729\080448-634.aac", "파일열기")</f>
        <v>파일열기</v>
      </c>
      <c r="H587" s="3" t="s">
        <v>2863</v>
      </c>
      <c r="I587" s="3" t="s">
        <v>2864</v>
      </c>
    </row>
    <row r="588" spans="1:9" ht="66" x14ac:dyDescent="0.3">
      <c r="A588">
        <v>20210803</v>
      </c>
      <c r="B588" t="s">
        <v>174</v>
      </c>
      <c r="C588" t="s">
        <v>2865</v>
      </c>
      <c r="D588">
        <v>47.109327999999998</v>
      </c>
      <c r="E588" t="s">
        <v>2866</v>
      </c>
      <c r="F588" t="s">
        <v>2867</v>
      </c>
      <c r="G588" t="str">
        <f>HYPERLINK("d:\SRT_Improvement\전사데이터\aac\MG00e04c24192c\20210803\193713-016.aac", "파일열기")</f>
        <v>파일열기</v>
      </c>
      <c r="H588" s="3" t="s">
        <v>2868</v>
      </c>
      <c r="I588" s="3" t="s">
        <v>2869</v>
      </c>
    </row>
    <row r="589" spans="1:9" ht="82.5" x14ac:dyDescent="0.3">
      <c r="A589">
        <v>20210702</v>
      </c>
      <c r="B589" t="s">
        <v>86</v>
      </c>
      <c r="C589" t="s">
        <v>2870</v>
      </c>
      <c r="D589">
        <v>27.266013000000001</v>
      </c>
      <c r="E589" t="s">
        <v>2871</v>
      </c>
      <c r="F589" t="s">
        <v>2872</v>
      </c>
      <c r="G589" t="str">
        <f>HYPERLINK("d:\SRT_Improvement\전사데이터\aac\MG00e04c241930\20210702\110600-092.aac", "파일열기")</f>
        <v>파일열기</v>
      </c>
      <c r="H589" s="3" t="s">
        <v>2873</v>
      </c>
      <c r="I589" s="3" t="s">
        <v>2874</v>
      </c>
    </row>
    <row r="590" spans="1:9" ht="49.5" x14ac:dyDescent="0.3">
      <c r="A590">
        <v>20210714</v>
      </c>
      <c r="B590" t="s">
        <v>377</v>
      </c>
      <c r="C590" t="s">
        <v>2875</v>
      </c>
      <c r="D590">
        <v>49.062918000000003</v>
      </c>
      <c r="E590" t="s">
        <v>2876</v>
      </c>
      <c r="F590" t="s">
        <v>2877</v>
      </c>
      <c r="G590" t="str">
        <f>HYPERLINK("d:\SRT_Improvement\전사데이터\aac\MG00e04c241974\20210714\163739-125.aac", "파일열기")</f>
        <v>파일열기</v>
      </c>
      <c r="H590" s="3" t="s">
        <v>2755</v>
      </c>
      <c r="I590" s="3" t="s">
        <v>2606</v>
      </c>
    </row>
    <row r="591" spans="1:9" ht="49.5" hidden="1" x14ac:dyDescent="0.3">
      <c r="A591">
        <v>20210824</v>
      </c>
      <c r="B591" t="s">
        <v>436</v>
      </c>
      <c r="C591" t="s">
        <v>2878</v>
      </c>
      <c r="D591">
        <v>13.807166</v>
      </c>
      <c r="E591" t="s">
        <v>2879</v>
      </c>
      <c r="H591" s="3" t="s">
        <v>2880</v>
      </c>
    </row>
    <row r="592" spans="1:9" ht="82.5" x14ac:dyDescent="0.3">
      <c r="A592">
        <v>20210723</v>
      </c>
      <c r="B592" t="s">
        <v>248</v>
      </c>
      <c r="C592" t="s">
        <v>2881</v>
      </c>
      <c r="D592">
        <v>41.572066999999997</v>
      </c>
      <c r="E592" t="s">
        <v>2882</v>
      </c>
      <c r="F592" t="s">
        <v>2883</v>
      </c>
      <c r="G592" t="str">
        <f>HYPERLINK("d:\SRT_Improvement\전사데이터\aac\MG00e04c241940\20210723\080702-345.aac", "파일열기")</f>
        <v>파일열기</v>
      </c>
      <c r="H592" s="3" t="s">
        <v>2884</v>
      </c>
      <c r="I592" s="3" t="s">
        <v>2885</v>
      </c>
    </row>
    <row r="593" spans="1:9" ht="132" x14ac:dyDescent="0.3">
      <c r="A593">
        <v>20210706</v>
      </c>
      <c r="B593" t="s">
        <v>47</v>
      </c>
      <c r="C593" t="s">
        <v>2886</v>
      </c>
      <c r="D593">
        <v>43.587418999999997</v>
      </c>
      <c r="E593" t="s">
        <v>2887</v>
      </c>
      <c r="F593" t="s">
        <v>2888</v>
      </c>
      <c r="G593" t="str">
        <f>HYPERLINK("d:\SRT_Improvement\전사데이터\aac\MG00e04c24197c\20210706\114611-692.aac", "파일열기")</f>
        <v>파일열기</v>
      </c>
      <c r="H593" s="3" t="s">
        <v>2889</v>
      </c>
      <c r="I593" s="3" t="s">
        <v>2890</v>
      </c>
    </row>
    <row r="594" spans="1:9" ht="49.5" x14ac:dyDescent="0.3">
      <c r="A594">
        <v>20210903</v>
      </c>
      <c r="B594" t="s">
        <v>163</v>
      </c>
      <c r="C594" t="s">
        <v>2891</v>
      </c>
      <c r="D594">
        <v>49.953856999999999</v>
      </c>
      <c r="E594" t="s">
        <v>2892</v>
      </c>
      <c r="F594" t="s">
        <v>2893</v>
      </c>
      <c r="G594" t="str">
        <f>HYPERLINK("d:\SRT_Improvement\전사데이터\aac\MG00e04c2419c0\20210903\192950-808.aac", "파일열기")</f>
        <v>파일열기</v>
      </c>
      <c r="H594" s="3" t="s">
        <v>2498</v>
      </c>
      <c r="I594" s="3" t="s">
        <v>2894</v>
      </c>
    </row>
    <row r="595" spans="1:9" ht="82.5" x14ac:dyDescent="0.3">
      <c r="A595">
        <v>20210903</v>
      </c>
      <c r="B595" t="s">
        <v>230</v>
      </c>
      <c r="C595" t="s">
        <v>2895</v>
      </c>
      <c r="D595">
        <v>30.883236</v>
      </c>
      <c r="E595" t="s">
        <v>2896</v>
      </c>
      <c r="F595" t="s">
        <v>2897</v>
      </c>
      <c r="G595" t="str">
        <f>HYPERLINK("d:\SRT_Improvement\전사데이터\aac\MG00e04c2419a0\20210903\173442-556.aac", "파일열기")</f>
        <v>파일열기</v>
      </c>
      <c r="H595" s="3" t="s">
        <v>2898</v>
      </c>
      <c r="I595" s="3" t="s">
        <v>2899</v>
      </c>
    </row>
    <row r="596" spans="1:9" ht="49.5" x14ac:dyDescent="0.3">
      <c r="A596">
        <v>20210806</v>
      </c>
      <c r="B596" t="s">
        <v>248</v>
      </c>
      <c r="C596" t="s">
        <v>2900</v>
      </c>
      <c r="D596">
        <v>26.020676000000002</v>
      </c>
      <c r="E596" t="s">
        <v>2901</v>
      </c>
      <c r="F596" t="s">
        <v>2902</v>
      </c>
      <c r="G596" t="str">
        <f>HYPERLINK("d:\SRT_Improvement\전사데이터\aac\MG00e04c241940\20210806\095123-303.aac", "파일열기")</f>
        <v>파일열기</v>
      </c>
      <c r="H596" s="3" t="s">
        <v>2903</v>
      </c>
      <c r="I596" s="3" t="s">
        <v>2904</v>
      </c>
    </row>
    <row r="597" spans="1:9" ht="49.5" x14ac:dyDescent="0.3">
      <c r="A597">
        <v>20210803</v>
      </c>
      <c r="B597" t="s">
        <v>86</v>
      </c>
      <c r="C597" t="s">
        <v>2905</v>
      </c>
      <c r="D597">
        <v>48.886873999999999</v>
      </c>
      <c r="E597" t="s">
        <v>2906</v>
      </c>
      <c r="F597" t="s">
        <v>2907</v>
      </c>
      <c r="G597" t="str">
        <f>HYPERLINK("d:\SRT_Improvement\전사데이터\aac\MG00e04c241930\20210803\185808-687.aac", "파일열기")</f>
        <v>파일열기</v>
      </c>
      <c r="H597" s="3" t="s">
        <v>2908</v>
      </c>
      <c r="I597" s="3" t="s">
        <v>2909</v>
      </c>
    </row>
    <row r="598" spans="1:9" ht="49.5" x14ac:dyDescent="0.3">
      <c r="A598">
        <v>20210907</v>
      </c>
      <c r="B598" t="s">
        <v>80</v>
      </c>
      <c r="C598" t="s">
        <v>2910</v>
      </c>
      <c r="D598">
        <v>20.104686999999998</v>
      </c>
      <c r="E598" t="s">
        <v>2911</v>
      </c>
      <c r="F598" t="s">
        <v>2912</v>
      </c>
      <c r="G598" t="str">
        <f>HYPERLINK("d:\SRT_Improvement\전사데이터\aac\MG00e04c241950\20210907\085158-963.aac", "파일열기")</f>
        <v>파일열기</v>
      </c>
      <c r="H598" s="3" t="s">
        <v>2913</v>
      </c>
      <c r="I598" s="3" t="s">
        <v>2914</v>
      </c>
    </row>
    <row r="599" spans="1:9" ht="49.5" x14ac:dyDescent="0.3">
      <c r="A599">
        <v>20210823</v>
      </c>
      <c r="B599" t="s">
        <v>230</v>
      </c>
      <c r="C599" t="s">
        <v>2915</v>
      </c>
      <c r="D599">
        <v>44.630719999999997</v>
      </c>
      <c r="E599" t="s">
        <v>2916</v>
      </c>
      <c r="F599" t="s">
        <v>2917</v>
      </c>
      <c r="G599" t="str">
        <f>HYPERLINK("d:\SRT_Improvement\전사데이터\aac\MG00e04c2419a0\20210823\112335-517.aac", "파일열기")</f>
        <v>파일열기</v>
      </c>
      <c r="H599" s="3" t="s">
        <v>2503</v>
      </c>
      <c r="I599" s="3" t="s">
        <v>2918</v>
      </c>
    </row>
    <row r="600" spans="1:9" ht="49.5" x14ac:dyDescent="0.3">
      <c r="A600">
        <v>20210805</v>
      </c>
      <c r="B600" t="s">
        <v>59</v>
      </c>
      <c r="C600" t="s">
        <v>2919</v>
      </c>
      <c r="D600">
        <v>17.983687</v>
      </c>
      <c r="E600" t="s">
        <v>2920</v>
      </c>
      <c r="F600" t="s">
        <v>2921</v>
      </c>
      <c r="G600" t="str">
        <f>HYPERLINK("d:\SRT_Improvement\전사데이터\aac\MG00e04c24193c\20210805\085214-288.aac", "파일열기")</f>
        <v>파일열기</v>
      </c>
      <c r="H600" s="3" t="s">
        <v>2922</v>
      </c>
      <c r="I600" s="3" t="s">
        <v>2923</v>
      </c>
    </row>
    <row r="601" spans="1:9" ht="49.5" x14ac:dyDescent="0.3">
      <c r="A601">
        <v>20210806</v>
      </c>
      <c r="B601" t="s">
        <v>147</v>
      </c>
      <c r="C601" t="s">
        <v>2924</v>
      </c>
      <c r="D601">
        <v>38.789827000000002</v>
      </c>
      <c r="E601" t="s">
        <v>2925</v>
      </c>
      <c r="F601" t="s">
        <v>2926</v>
      </c>
      <c r="G601" t="str">
        <f>HYPERLINK("d:\SRT_Improvement\전사데이터\aac\MG00e04c241968\20210806\194231-457.aac", "파일열기")</f>
        <v>파일열기</v>
      </c>
      <c r="H601" s="3" t="s">
        <v>2484</v>
      </c>
      <c r="I601" s="3" t="s">
        <v>2465</v>
      </c>
    </row>
    <row r="602" spans="1:9" ht="49.5" x14ac:dyDescent="0.3">
      <c r="A602">
        <v>20210823</v>
      </c>
      <c r="B602" t="s">
        <v>559</v>
      </c>
      <c r="C602" t="s">
        <v>2927</v>
      </c>
      <c r="D602">
        <v>33.515340000000002</v>
      </c>
      <c r="E602" t="s">
        <v>2928</v>
      </c>
      <c r="F602" t="s">
        <v>2929</v>
      </c>
      <c r="G602" t="str">
        <f>HYPERLINK("d:\SRT_Improvement\전사데이터\aac\MG00e04c241998\20210823\171405-649.aac", "파일열기")</f>
        <v>파일열기</v>
      </c>
      <c r="H602" s="3" t="s">
        <v>2726</v>
      </c>
      <c r="I602" s="3" t="s">
        <v>2930</v>
      </c>
    </row>
    <row r="603" spans="1:9" ht="49.5" x14ac:dyDescent="0.3">
      <c r="A603">
        <v>20210709</v>
      </c>
      <c r="B603" t="s">
        <v>92</v>
      </c>
      <c r="C603" t="s">
        <v>2931</v>
      </c>
      <c r="D603">
        <v>15.965799000000001</v>
      </c>
      <c r="E603" t="s">
        <v>2932</v>
      </c>
      <c r="F603" t="s">
        <v>2933</v>
      </c>
      <c r="G603" t="str">
        <f>HYPERLINK("d:\SRT_Improvement\전사데이터\aac\MG00e04c241914\20210709\183409-302.aac", "파일열기")</f>
        <v>파일열기</v>
      </c>
      <c r="H603" s="3" t="s">
        <v>2934</v>
      </c>
      <c r="I603" s="3" t="s">
        <v>2935</v>
      </c>
    </row>
    <row r="604" spans="1:9" ht="66" x14ac:dyDescent="0.3">
      <c r="A604">
        <v>20210813</v>
      </c>
      <c r="B604" t="s">
        <v>242</v>
      </c>
      <c r="C604" t="s">
        <v>2936</v>
      </c>
      <c r="D604">
        <v>18.448831999999999</v>
      </c>
      <c r="E604" t="s">
        <v>2937</v>
      </c>
      <c r="F604" t="s">
        <v>2938</v>
      </c>
      <c r="G604" t="str">
        <f>HYPERLINK("d:\SRT_Improvement\전사데이터\aac\MG00e04c241944\20210813\211755-605.aac", "파일열기")</f>
        <v>파일열기</v>
      </c>
      <c r="H604" s="3" t="s">
        <v>2939</v>
      </c>
      <c r="I604" s="3" t="s">
        <v>2940</v>
      </c>
    </row>
    <row r="605" spans="1:9" ht="49.5" x14ac:dyDescent="0.3">
      <c r="A605">
        <v>20210901</v>
      </c>
      <c r="B605" t="s">
        <v>147</v>
      </c>
      <c r="C605" t="s">
        <v>2941</v>
      </c>
      <c r="D605">
        <v>45.085735999999997</v>
      </c>
      <c r="E605" t="s">
        <v>2942</v>
      </c>
      <c r="F605" t="s">
        <v>2943</v>
      </c>
      <c r="G605" t="str">
        <f>HYPERLINK("d:\SRT_Improvement\전사데이터\aac\MG00e04c241968\20210901\200905-115.aac", "파일열기")</f>
        <v>파일열기</v>
      </c>
      <c r="H605" s="3" t="s">
        <v>2503</v>
      </c>
      <c r="I605" s="3" t="s">
        <v>2504</v>
      </c>
    </row>
    <row r="606" spans="1:9" ht="49.5" x14ac:dyDescent="0.3">
      <c r="A606">
        <v>20210728</v>
      </c>
      <c r="B606" t="s">
        <v>92</v>
      </c>
      <c r="C606" t="s">
        <v>2944</v>
      </c>
      <c r="D606">
        <v>42.309285000000003</v>
      </c>
      <c r="E606" t="s">
        <v>2945</v>
      </c>
      <c r="F606" t="s">
        <v>2946</v>
      </c>
      <c r="G606" t="str">
        <f>HYPERLINK("d:\SRT_Improvement\전사데이터\aac\MG00e04c241914\20210728\134652-496.aac", "파일열기")</f>
        <v>파일열기</v>
      </c>
      <c r="H606" s="3" t="s">
        <v>2503</v>
      </c>
      <c r="I606" s="3" t="s">
        <v>2947</v>
      </c>
    </row>
    <row r="607" spans="1:9" ht="49.5" x14ac:dyDescent="0.3">
      <c r="A607">
        <v>20210707</v>
      </c>
      <c r="B607" t="s">
        <v>74</v>
      </c>
      <c r="C607" t="s">
        <v>2948</v>
      </c>
      <c r="D607">
        <v>37.64076</v>
      </c>
      <c r="E607" t="s">
        <v>2949</v>
      </c>
      <c r="F607" t="s">
        <v>2950</v>
      </c>
      <c r="G607" t="str">
        <f>HYPERLINK("d:\SRT_Improvement\전사데이터\aac\MG00e04c2418cc\20210707\085350-784.aac", "파일열기")</f>
        <v>파일열기</v>
      </c>
      <c r="H607" s="3" t="s">
        <v>2951</v>
      </c>
      <c r="I607" s="3" t="s">
        <v>2952</v>
      </c>
    </row>
    <row r="608" spans="1:9" ht="49.5" x14ac:dyDescent="0.3">
      <c r="A608">
        <v>20210705</v>
      </c>
      <c r="B608" t="s">
        <v>92</v>
      </c>
      <c r="C608" t="s">
        <v>2953</v>
      </c>
      <c r="D608">
        <v>45.390937999999998</v>
      </c>
      <c r="E608" t="s">
        <v>2954</v>
      </c>
      <c r="F608" t="s">
        <v>2955</v>
      </c>
      <c r="G608" t="str">
        <f>HYPERLINK("d:\SRT_Improvement\전사데이터\aac\MG00e04c241914\20210705\092436-037.aac", "파일열기")</f>
        <v>파일열기</v>
      </c>
      <c r="H608" s="3" t="s">
        <v>2956</v>
      </c>
      <c r="I608" s="3" t="s">
        <v>2957</v>
      </c>
    </row>
    <row r="609" spans="1:9" ht="49.5" x14ac:dyDescent="0.3">
      <c r="A609">
        <v>20210818</v>
      </c>
      <c r="B609" t="s">
        <v>242</v>
      </c>
      <c r="C609" t="s">
        <v>2958</v>
      </c>
      <c r="D609">
        <v>45.782051000000003</v>
      </c>
      <c r="E609" t="s">
        <v>2959</v>
      </c>
      <c r="F609" t="s">
        <v>2960</v>
      </c>
      <c r="G609" t="str">
        <f>HYPERLINK("d:\SRT_Improvement\전사데이터\aac\MG00e04c241944\20210818\080919-890.aac", "파일열기")</f>
        <v>파일열기</v>
      </c>
      <c r="H609" s="3" t="s">
        <v>2459</v>
      </c>
      <c r="I609" s="3" t="s">
        <v>2460</v>
      </c>
    </row>
    <row r="610" spans="1:9" ht="49.5" x14ac:dyDescent="0.3">
      <c r="A610">
        <v>20210820</v>
      </c>
      <c r="B610" t="s">
        <v>80</v>
      </c>
      <c r="C610" t="s">
        <v>2961</v>
      </c>
      <c r="D610">
        <v>17.284143</v>
      </c>
      <c r="E610" t="s">
        <v>2962</v>
      </c>
      <c r="F610" t="s">
        <v>2963</v>
      </c>
      <c r="G610" t="str">
        <f>HYPERLINK("d:\SRT_Improvement\전사데이터\aac\MG00e04c241950\20210820\071028-097.aac", "파일열기")</f>
        <v>파일열기</v>
      </c>
      <c r="H610" s="3" t="s">
        <v>2964</v>
      </c>
      <c r="I610" s="3" t="s">
        <v>2965</v>
      </c>
    </row>
    <row r="611" spans="1:9" ht="49.5" x14ac:dyDescent="0.3">
      <c r="A611">
        <v>20210721</v>
      </c>
      <c r="B611" t="s">
        <v>322</v>
      </c>
      <c r="C611" t="s">
        <v>2966</v>
      </c>
      <c r="D611">
        <v>46.155332999999999</v>
      </c>
      <c r="E611" t="s">
        <v>2967</v>
      </c>
      <c r="F611" t="s">
        <v>2968</v>
      </c>
      <c r="G611" t="str">
        <f>HYPERLINK("d:\SRT_Improvement\전사데이터\aac\MG00e04c24198c\20210721\175853-209.aac", "파일열기")</f>
        <v>파일열기</v>
      </c>
      <c r="H611" s="3" t="s">
        <v>2969</v>
      </c>
      <c r="I611" s="3" t="s">
        <v>2756</v>
      </c>
    </row>
    <row r="612" spans="1:9" ht="49.5" x14ac:dyDescent="0.3">
      <c r="A612">
        <v>20210806</v>
      </c>
      <c r="B612" t="s">
        <v>42</v>
      </c>
      <c r="C612" t="s">
        <v>2970</v>
      </c>
      <c r="D612">
        <v>40.670510999999998</v>
      </c>
      <c r="E612" t="s">
        <v>2971</v>
      </c>
      <c r="F612" t="s">
        <v>2972</v>
      </c>
      <c r="G612" t="str">
        <f>HYPERLINK("d:\SRT_Improvement\전사데이터\aac\MG00e04c241970\20210806\093640-604.aac", "파일열기")</f>
        <v>파일열기</v>
      </c>
      <c r="H612" s="3" t="s">
        <v>2973</v>
      </c>
      <c r="I612" s="3" t="s">
        <v>2460</v>
      </c>
    </row>
    <row r="613" spans="1:9" ht="66" x14ac:dyDescent="0.3">
      <c r="A613">
        <v>20210709</v>
      </c>
      <c r="B613" t="s">
        <v>59</v>
      </c>
      <c r="C613" t="s">
        <v>2974</v>
      </c>
      <c r="D613">
        <v>48.585172</v>
      </c>
      <c r="E613" t="s">
        <v>2975</v>
      </c>
      <c r="F613" t="s">
        <v>2976</v>
      </c>
      <c r="G613" t="str">
        <f>HYPERLINK("d:\SRT_Improvement\전사데이터\aac\MG00e04c24193c\20210709\104250-765.aac", "파일열기")</f>
        <v>파일열기</v>
      </c>
      <c r="H613" s="3" t="s">
        <v>2464</v>
      </c>
      <c r="I613" s="3" t="s">
        <v>2977</v>
      </c>
    </row>
    <row r="614" spans="1:9" ht="49.5" x14ac:dyDescent="0.3">
      <c r="A614">
        <v>20210907</v>
      </c>
      <c r="B614" t="s">
        <v>24</v>
      </c>
      <c r="C614" t="s">
        <v>2978</v>
      </c>
      <c r="D614">
        <v>44.834294</v>
      </c>
      <c r="E614" t="s">
        <v>2979</v>
      </c>
      <c r="F614" t="s">
        <v>2980</v>
      </c>
      <c r="G614" t="str">
        <f>HYPERLINK("d:\SRT_Improvement\전사데이터\aac\MG00e04c24194c\20210907\190321-204.aac", "파일열기")</f>
        <v>파일열기</v>
      </c>
      <c r="H614" s="3" t="s">
        <v>2503</v>
      </c>
      <c r="I614" s="3" t="s">
        <v>2504</v>
      </c>
    </row>
    <row r="615" spans="1:9" ht="49.5" x14ac:dyDescent="0.3">
      <c r="A615">
        <v>20210730</v>
      </c>
      <c r="B615" t="s">
        <v>33</v>
      </c>
      <c r="C615" t="s">
        <v>2981</v>
      </c>
      <c r="D615">
        <v>47.499794999999999</v>
      </c>
      <c r="E615" t="s">
        <v>2982</v>
      </c>
      <c r="F615" t="s">
        <v>2983</v>
      </c>
      <c r="G615" t="str">
        <f>HYPERLINK("d:\SRT_Improvement\전사데이터\aac\MG00e04c241948\20210730\200530-221.aac", "파일열기")</f>
        <v>파일열기</v>
      </c>
      <c r="H615" s="3" t="s">
        <v>2484</v>
      </c>
      <c r="I615" s="3" t="s">
        <v>2984</v>
      </c>
    </row>
    <row r="616" spans="1:9" ht="49.5" x14ac:dyDescent="0.3">
      <c r="A616">
        <v>20210719</v>
      </c>
      <c r="B616" t="s">
        <v>33</v>
      </c>
      <c r="C616" t="s">
        <v>2985</v>
      </c>
      <c r="D616">
        <v>16.907119000000002</v>
      </c>
      <c r="E616" t="s">
        <v>2986</v>
      </c>
      <c r="F616" t="s">
        <v>2987</v>
      </c>
      <c r="G616" t="str">
        <f>HYPERLINK("d:\SRT_Improvement\전사데이터\aac\MG00e04c241948\20210719\104135-499.aac", "파일열기")</f>
        <v>파일열기</v>
      </c>
      <c r="H616" s="3" t="s">
        <v>2699</v>
      </c>
      <c r="I616" s="3" t="s">
        <v>2988</v>
      </c>
    </row>
    <row r="617" spans="1:9" ht="66" x14ac:dyDescent="0.3">
      <c r="A617">
        <v>20210823</v>
      </c>
      <c r="B617" t="s">
        <v>86</v>
      </c>
      <c r="C617" t="s">
        <v>2989</v>
      </c>
      <c r="D617">
        <v>17.062355</v>
      </c>
      <c r="E617" t="s">
        <v>2990</v>
      </c>
      <c r="F617" t="s">
        <v>2991</v>
      </c>
      <c r="G617" t="str">
        <f>HYPERLINK("d:\SRT_Improvement\전사데이터\aac\MG00e04c241930\20210823\162106-843.aac", "파일열기")</f>
        <v>파일열기</v>
      </c>
      <c r="H617" s="3" t="s">
        <v>2992</v>
      </c>
      <c r="I617" s="3" t="s">
        <v>2993</v>
      </c>
    </row>
    <row r="618" spans="1:9" ht="49.5" x14ac:dyDescent="0.3">
      <c r="A618">
        <v>20210830</v>
      </c>
      <c r="B618" t="s">
        <v>86</v>
      </c>
      <c r="C618" t="s">
        <v>2994</v>
      </c>
      <c r="D618">
        <v>19.118072999999999</v>
      </c>
      <c r="E618" t="s">
        <v>2995</v>
      </c>
      <c r="F618" t="s">
        <v>2996</v>
      </c>
      <c r="G618" t="str">
        <f>HYPERLINK("d:\SRT_Improvement\전사데이터\aac\MG00e04c241930\20210830\104054-431.aac", "파일열기")</f>
        <v>파일열기</v>
      </c>
      <c r="H618" s="3" t="s">
        <v>2997</v>
      </c>
      <c r="I618" s="3" t="s">
        <v>2998</v>
      </c>
    </row>
    <row r="619" spans="1:9" ht="49.5" x14ac:dyDescent="0.3">
      <c r="A619">
        <v>20210907</v>
      </c>
      <c r="B619" t="s">
        <v>188</v>
      </c>
      <c r="C619" t="s">
        <v>2999</v>
      </c>
      <c r="D619">
        <v>34.283951999999999</v>
      </c>
      <c r="E619" t="s">
        <v>3000</v>
      </c>
      <c r="F619" t="s">
        <v>3001</v>
      </c>
      <c r="G619" t="str">
        <f>HYPERLINK("d:\SRT_Improvement\전사데이터\aac\MG00e04c2419a4\20210907\192841-098.aac", "파일열기")</f>
        <v>파일열기</v>
      </c>
      <c r="H619" s="3" t="s">
        <v>2638</v>
      </c>
      <c r="I619" s="3" t="s">
        <v>3002</v>
      </c>
    </row>
    <row r="620" spans="1:9" ht="49.5" x14ac:dyDescent="0.3">
      <c r="A620">
        <v>20210730</v>
      </c>
      <c r="B620" t="s">
        <v>29</v>
      </c>
      <c r="C620" t="s">
        <v>3003</v>
      </c>
      <c r="D620">
        <v>17.056591999999998</v>
      </c>
      <c r="E620" t="s">
        <v>3004</v>
      </c>
      <c r="F620" t="s">
        <v>3005</v>
      </c>
      <c r="G620" t="str">
        <f>HYPERLINK("d:\SRT_Improvement\전사데이터\aac\MG00e04c241938\20210730\195213-702.aac", "파일열기")</f>
        <v>파일열기</v>
      </c>
      <c r="H620" s="3" t="s">
        <v>2809</v>
      </c>
      <c r="I620" s="3" t="s">
        <v>3006</v>
      </c>
    </row>
    <row r="621" spans="1:9" ht="49.5" x14ac:dyDescent="0.3">
      <c r="A621">
        <v>20210812</v>
      </c>
      <c r="B621" t="s">
        <v>242</v>
      </c>
      <c r="C621" t="s">
        <v>3007</v>
      </c>
      <c r="D621">
        <v>49.420634</v>
      </c>
      <c r="E621" t="s">
        <v>3008</v>
      </c>
      <c r="F621" t="s">
        <v>3009</v>
      </c>
      <c r="G621" t="str">
        <f>HYPERLINK("d:\SRT_Improvement\전사데이터\aac\MG00e04c241944\20210812\161939-993.aac", "파일열기")</f>
        <v>파일열기</v>
      </c>
      <c r="H621" s="3" t="s">
        <v>3010</v>
      </c>
      <c r="I621" s="3" t="s">
        <v>3011</v>
      </c>
    </row>
    <row r="622" spans="1:9" ht="49.5" x14ac:dyDescent="0.3">
      <c r="A622">
        <v>20210803</v>
      </c>
      <c r="B622" t="s">
        <v>24</v>
      </c>
      <c r="C622" t="s">
        <v>3012</v>
      </c>
      <c r="D622">
        <v>44.660420000000002</v>
      </c>
      <c r="E622" t="s">
        <v>3013</v>
      </c>
      <c r="F622" t="s">
        <v>3014</v>
      </c>
      <c r="G622" t="str">
        <f>HYPERLINK("d:\SRT_Improvement\전사데이터\aac\MG00e04c24194c\20210803\185702-226.aac", "파일열기")</f>
        <v>파일열기</v>
      </c>
      <c r="H622" s="3" t="s">
        <v>2459</v>
      </c>
      <c r="I622" s="3" t="s">
        <v>2460</v>
      </c>
    </row>
    <row r="623" spans="1:9" ht="49.5" x14ac:dyDescent="0.3">
      <c r="A623">
        <v>20210824</v>
      </c>
      <c r="B623" t="s">
        <v>163</v>
      </c>
      <c r="C623" t="s">
        <v>3015</v>
      </c>
      <c r="D623">
        <v>17.116696999999998</v>
      </c>
      <c r="E623" t="s">
        <v>3016</v>
      </c>
      <c r="F623" t="s">
        <v>3017</v>
      </c>
      <c r="G623" t="str">
        <f>HYPERLINK("d:\SRT_Improvement\전사데이터\aac\MG00e04c2419c0\20210824\185545-001.aac", "파일열기")</f>
        <v>파일열기</v>
      </c>
      <c r="H623" s="3" t="s">
        <v>3018</v>
      </c>
      <c r="I623" s="3" t="s">
        <v>3019</v>
      </c>
    </row>
    <row r="624" spans="1:9" ht="49.5" x14ac:dyDescent="0.3">
      <c r="A624">
        <v>20210817</v>
      </c>
      <c r="B624" t="s">
        <v>74</v>
      </c>
      <c r="C624" t="s">
        <v>3020</v>
      </c>
      <c r="D624">
        <v>40.756362000000003</v>
      </c>
      <c r="E624" t="s">
        <v>3021</v>
      </c>
      <c r="F624" t="s">
        <v>3022</v>
      </c>
      <c r="G624" t="str">
        <f>HYPERLINK("d:\SRT_Improvement\전사데이터\aac\MG00e04c2418cc\20210817\144524-017.aac", "파일열기")</f>
        <v>파일열기</v>
      </c>
      <c r="H624" s="3" t="s">
        <v>2532</v>
      </c>
      <c r="I624" s="3" t="s">
        <v>3023</v>
      </c>
    </row>
    <row r="625" spans="1:9" ht="49.5" x14ac:dyDescent="0.3">
      <c r="A625">
        <v>20210720</v>
      </c>
      <c r="B625" t="s">
        <v>98</v>
      </c>
      <c r="C625" t="s">
        <v>3024</v>
      </c>
      <c r="D625">
        <v>47.877282999999998</v>
      </c>
      <c r="E625" t="s">
        <v>3025</v>
      </c>
      <c r="F625" t="s">
        <v>3026</v>
      </c>
      <c r="G625" t="str">
        <f>HYPERLINK("d:\SRT_Improvement\전사데이터\aac\MG00e04c241964\20210720\122711-970.aac", "파일열기")</f>
        <v>파일열기</v>
      </c>
      <c r="H625" s="3" t="s">
        <v>2484</v>
      </c>
      <c r="I625" s="3" t="s">
        <v>2465</v>
      </c>
    </row>
    <row r="626" spans="1:9" ht="49.5" x14ac:dyDescent="0.3">
      <c r="A626">
        <v>20210809</v>
      </c>
      <c r="B626" t="s">
        <v>24</v>
      </c>
      <c r="C626" t="s">
        <v>3027</v>
      </c>
      <c r="D626">
        <v>47.338689000000002</v>
      </c>
      <c r="E626" t="s">
        <v>3028</v>
      </c>
      <c r="F626" t="s">
        <v>3029</v>
      </c>
      <c r="G626" t="str">
        <f>HYPERLINK("d:\SRT_Improvement\전사데이터\aac\MG00e04c24194c\20210809\130129-802.aac", "파일열기")</f>
        <v>파일열기</v>
      </c>
      <c r="H626" s="3" t="s">
        <v>2714</v>
      </c>
      <c r="I626" s="3" t="s">
        <v>2494</v>
      </c>
    </row>
    <row r="627" spans="1:9" ht="66" x14ac:dyDescent="0.3">
      <c r="A627">
        <v>20210901</v>
      </c>
      <c r="B627" t="s">
        <v>199</v>
      </c>
      <c r="C627" t="s">
        <v>3030</v>
      </c>
      <c r="D627">
        <v>46.706119000000001</v>
      </c>
      <c r="E627" t="s">
        <v>3031</v>
      </c>
      <c r="F627" t="s">
        <v>3032</v>
      </c>
      <c r="G627" t="str">
        <f>HYPERLINK("d:\SRT_Improvement\전사데이터\aac\MG00e04c241988\20210901\194200-630.aac", "파일열기")</f>
        <v>파일열기</v>
      </c>
      <c r="H627" s="3" t="s">
        <v>2503</v>
      </c>
      <c r="I627" s="3" t="s">
        <v>2869</v>
      </c>
    </row>
    <row r="628" spans="1:9" ht="49.5" x14ac:dyDescent="0.3">
      <c r="A628">
        <v>20210729</v>
      </c>
      <c r="B628" t="s">
        <v>47</v>
      </c>
      <c r="C628" t="s">
        <v>3033</v>
      </c>
      <c r="D628">
        <v>48.845028999999997</v>
      </c>
      <c r="E628" t="s">
        <v>3034</v>
      </c>
      <c r="F628" t="s">
        <v>3035</v>
      </c>
      <c r="G628" t="str">
        <f>HYPERLINK("d:\SRT_Improvement\전사데이터\aac\MG00e04c24197c\20210729\071614-422.aac", "파일열기")</f>
        <v>파일열기</v>
      </c>
      <c r="H628" s="3" t="s">
        <v>3036</v>
      </c>
      <c r="I628" s="3" t="s">
        <v>2494</v>
      </c>
    </row>
    <row r="629" spans="1:9" ht="49.5" x14ac:dyDescent="0.3">
      <c r="A629">
        <v>20210720</v>
      </c>
      <c r="B629" t="s">
        <v>248</v>
      </c>
      <c r="C629" t="s">
        <v>3037</v>
      </c>
      <c r="D629">
        <v>18.471969999999999</v>
      </c>
      <c r="E629" t="s">
        <v>3038</v>
      </c>
      <c r="F629" t="s">
        <v>3039</v>
      </c>
      <c r="G629" t="str">
        <f>HYPERLINK("d:\SRT_Improvement\전사데이터\aac\MG00e04c241940\20210720\195823-259.aac", "파일열기")</f>
        <v>파일열기</v>
      </c>
      <c r="H629" s="3" t="s">
        <v>3040</v>
      </c>
      <c r="I629" s="3" t="s">
        <v>3041</v>
      </c>
    </row>
    <row r="630" spans="1:9" ht="49.5" x14ac:dyDescent="0.3">
      <c r="A630">
        <v>20210906</v>
      </c>
      <c r="B630" t="s">
        <v>42</v>
      </c>
      <c r="C630" t="s">
        <v>3042</v>
      </c>
      <c r="D630">
        <v>43.832084000000002</v>
      </c>
      <c r="E630" t="s">
        <v>3043</v>
      </c>
      <c r="F630" t="s">
        <v>3044</v>
      </c>
      <c r="G630" t="str">
        <f>HYPERLINK("d:\SRT_Improvement\전사데이터\aac\MG00e04c241970\20210906\082205-223.aac", "파일열기")</f>
        <v>파일열기</v>
      </c>
      <c r="H630" s="3" t="s">
        <v>2638</v>
      </c>
      <c r="I630" s="3" t="s">
        <v>3045</v>
      </c>
    </row>
    <row r="631" spans="1:9" ht="49.5" x14ac:dyDescent="0.3">
      <c r="A631">
        <v>20210811</v>
      </c>
      <c r="B631" t="s">
        <v>53</v>
      </c>
      <c r="C631" t="s">
        <v>3046</v>
      </c>
      <c r="D631">
        <v>39.948166000000001</v>
      </c>
      <c r="E631" t="s">
        <v>3047</v>
      </c>
      <c r="F631" t="s">
        <v>3048</v>
      </c>
      <c r="G631" t="str">
        <f>HYPERLINK("d:\SRT_Improvement\전사데이터\aac\MG00e04c2419b0\20210811\190331-195.aac", "파일열기")</f>
        <v>파일열기</v>
      </c>
      <c r="H631" s="3" t="s">
        <v>2714</v>
      </c>
      <c r="I631" s="3" t="s">
        <v>2494</v>
      </c>
    </row>
    <row r="632" spans="1:9" ht="49.5" x14ac:dyDescent="0.3">
      <c r="A632">
        <v>20210824</v>
      </c>
      <c r="B632" t="s">
        <v>64</v>
      </c>
      <c r="C632" t="s">
        <v>3049</v>
      </c>
      <c r="D632">
        <v>45.765363000000001</v>
      </c>
      <c r="E632" t="s">
        <v>3050</v>
      </c>
      <c r="F632" t="s">
        <v>3051</v>
      </c>
      <c r="G632" t="str">
        <f>HYPERLINK("d:\SRT_Improvement\전사데이터\aac\MG00e04c24196c\20210824\143053-467.aac", "파일열기")</f>
        <v>파일열기</v>
      </c>
      <c r="H632" s="3" t="s">
        <v>3052</v>
      </c>
      <c r="I632" s="3" t="s">
        <v>2504</v>
      </c>
    </row>
    <row r="633" spans="1:9" ht="49.5" x14ac:dyDescent="0.3">
      <c r="A633">
        <v>20210901</v>
      </c>
      <c r="B633" t="s">
        <v>24</v>
      </c>
      <c r="C633" t="s">
        <v>3053</v>
      </c>
      <c r="D633">
        <v>44.261113000000002</v>
      </c>
      <c r="E633" t="s">
        <v>3054</v>
      </c>
      <c r="F633" t="s">
        <v>3055</v>
      </c>
      <c r="G633" t="str">
        <f>HYPERLINK("d:\SRT_Improvement\전사데이터\aac\MG00e04c24194c\20210901\071725-341.aac", "파일열기")</f>
        <v>파일열기</v>
      </c>
      <c r="H633" s="3" t="s">
        <v>2714</v>
      </c>
      <c r="I633" s="3" t="s">
        <v>2494</v>
      </c>
    </row>
    <row r="634" spans="1:9" ht="49.5" x14ac:dyDescent="0.3">
      <c r="A634">
        <v>20210902</v>
      </c>
      <c r="B634" t="s">
        <v>80</v>
      </c>
      <c r="C634" t="s">
        <v>3056</v>
      </c>
      <c r="D634">
        <v>50.805843000000003</v>
      </c>
      <c r="E634" t="s">
        <v>3057</v>
      </c>
      <c r="F634" t="s">
        <v>3058</v>
      </c>
      <c r="G634" t="str">
        <f>HYPERLINK("d:\SRT_Improvement\전사데이터\aac\MG00e04c241950\20210902\143048-845.aac", "파일열기")</f>
        <v>파일열기</v>
      </c>
      <c r="H634" s="3" t="s">
        <v>2503</v>
      </c>
      <c r="I634" s="3" t="s">
        <v>3059</v>
      </c>
    </row>
    <row r="635" spans="1:9" ht="49.5" x14ac:dyDescent="0.3">
      <c r="A635">
        <v>20210810</v>
      </c>
      <c r="B635" t="s">
        <v>80</v>
      </c>
      <c r="C635" t="s">
        <v>3060</v>
      </c>
      <c r="D635">
        <v>15.941354</v>
      </c>
      <c r="E635" t="s">
        <v>3061</v>
      </c>
      <c r="F635" t="s">
        <v>3062</v>
      </c>
      <c r="G635" t="str">
        <f>HYPERLINK("d:\SRT_Improvement\전사데이터\aac\MG00e04c241950\20210810\123556-764.aac", "파일열기")</f>
        <v>파일열기</v>
      </c>
      <c r="H635" s="3" t="s">
        <v>3063</v>
      </c>
      <c r="I635" s="3" t="s">
        <v>3064</v>
      </c>
    </row>
    <row r="636" spans="1:9" ht="49.5" x14ac:dyDescent="0.3">
      <c r="A636">
        <v>20210831</v>
      </c>
      <c r="B636" t="s">
        <v>559</v>
      </c>
      <c r="C636" t="s">
        <v>3065</v>
      </c>
      <c r="D636">
        <v>34.387117000000003</v>
      </c>
      <c r="E636" t="s">
        <v>3066</v>
      </c>
      <c r="F636" t="s">
        <v>3067</v>
      </c>
      <c r="G636" t="str">
        <f>HYPERLINK("d:\SRT_Improvement\전사데이터\aac\MG00e04c241998\20210831\151419-566.aac", "파일열기")</f>
        <v>파일열기</v>
      </c>
      <c r="H636" s="3" t="s">
        <v>2683</v>
      </c>
      <c r="I636" s="3" t="s">
        <v>3068</v>
      </c>
    </row>
    <row r="637" spans="1:9" ht="49.5" x14ac:dyDescent="0.3">
      <c r="A637">
        <v>20210701</v>
      </c>
      <c r="B637" t="s">
        <v>64</v>
      </c>
      <c r="C637" t="s">
        <v>3069</v>
      </c>
      <c r="D637">
        <v>16.653492</v>
      </c>
      <c r="E637" t="s">
        <v>3070</v>
      </c>
      <c r="F637" t="s">
        <v>3071</v>
      </c>
      <c r="G637" t="str">
        <f>HYPERLINK("d:\SRT_Improvement\전사데이터\aac\MG00e04c24196c\20210701\221126-597.aac", "파일열기")</f>
        <v>파일열기</v>
      </c>
      <c r="H637" s="3" t="s">
        <v>3040</v>
      </c>
      <c r="I637" s="3" t="s">
        <v>3072</v>
      </c>
    </row>
    <row r="638" spans="1:9" ht="66" x14ac:dyDescent="0.3">
      <c r="A638">
        <v>20210712</v>
      </c>
      <c r="B638" t="s">
        <v>559</v>
      </c>
      <c r="C638" t="s">
        <v>3073</v>
      </c>
      <c r="D638">
        <v>18.916371000000002</v>
      </c>
      <c r="E638" t="s">
        <v>3074</v>
      </c>
      <c r="F638" t="s">
        <v>3075</v>
      </c>
      <c r="G638" t="str">
        <f>HYPERLINK("d:\SRT_Improvement\전사데이터\aac\MG00e04c241998\20210712\101509-579.aac", "파일열기")</f>
        <v>파일열기</v>
      </c>
      <c r="H638" s="3" t="s">
        <v>3076</v>
      </c>
      <c r="I638" s="3" t="s">
        <v>3077</v>
      </c>
    </row>
    <row r="639" spans="1:9" ht="49.5" x14ac:dyDescent="0.3">
      <c r="A639">
        <v>20210830</v>
      </c>
      <c r="B639" t="s">
        <v>74</v>
      </c>
      <c r="C639" t="s">
        <v>3078</v>
      </c>
      <c r="D639">
        <v>15.038676000000001</v>
      </c>
      <c r="E639" t="s">
        <v>3079</v>
      </c>
      <c r="F639" t="s">
        <v>3080</v>
      </c>
      <c r="G639" t="str">
        <f>HYPERLINK("d:\SRT_Improvement\전사데이터\aac\MG00e04c2418cc\20210830\080635-853.aac", "파일열기")</f>
        <v>파일열기</v>
      </c>
      <c r="H639" s="3" t="s">
        <v>3081</v>
      </c>
      <c r="I639" s="3" t="s">
        <v>3082</v>
      </c>
    </row>
    <row r="640" spans="1:9" ht="82.5" x14ac:dyDescent="0.3">
      <c r="A640">
        <v>20210823</v>
      </c>
      <c r="B640" t="s">
        <v>53</v>
      </c>
      <c r="C640" t="s">
        <v>3083</v>
      </c>
      <c r="D640">
        <v>23.489974</v>
      </c>
      <c r="E640" t="s">
        <v>3084</v>
      </c>
      <c r="F640" t="s">
        <v>3085</v>
      </c>
      <c r="G640" t="str">
        <f>HYPERLINK("d:\SRT_Improvement\전사데이터\aac\MG00e04c2419b0\20210823\164833-855.aac", "파일열기")</f>
        <v>파일열기</v>
      </c>
      <c r="H640" s="3" t="s">
        <v>3086</v>
      </c>
      <c r="I640" s="3" t="s">
        <v>3087</v>
      </c>
    </row>
    <row r="641" spans="1:9" ht="49.5" x14ac:dyDescent="0.3">
      <c r="A641">
        <v>20210706</v>
      </c>
      <c r="B641" t="s">
        <v>24</v>
      </c>
      <c r="C641" t="s">
        <v>3088</v>
      </c>
      <c r="D641">
        <v>20.511996</v>
      </c>
      <c r="E641" t="s">
        <v>3089</v>
      </c>
      <c r="F641" t="s">
        <v>3090</v>
      </c>
      <c r="G641" t="str">
        <f>HYPERLINK("d:\SRT_Improvement\전사데이터\aac\MG00e04c24194c\20210706\085437-703.aac", "파일열기")</f>
        <v>파일열기</v>
      </c>
      <c r="H641" s="3" t="s">
        <v>3091</v>
      </c>
      <c r="I641" s="3" t="s">
        <v>3092</v>
      </c>
    </row>
    <row r="642" spans="1:9" ht="49.5" x14ac:dyDescent="0.3">
      <c r="A642">
        <v>20210803</v>
      </c>
      <c r="B642" t="s">
        <v>24</v>
      </c>
      <c r="C642" t="s">
        <v>3093</v>
      </c>
      <c r="D642">
        <v>18.829518</v>
      </c>
      <c r="E642" t="s">
        <v>3094</v>
      </c>
      <c r="F642" t="s">
        <v>3095</v>
      </c>
      <c r="G642" t="str">
        <f>HYPERLINK("d:\SRT_Improvement\전사데이터\aac\MG00e04c24194c\20210803\203617-996.aac", "파일열기")</f>
        <v>파일열기</v>
      </c>
      <c r="H642" s="3" t="s">
        <v>3096</v>
      </c>
      <c r="I642" s="3" t="s">
        <v>3097</v>
      </c>
    </row>
    <row r="643" spans="1:9" ht="49.5" x14ac:dyDescent="0.3">
      <c r="A643">
        <v>20210722</v>
      </c>
      <c r="B643" t="s">
        <v>248</v>
      </c>
      <c r="C643" t="s">
        <v>3098</v>
      </c>
      <c r="D643">
        <v>45.446012000000003</v>
      </c>
      <c r="E643" t="s">
        <v>3099</v>
      </c>
      <c r="F643" t="s">
        <v>3100</v>
      </c>
      <c r="G643" t="str">
        <f>HYPERLINK("d:\SRT_Improvement\전사데이터\aac\MG00e04c241940\20210722\083923-555.aac", "파일열기")</f>
        <v>파일열기</v>
      </c>
      <c r="H643" s="3" t="s">
        <v>2498</v>
      </c>
      <c r="I643" s="3" t="s">
        <v>2894</v>
      </c>
    </row>
    <row r="644" spans="1:9" ht="49.5" x14ac:dyDescent="0.3">
      <c r="A644">
        <v>20210803</v>
      </c>
      <c r="B644" t="s">
        <v>15</v>
      </c>
      <c r="C644" t="s">
        <v>3101</v>
      </c>
      <c r="D644">
        <v>44.640991</v>
      </c>
      <c r="E644" t="s">
        <v>3102</v>
      </c>
      <c r="F644" t="s">
        <v>3103</v>
      </c>
      <c r="G644" t="str">
        <f>HYPERLINK("d:\SRT_Improvement\전사데이터\aac\MG00e04c2419cc\20210803\081815-911.aac", "파일열기")</f>
        <v>파일열기</v>
      </c>
      <c r="H644" s="3" t="s">
        <v>3104</v>
      </c>
      <c r="I644" s="3" t="s">
        <v>3105</v>
      </c>
    </row>
    <row r="645" spans="1:9" ht="49.5" x14ac:dyDescent="0.3">
      <c r="A645">
        <v>20210818</v>
      </c>
      <c r="B645" t="s">
        <v>15</v>
      </c>
      <c r="C645" t="s">
        <v>3106</v>
      </c>
      <c r="D645">
        <v>18.182210000000001</v>
      </c>
      <c r="E645" t="s">
        <v>3107</v>
      </c>
      <c r="F645" t="s">
        <v>3108</v>
      </c>
      <c r="G645" t="str">
        <f>HYPERLINK("d:\SRT_Improvement\전사데이터\aac\MG00e04c2419cc\20210818\211551-631.aac", "파일열기")</f>
        <v>파일열기</v>
      </c>
      <c r="H645" s="3" t="s">
        <v>3109</v>
      </c>
      <c r="I645" s="3" t="s">
        <v>3110</v>
      </c>
    </row>
    <row r="646" spans="1:9" ht="66" x14ac:dyDescent="0.3">
      <c r="A646">
        <v>20210823</v>
      </c>
      <c r="B646" t="s">
        <v>33</v>
      </c>
      <c r="C646" t="s">
        <v>3111</v>
      </c>
      <c r="D646">
        <v>47.898325999999997</v>
      </c>
      <c r="E646" t="s">
        <v>3112</v>
      </c>
      <c r="F646" t="s">
        <v>3113</v>
      </c>
      <c r="G646" t="str">
        <f>HYPERLINK("d:\SRT_Improvement\전사데이터\aac\MG00e04c241948\20210823\204559-047.aac", "파일열기")</f>
        <v>파일열기</v>
      </c>
      <c r="H646" s="3" t="s">
        <v>2908</v>
      </c>
      <c r="I646" s="3" t="s">
        <v>3114</v>
      </c>
    </row>
    <row r="647" spans="1:9" ht="49.5" x14ac:dyDescent="0.3">
      <c r="A647">
        <v>20210901</v>
      </c>
      <c r="B647" t="s">
        <v>147</v>
      </c>
      <c r="C647" t="s">
        <v>3115</v>
      </c>
      <c r="D647">
        <v>40.195163000000001</v>
      </c>
      <c r="E647" t="s">
        <v>3116</v>
      </c>
      <c r="F647" t="s">
        <v>3117</v>
      </c>
      <c r="G647" t="str">
        <f>HYPERLINK("d:\SRT_Improvement\전사데이터\aac\MG00e04c241968\20210901\063213-544.aac", "파일열기")</f>
        <v>파일열기</v>
      </c>
      <c r="H647" s="3" t="s">
        <v>2459</v>
      </c>
      <c r="I647" s="3" t="s">
        <v>2460</v>
      </c>
    </row>
    <row r="648" spans="1:9" ht="49.5" x14ac:dyDescent="0.3">
      <c r="A648">
        <v>20210819</v>
      </c>
      <c r="B648" t="s">
        <v>242</v>
      </c>
      <c r="C648" t="s">
        <v>3118</v>
      </c>
      <c r="D648">
        <v>53.599694</v>
      </c>
      <c r="E648" t="s">
        <v>3119</v>
      </c>
      <c r="F648" t="s">
        <v>3120</v>
      </c>
      <c r="G648" t="str">
        <f>HYPERLINK("d:\SRT_Improvement\전사데이터\aac\MG00e04c241944\20210819\120702-590.aac", "파일열기")</f>
        <v>파일열기</v>
      </c>
      <c r="H648" s="3" t="s">
        <v>2831</v>
      </c>
      <c r="I648" s="3" t="s">
        <v>2666</v>
      </c>
    </row>
    <row r="649" spans="1:9" ht="49.5" x14ac:dyDescent="0.3">
      <c r="A649">
        <v>20210817</v>
      </c>
      <c r="B649" t="s">
        <v>98</v>
      </c>
      <c r="C649" t="s">
        <v>3121</v>
      </c>
      <c r="D649">
        <v>46.936343999999998</v>
      </c>
      <c r="E649" t="s">
        <v>3122</v>
      </c>
      <c r="F649" t="s">
        <v>3123</v>
      </c>
      <c r="G649" t="str">
        <f>HYPERLINK("d:\SRT_Improvement\전사데이터\aac\MG00e04c241964\20210817\113424-640.aac", "파일열기")</f>
        <v>파일열기</v>
      </c>
      <c r="H649" s="3" t="s">
        <v>3124</v>
      </c>
      <c r="I649" s="3" t="s">
        <v>3125</v>
      </c>
    </row>
    <row r="650" spans="1:9" ht="49.5" x14ac:dyDescent="0.3">
      <c r="A650">
        <v>20210811</v>
      </c>
      <c r="B650" t="s">
        <v>53</v>
      </c>
      <c r="C650" t="s">
        <v>3126</v>
      </c>
      <c r="D650">
        <v>15.697867</v>
      </c>
      <c r="E650" t="s">
        <v>3127</v>
      </c>
      <c r="F650" t="s">
        <v>3128</v>
      </c>
      <c r="G650" t="str">
        <f>HYPERLINK("d:\SRT_Improvement\전사데이터\aac\MG00e04c2419b0\20210811\104032-419.aac", "파일열기")</f>
        <v>파일열기</v>
      </c>
      <c r="H650" s="3" t="s">
        <v>3129</v>
      </c>
      <c r="I650" s="3" t="s">
        <v>3130</v>
      </c>
    </row>
    <row r="651" spans="1:9" ht="49.5" x14ac:dyDescent="0.3">
      <c r="A651">
        <v>20210824</v>
      </c>
      <c r="B651" t="s">
        <v>322</v>
      </c>
      <c r="C651" t="s">
        <v>3131</v>
      </c>
      <c r="D651">
        <v>45.660764999999998</v>
      </c>
      <c r="E651" t="s">
        <v>3132</v>
      </c>
      <c r="F651" t="s">
        <v>3133</v>
      </c>
      <c r="G651" t="str">
        <f>HYPERLINK("d:\SRT_Improvement\전사데이터\aac\MG00e04c24198c\20210824\113930-611.aac", "파일열기")</f>
        <v>파일열기</v>
      </c>
      <c r="H651" s="3" t="s">
        <v>3134</v>
      </c>
      <c r="I651" s="3" t="s">
        <v>3135</v>
      </c>
    </row>
    <row r="652" spans="1:9" ht="82.5" x14ac:dyDescent="0.3">
      <c r="A652">
        <v>20210812</v>
      </c>
      <c r="B652" t="s">
        <v>236</v>
      </c>
      <c r="C652" t="s">
        <v>3136</v>
      </c>
      <c r="D652">
        <v>26.635504999999998</v>
      </c>
      <c r="E652" t="s">
        <v>3137</v>
      </c>
      <c r="F652" t="s">
        <v>3138</v>
      </c>
      <c r="G652" t="str">
        <f>HYPERLINK("d:\SRT_Improvement\전사데이터\aac\MG00e04c241928\20210812\134321-036.aac", "파일열기")</f>
        <v>파일열기</v>
      </c>
      <c r="H652" s="3" t="s">
        <v>3139</v>
      </c>
      <c r="I652" s="3" t="s">
        <v>3140</v>
      </c>
    </row>
    <row r="653" spans="1:9" ht="49.5" x14ac:dyDescent="0.3">
      <c r="A653">
        <v>20210716</v>
      </c>
      <c r="B653" t="s">
        <v>74</v>
      </c>
      <c r="C653" t="s">
        <v>3141</v>
      </c>
      <c r="D653">
        <v>44.595087999999997</v>
      </c>
      <c r="E653" t="s">
        <v>3142</v>
      </c>
      <c r="F653" t="s">
        <v>3143</v>
      </c>
      <c r="G653" t="str">
        <f>HYPERLINK("d:\SRT_Improvement\전사데이터\aac\MG00e04c2418cc\20210716\194155-046.aac", "파일열기")</f>
        <v>파일열기</v>
      </c>
      <c r="H653" s="3" t="s">
        <v>2464</v>
      </c>
      <c r="I653" s="3" t="s">
        <v>2465</v>
      </c>
    </row>
    <row r="654" spans="1:9" ht="66" x14ac:dyDescent="0.3">
      <c r="A654">
        <v>20210707</v>
      </c>
      <c r="B654" t="s">
        <v>559</v>
      </c>
      <c r="C654" t="s">
        <v>3144</v>
      </c>
      <c r="D654">
        <v>19.181574999999999</v>
      </c>
      <c r="E654" t="s">
        <v>3145</v>
      </c>
      <c r="F654" t="s">
        <v>3146</v>
      </c>
      <c r="G654" t="str">
        <f>HYPERLINK("d:\SRT_Improvement\전사데이터\aac\MG00e04c241998\20210707\181838-256.aac", "파일열기")</f>
        <v>파일열기</v>
      </c>
      <c r="H654" s="3" t="s">
        <v>3147</v>
      </c>
      <c r="I654" s="3" t="s">
        <v>3148</v>
      </c>
    </row>
    <row r="655" spans="1:9" ht="49.5" x14ac:dyDescent="0.3">
      <c r="A655">
        <v>20210901</v>
      </c>
      <c r="B655" t="s">
        <v>10</v>
      </c>
      <c r="C655" t="s">
        <v>3149</v>
      </c>
      <c r="D655">
        <v>14.526978</v>
      </c>
      <c r="E655" t="s">
        <v>3150</v>
      </c>
      <c r="F655" t="s">
        <v>3151</v>
      </c>
      <c r="G655" t="str">
        <f>HYPERLINK("d:\SRT_Improvement\전사데이터\aac\MG00e04c2419ac\20210901\230556-400.aac", "파일열기")</f>
        <v>파일열기</v>
      </c>
      <c r="H655" s="3" t="s">
        <v>3152</v>
      </c>
      <c r="I655" s="3" t="s">
        <v>3153</v>
      </c>
    </row>
    <row r="656" spans="1:9" ht="99" x14ac:dyDescent="0.3">
      <c r="A656">
        <v>20210813</v>
      </c>
      <c r="B656" t="s">
        <v>92</v>
      </c>
      <c r="C656" t="s">
        <v>3154</v>
      </c>
      <c r="D656">
        <v>32.231921</v>
      </c>
      <c r="E656" t="s">
        <v>3155</v>
      </c>
      <c r="F656" t="s">
        <v>3156</v>
      </c>
      <c r="G656" t="str">
        <f>HYPERLINK("d:\SRT_Improvement\전사데이터\aac\MG00e04c241914\20210813\081017-852.aac", "파일열기")</f>
        <v>파일열기</v>
      </c>
      <c r="H656" s="3" t="s">
        <v>3157</v>
      </c>
      <c r="I656" s="3" t="s">
        <v>3158</v>
      </c>
    </row>
    <row r="657" spans="1:9" ht="49.5" x14ac:dyDescent="0.3">
      <c r="A657">
        <v>20210901</v>
      </c>
      <c r="B657" t="s">
        <v>42</v>
      </c>
      <c r="C657" t="s">
        <v>3159</v>
      </c>
      <c r="D657">
        <v>44.910753</v>
      </c>
      <c r="E657" t="s">
        <v>3160</v>
      </c>
      <c r="F657" t="s">
        <v>3161</v>
      </c>
      <c r="G657" t="str">
        <f>HYPERLINK("d:\SRT_Improvement\전사데이터\aac\MG00e04c241970\20210901\064725-196.aac", "파일열기")</f>
        <v>파일열기</v>
      </c>
      <c r="H657" s="3" t="s">
        <v>2493</v>
      </c>
      <c r="I657" s="3" t="s">
        <v>3162</v>
      </c>
    </row>
    <row r="658" spans="1:9" ht="82.5" x14ac:dyDescent="0.3">
      <c r="A658">
        <v>20210716</v>
      </c>
      <c r="B658" t="s">
        <v>24</v>
      </c>
      <c r="C658" t="s">
        <v>3163</v>
      </c>
      <c r="D658">
        <v>24.497368999999999</v>
      </c>
      <c r="E658" t="s">
        <v>3164</v>
      </c>
      <c r="F658" t="s">
        <v>3165</v>
      </c>
      <c r="G658" t="str">
        <f>HYPERLINK("d:\SRT_Improvement\전사데이터\aac\MG00e04c24194c\20210716\192836-360.aac", "파일열기")</f>
        <v>파일열기</v>
      </c>
      <c r="H658" s="3" t="s">
        <v>3166</v>
      </c>
      <c r="I658" s="3" t="s">
        <v>3167</v>
      </c>
    </row>
    <row r="659" spans="1:9" ht="49.5" x14ac:dyDescent="0.3">
      <c r="A659">
        <v>20210820</v>
      </c>
      <c r="B659" t="s">
        <v>498</v>
      </c>
      <c r="C659" t="s">
        <v>3168</v>
      </c>
      <c r="D659">
        <v>17.590951</v>
      </c>
      <c r="E659" t="s">
        <v>3169</v>
      </c>
      <c r="F659" t="s">
        <v>3170</v>
      </c>
      <c r="G659" t="str">
        <f>HYPERLINK("d:\SRT_Improvement\전사데이터\aac\MG00e04c24191c\20210820\092109-244.aac", "파일열기")</f>
        <v>파일열기</v>
      </c>
      <c r="H659" s="3" t="s">
        <v>3171</v>
      </c>
      <c r="I659" s="3" t="s">
        <v>3172</v>
      </c>
    </row>
    <row r="660" spans="1:9" ht="49.5" x14ac:dyDescent="0.3">
      <c r="A660">
        <v>20210813</v>
      </c>
      <c r="B660" t="s">
        <v>64</v>
      </c>
      <c r="C660" t="s">
        <v>3173</v>
      </c>
      <c r="D660">
        <v>51.021053999999999</v>
      </c>
      <c r="E660" t="s">
        <v>3174</v>
      </c>
      <c r="F660" t="s">
        <v>3175</v>
      </c>
      <c r="G660" t="str">
        <f>HYPERLINK("d:\SRT_Improvement\전사데이터\aac\MG00e04c24196c\20210813\171603-593.aac", "파일열기")</f>
        <v>파일열기</v>
      </c>
      <c r="H660" s="3" t="s">
        <v>2493</v>
      </c>
      <c r="I660" s="3" t="s">
        <v>2494</v>
      </c>
    </row>
    <row r="661" spans="1:9" ht="49.5" x14ac:dyDescent="0.3">
      <c r="A661">
        <v>20210708</v>
      </c>
      <c r="B661" t="s">
        <v>498</v>
      </c>
      <c r="C661" t="s">
        <v>3176</v>
      </c>
      <c r="D661">
        <v>30.738852000000001</v>
      </c>
      <c r="E661" t="s">
        <v>3177</v>
      </c>
      <c r="F661" t="s">
        <v>3178</v>
      </c>
      <c r="G661" t="str">
        <f>HYPERLINK("d:\SRT_Improvement\전사데이터\aac\MG00e04c24191c\20210708\173641-958.aac", "파일열기")</f>
        <v>파일열기</v>
      </c>
      <c r="H661" s="3" t="s">
        <v>2784</v>
      </c>
      <c r="I661" s="3" t="s">
        <v>3179</v>
      </c>
    </row>
    <row r="662" spans="1:9" ht="49.5" x14ac:dyDescent="0.3">
      <c r="A662">
        <v>20210831</v>
      </c>
      <c r="B662" t="s">
        <v>188</v>
      </c>
      <c r="C662" t="s">
        <v>3180</v>
      </c>
      <c r="D662">
        <v>48.506852000000002</v>
      </c>
      <c r="E662" t="s">
        <v>3181</v>
      </c>
      <c r="F662" t="s">
        <v>3182</v>
      </c>
      <c r="G662" t="str">
        <f>HYPERLINK("d:\SRT_Improvement\전사데이터\aac\MG00e04c2419a4\20210831\181959-417.aac", "파일열기")</f>
        <v>파일열기</v>
      </c>
      <c r="H662" s="3" t="s">
        <v>3183</v>
      </c>
      <c r="I662" s="3" t="s">
        <v>3184</v>
      </c>
    </row>
    <row r="663" spans="1:9" ht="49.5" x14ac:dyDescent="0.3">
      <c r="A663">
        <v>20210719</v>
      </c>
      <c r="B663" t="s">
        <v>92</v>
      </c>
      <c r="C663" t="s">
        <v>3185</v>
      </c>
      <c r="D663">
        <v>43.842567000000003</v>
      </c>
      <c r="E663" t="s">
        <v>3186</v>
      </c>
      <c r="F663" t="s">
        <v>3187</v>
      </c>
      <c r="G663" t="str">
        <f>HYPERLINK("d:\SRT_Improvement\전사데이터\aac\MG00e04c241914\20210719\181620-092.aac", "파일열기")</f>
        <v>파일열기</v>
      </c>
      <c r="H663" s="3" t="s">
        <v>3134</v>
      </c>
      <c r="I663" s="3" t="s">
        <v>3188</v>
      </c>
    </row>
    <row r="664" spans="1:9" ht="49.5" x14ac:dyDescent="0.3">
      <c r="A664">
        <v>20210715</v>
      </c>
      <c r="B664" t="s">
        <v>163</v>
      </c>
      <c r="C664" t="s">
        <v>3189</v>
      </c>
      <c r="D664">
        <v>51.309659000000003</v>
      </c>
      <c r="E664" t="s">
        <v>3190</v>
      </c>
      <c r="F664" t="s">
        <v>3191</v>
      </c>
      <c r="G664" t="str">
        <f>HYPERLINK("d:\SRT_Improvement\전사데이터\aac\MG00e04c2419c0\20210715\113709-791.aac", "파일열기")</f>
        <v>파일열기</v>
      </c>
      <c r="H664" s="3" t="s">
        <v>3192</v>
      </c>
      <c r="I664" s="3" t="s">
        <v>3193</v>
      </c>
    </row>
    <row r="665" spans="1:9" ht="49.5" x14ac:dyDescent="0.3">
      <c r="A665">
        <v>20210811</v>
      </c>
      <c r="B665" t="s">
        <v>559</v>
      </c>
      <c r="C665" t="s">
        <v>3194</v>
      </c>
      <c r="D665">
        <v>17.257145999999999</v>
      </c>
      <c r="E665" t="s">
        <v>3195</v>
      </c>
      <c r="F665" t="s">
        <v>3196</v>
      </c>
      <c r="G665" t="str">
        <f>HYPERLINK("d:\SRT_Improvement\전사데이터\aac\MG00e04c241998\20210811\090953-636.aac", "파일열기")</f>
        <v>파일열기</v>
      </c>
      <c r="H665" s="3" t="s">
        <v>3197</v>
      </c>
      <c r="I665" s="3" t="s">
        <v>3198</v>
      </c>
    </row>
    <row r="666" spans="1:9" ht="49.5" x14ac:dyDescent="0.3">
      <c r="A666">
        <v>20210827</v>
      </c>
      <c r="B666" t="s">
        <v>163</v>
      </c>
      <c r="C666" t="s">
        <v>3199</v>
      </c>
      <c r="D666">
        <v>16.547882000000001</v>
      </c>
      <c r="E666" t="s">
        <v>3200</v>
      </c>
      <c r="F666" t="s">
        <v>3201</v>
      </c>
      <c r="G666" t="str">
        <f>HYPERLINK("d:\SRT_Improvement\전사데이터\aac\MG00e04c2419c0\20210827\054753-375.aac", "파일열기")</f>
        <v>파일열기</v>
      </c>
      <c r="H666" s="3" t="s">
        <v>3202</v>
      </c>
      <c r="I666" s="3" t="s">
        <v>3203</v>
      </c>
    </row>
    <row r="667" spans="1:9" ht="49.5" x14ac:dyDescent="0.3">
      <c r="A667">
        <v>20210721</v>
      </c>
      <c r="B667" t="s">
        <v>74</v>
      </c>
      <c r="C667" t="s">
        <v>3204</v>
      </c>
      <c r="D667">
        <v>44.241185000000002</v>
      </c>
      <c r="E667" t="s">
        <v>3205</v>
      </c>
      <c r="F667" t="s">
        <v>3206</v>
      </c>
      <c r="G667" t="str">
        <f>HYPERLINK("d:\SRT_Improvement\전사데이터\aac\MG00e04c2418cc\20210721\115838-340.aac", "파일열기")</f>
        <v>파일열기</v>
      </c>
      <c r="H667" s="3" t="s">
        <v>3207</v>
      </c>
      <c r="I667" s="3" t="s">
        <v>2533</v>
      </c>
    </row>
    <row r="668" spans="1:9" ht="49.5" x14ac:dyDescent="0.3">
      <c r="A668">
        <v>20210730</v>
      </c>
      <c r="B668" t="s">
        <v>80</v>
      </c>
      <c r="C668" t="s">
        <v>3208</v>
      </c>
      <c r="D668">
        <v>18.868957999999999</v>
      </c>
      <c r="E668" t="s">
        <v>3209</v>
      </c>
      <c r="F668" t="s">
        <v>3210</v>
      </c>
      <c r="G668" t="str">
        <f>HYPERLINK("d:\SRT_Improvement\전사데이터\aac\MG00e04c241950\20210730\210649-632.aac", "파일열기")</f>
        <v>파일열기</v>
      </c>
      <c r="H668" s="3" t="s">
        <v>2656</v>
      </c>
      <c r="I668" s="3" t="s">
        <v>3211</v>
      </c>
    </row>
    <row r="669" spans="1:9" ht="49.5" x14ac:dyDescent="0.3">
      <c r="A669">
        <v>20210907</v>
      </c>
      <c r="B669" t="s">
        <v>147</v>
      </c>
      <c r="C669" t="s">
        <v>3212</v>
      </c>
      <c r="D669">
        <v>40.721319000000001</v>
      </c>
      <c r="E669" t="s">
        <v>3213</v>
      </c>
      <c r="F669" t="s">
        <v>3214</v>
      </c>
      <c r="G669" t="str">
        <f>HYPERLINK("d:\SRT_Improvement\전사데이터\aac\MG00e04c241968\20210907\152448-992.aac", "파일열기")</f>
        <v>파일열기</v>
      </c>
      <c r="H669" s="3" t="s">
        <v>2503</v>
      </c>
      <c r="I669" s="3" t="s">
        <v>2504</v>
      </c>
    </row>
    <row r="670" spans="1:9" ht="49.5" hidden="1" x14ac:dyDescent="0.3">
      <c r="A670">
        <v>20210709</v>
      </c>
      <c r="B670" t="s">
        <v>199</v>
      </c>
      <c r="C670" t="s">
        <v>3215</v>
      </c>
      <c r="D670">
        <v>18.538933</v>
      </c>
      <c r="E670" t="s">
        <v>3216</v>
      </c>
      <c r="H670" s="3" t="s">
        <v>2699</v>
      </c>
    </row>
    <row r="671" spans="1:9" ht="49.5" x14ac:dyDescent="0.3">
      <c r="A671">
        <v>20210713</v>
      </c>
      <c r="B671" t="s">
        <v>59</v>
      </c>
      <c r="C671" t="s">
        <v>3217</v>
      </c>
      <c r="D671">
        <v>15.341808</v>
      </c>
      <c r="E671" t="s">
        <v>3218</v>
      </c>
      <c r="F671" t="s">
        <v>3219</v>
      </c>
      <c r="G671" t="str">
        <f>HYPERLINK("d:\SRT_Improvement\전사데이터\aac\MG00e04c24193c\20210713\065417-217.aac", "파일열기")</f>
        <v>파일열기</v>
      </c>
      <c r="H671" s="3" t="s">
        <v>3220</v>
      </c>
      <c r="I671" s="3" t="s">
        <v>3221</v>
      </c>
    </row>
    <row r="672" spans="1:9" ht="49.5" x14ac:dyDescent="0.3">
      <c r="A672">
        <v>20210730</v>
      </c>
      <c r="B672" t="s">
        <v>92</v>
      </c>
      <c r="C672" t="s">
        <v>3222</v>
      </c>
      <c r="D672">
        <v>14.425506</v>
      </c>
      <c r="E672" t="s">
        <v>3223</v>
      </c>
      <c r="F672" t="s">
        <v>3224</v>
      </c>
      <c r="G672" t="str">
        <f>HYPERLINK("d:\SRT_Improvement\전사데이터\aac\MG00e04c241914\20210730\210052-815.aac", "파일열기")</f>
        <v>파일열기</v>
      </c>
      <c r="H672" s="3" t="s">
        <v>3225</v>
      </c>
      <c r="I672" s="3" t="s">
        <v>3226</v>
      </c>
    </row>
    <row r="673" spans="1:9" ht="49.5" x14ac:dyDescent="0.3">
      <c r="A673">
        <v>20210819</v>
      </c>
      <c r="B673" t="s">
        <v>64</v>
      </c>
      <c r="C673" t="s">
        <v>3227</v>
      </c>
      <c r="D673">
        <v>17.897670000000002</v>
      </c>
      <c r="E673" t="s">
        <v>3228</v>
      </c>
      <c r="F673" t="s">
        <v>3229</v>
      </c>
      <c r="G673" t="str">
        <f>HYPERLINK("d:\SRT_Improvement\전사데이터\aac\MG00e04c24196c\20210819\222756-221.aac", "파일열기")</f>
        <v>파일열기</v>
      </c>
      <c r="H673" s="3" t="s">
        <v>3230</v>
      </c>
      <c r="I673" s="3" t="s">
        <v>3231</v>
      </c>
    </row>
    <row r="674" spans="1:9" ht="49.5" x14ac:dyDescent="0.3">
      <c r="A674">
        <v>20210723</v>
      </c>
      <c r="B674" t="s">
        <v>147</v>
      </c>
      <c r="C674" t="s">
        <v>3232</v>
      </c>
      <c r="D674">
        <v>40.823993000000002</v>
      </c>
      <c r="E674" t="s">
        <v>3233</v>
      </c>
      <c r="F674" t="s">
        <v>3234</v>
      </c>
      <c r="G674" t="str">
        <f>HYPERLINK("d:\SRT_Improvement\전사데이터\aac\MG00e04c241968\20210723\105803-036.aac", "파일열기")</f>
        <v>파일열기</v>
      </c>
      <c r="H674" s="3" t="s">
        <v>2532</v>
      </c>
      <c r="I674" s="3" t="s">
        <v>2533</v>
      </c>
    </row>
    <row r="675" spans="1:9" ht="49.5" x14ac:dyDescent="0.3">
      <c r="A675">
        <v>20210902</v>
      </c>
      <c r="B675" t="s">
        <v>230</v>
      </c>
      <c r="C675" t="s">
        <v>3235</v>
      </c>
      <c r="D675">
        <v>18.754511000000001</v>
      </c>
      <c r="E675" t="s">
        <v>3236</v>
      </c>
      <c r="F675" t="s">
        <v>3237</v>
      </c>
      <c r="G675" t="str">
        <f>HYPERLINK("d:\SRT_Improvement\전사데이터\aac\MG00e04c2419a0\20210902\200630-582.aac", "파일열기")</f>
        <v>파일열기</v>
      </c>
      <c r="H675" s="3" t="s">
        <v>3152</v>
      </c>
      <c r="I675" s="3" t="s">
        <v>3238</v>
      </c>
    </row>
    <row r="676" spans="1:9" ht="49.5" x14ac:dyDescent="0.3">
      <c r="A676">
        <v>20210809</v>
      </c>
      <c r="B676" t="s">
        <v>42</v>
      </c>
      <c r="C676" t="s">
        <v>3239</v>
      </c>
      <c r="D676">
        <v>44.106878000000002</v>
      </c>
      <c r="E676" t="s">
        <v>3240</v>
      </c>
      <c r="F676" t="s">
        <v>3241</v>
      </c>
      <c r="G676" t="str">
        <f>HYPERLINK("d:\SRT_Improvement\전사데이터\aac\MG00e04c241970\20210809\134059-939.aac", "파일열기")</f>
        <v>파일열기</v>
      </c>
      <c r="H676" s="3" t="s">
        <v>3242</v>
      </c>
      <c r="I676" s="3" t="s">
        <v>2504</v>
      </c>
    </row>
    <row r="677" spans="1:9" ht="66" x14ac:dyDescent="0.3">
      <c r="A677">
        <v>20210706</v>
      </c>
      <c r="B677" t="s">
        <v>163</v>
      </c>
      <c r="C677" t="s">
        <v>3243</v>
      </c>
      <c r="D677">
        <v>17.297079</v>
      </c>
      <c r="E677" t="s">
        <v>3244</v>
      </c>
      <c r="F677" t="s">
        <v>3245</v>
      </c>
      <c r="G677" t="str">
        <f>HYPERLINK("d:\SRT_Improvement\전사데이터\aac\MG00e04c2419c0\20210706\221720-370.aac", "파일열기")</f>
        <v>파일열기</v>
      </c>
      <c r="H677" s="3" t="s">
        <v>3246</v>
      </c>
      <c r="I677" s="3" t="s">
        <v>3247</v>
      </c>
    </row>
    <row r="678" spans="1:9" ht="49.5" x14ac:dyDescent="0.3">
      <c r="A678">
        <v>20210702</v>
      </c>
      <c r="B678" t="s">
        <v>86</v>
      </c>
      <c r="C678" t="s">
        <v>3248</v>
      </c>
      <c r="D678">
        <v>49.020471000000001</v>
      </c>
      <c r="E678" t="s">
        <v>3249</v>
      </c>
      <c r="F678" t="s">
        <v>3250</v>
      </c>
      <c r="G678" t="str">
        <f>HYPERLINK("d:\SRT_Improvement\전사데이터\aac\MG00e04c241930\20210702\100122-529.aac", "파일열기")</f>
        <v>파일열기</v>
      </c>
      <c r="H678" s="3" t="s">
        <v>3251</v>
      </c>
      <c r="I678" s="3" t="s">
        <v>3252</v>
      </c>
    </row>
    <row r="679" spans="1:9" ht="66" x14ac:dyDescent="0.3">
      <c r="A679">
        <v>20210716</v>
      </c>
      <c r="B679" t="s">
        <v>10</v>
      </c>
      <c r="C679" t="s">
        <v>3253</v>
      </c>
      <c r="D679">
        <v>48.262295000000002</v>
      </c>
      <c r="E679" t="s">
        <v>3254</v>
      </c>
      <c r="F679" t="s">
        <v>3255</v>
      </c>
      <c r="G679" t="str">
        <f>HYPERLINK("d:\SRT_Improvement\전사데이터\aac\MG00e04c2419ac\20210716\102656-548.aac", "파일열기")</f>
        <v>파일열기</v>
      </c>
      <c r="H679" s="3" t="s">
        <v>3256</v>
      </c>
      <c r="I679" s="3" t="s">
        <v>3257</v>
      </c>
    </row>
    <row r="680" spans="1:9" ht="49.5" x14ac:dyDescent="0.3">
      <c r="A680">
        <v>20210719</v>
      </c>
      <c r="B680" t="s">
        <v>59</v>
      </c>
      <c r="C680" t="s">
        <v>3258</v>
      </c>
      <c r="D680">
        <v>48.132631000000003</v>
      </c>
      <c r="E680" t="s">
        <v>3259</v>
      </c>
      <c r="F680" t="s">
        <v>3260</v>
      </c>
      <c r="G680" t="str">
        <f>HYPERLINK("d:\SRT_Improvement\전사데이터\aac\MG00e04c24193c\20210719\094923-014.aac", "파일열기")</f>
        <v>파일열기</v>
      </c>
      <c r="H680" s="3" t="s">
        <v>3134</v>
      </c>
      <c r="I680" s="3" t="s">
        <v>3188</v>
      </c>
    </row>
    <row r="681" spans="1:9" ht="49.5" x14ac:dyDescent="0.3">
      <c r="A681">
        <v>20210825</v>
      </c>
      <c r="B681" t="s">
        <v>98</v>
      </c>
      <c r="C681" t="s">
        <v>3261</v>
      </c>
      <c r="D681">
        <v>47.604897000000001</v>
      </c>
      <c r="E681" t="s">
        <v>3262</v>
      </c>
      <c r="F681" t="s">
        <v>3263</v>
      </c>
      <c r="G681" t="str">
        <f>HYPERLINK("d:\SRT_Improvement\전사데이터\aac\MG00e04c241964\20210825\220558-677.aac", "파일열기")</f>
        <v>파일열기</v>
      </c>
      <c r="H681" s="3" t="s">
        <v>2493</v>
      </c>
      <c r="I681" s="3" t="s">
        <v>3264</v>
      </c>
    </row>
    <row r="682" spans="1:9" ht="49.5" x14ac:dyDescent="0.3">
      <c r="A682">
        <v>20210813</v>
      </c>
      <c r="B682" t="s">
        <v>174</v>
      </c>
      <c r="C682" t="s">
        <v>3265</v>
      </c>
      <c r="D682">
        <v>15.759976999999999</v>
      </c>
      <c r="E682" t="s">
        <v>3266</v>
      </c>
      <c r="F682" t="s">
        <v>3267</v>
      </c>
      <c r="G682" t="str">
        <f>HYPERLINK("d:\SRT_Improvement\전사데이터\aac\MG00e04c24192c\20210813\153017-004.aac", "파일열기")</f>
        <v>파일열기</v>
      </c>
      <c r="H682" s="3" t="s">
        <v>3268</v>
      </c>
      <c r="I682" s="3" t="s">
        <v>3269</v>
      </c>
    </row>
    <row r="683" spans="1:9" ht="49.5" x14ac:dyDescent="0.3">
      <c r="A683">
        <v>20210813</v>
      </c>
      <c r="B683" t="s">
        <v>147</v>
      </c>
      <c r="C683" t="s">
        <v>3270</v>
      </c>
      <c r="D683">
        <v>42.440772000000003</v>
      </c>
      <c r="E683" t="s">
        <v>3271</v>
      </c>
      <c r="F683" t="s">
        <v>3272</v>
      </c>
      <c r="G683" t="str">
        <f>HYPERLINK("d:\SRT_Improvement\전사데이터\aac\MG00e04c241968\20210813\173035-711.aac", "파일열기")</f>
        <v>파일열기</v>
      </c>
      <c r="H683" s="3" t="s">
        <v>2503</v>
      </c>
      <c r="I683" s="3" t="s">
        <v>2504</v>
      </c>
    </row>
    <row r="684" spans="1:9" ht="49.5" x14ac:dyDescent="0.3">
      <c r="A684">
        <v>20210830</v>
      </c>
      <c r="B684" t="s">
        <v>42</v>
      </c>
      <c r="C684" t="s">
        <v>3273</v>
      </c>
      <c r="D684">
        <v>23.709600999999999</v>
      </c>
      <c r="E684" t="s">
        <v>3274</v>
      </c>
      <c r="F684" t="s">
        <v>3275</v>
      </c>
      <c r="G684" t="str">
        <f>HYPERLINK("d:\SRT_Improvement\전사데이터\aac\MG00e04c241970\20210830\080305-158.aac", "파일열기")</f>
        <v>파일열기</v>
      </c>
      <c r="H684" s="3" t="s">
        <v>3276</v>
      </c>
      <c r="I684" s="3" t="s">
        <v>3277</v>
      </c>
    </row>
    <row r="685" spans="1:9" ht="49.5" x14ac:dyDescent="0.3">
      <c r="A685">
        <v>20210803</v>
      </c>
      <c r="B685" t="s">
        <v>98</v>
      </c>
      <c r="C685" t="s">
        <v>3278</v>
      </c>
      <c r="D685">
        <v>18.973231999999999</v>
      </c>
      <c r="E685" t="s">
        <v>3279</v>
      </c>
      <c r="F685" t="s">
        <v>3280</v>
      </c>
      <c r="G685" t="str">
        <f>HYPERLINK("d:\SRT_Improvement\전사데이터\aac\MG00e04c241964\20210803\114608-176.aac", "파일열기")</f>
        <v>파일열기</v>
      </c>
      <c r="H685" s="3" t="s">
        <v>2922</v>
      </c>
      <c r="I685" s="3" t="s">
        <v>3281</v>
      </c>
    </row>
    <row r="686" spans="1:9" ht="66" x14ac:dyDescent="0.3">
      <c r="A686">
        <v>20210906</v>
      </c>
      <c r="B686" t="s">
        <v>92</v>
      </c>
      <c r="C686" t="s">
        <v>3282</v>
      </c>
      <c r="D686">
        <v>21.942661999999999</v>
      </c>
      <c r="E686" t="s">
        <v>3283</v>
      </c>
      <c r="F686" t="s">
        <v>3284</v>
      </c>
      <c r="G686" t="str">
        <f>HYPERLINK("d:\SRT_Improvement\전사데이터\aac\MG00e04c241914\20210906\063323-038.aac", "파일열기")</f>
        <v>파일열기</v>
      </c>
      <c r="H686" s="3" t="s">
        <v>3285</v>
      </c>
      <c r="I686" s="3" t="s">
        <v>3286</v>
      </c>
    </row>
    <row r="687" spans="1:9" ht="49.5" x14ac:dyDescent="0.3">
      <c r="A687">
        <v>20210806</v>
      </c>
      <c r="B687" t="s">
        <v>248</v>
      </c>
      <c r="C687" t="s">
        <v>3287</v>
      </c>
      <c r="D687">
        <v>46.740499</v>
      </c>
      <c r="E687" t="s">
        <v>3288</v>
      </c>
      <c r="F687" t="s">
        <v>3289</v>
      </c>
      <c r="G687" t="str">
        <f>HYPERLINK("d:\SRT_Improvement\전사데이터\aac\MG00e04c241940\20210806\220421-122.aac", "파일열기")</f>
        <v>파일열기</v>
      </c>
      <c r="H687" s="3" t="s">
        <v>2484</v>
      </c>
      <c r="I687" s="3" t="s">
        <v>2597</v>
      </c>
    </row>
    <row r="688" spans="1:9" ht="49.5" x14ac:dyDescent="0.3">
      <c r="A688">
        <v>20210830</v>
      </c>
      <c r="B688" t="s">
        <v>47</v>
      </c>
      <c r="C688" t="s">
        <v>3290</v>
      </c>
      <c r="D688">
        <v>49.677221000000003</v>
      </c>
      <c r="E688" t="s">
        <v>3291</v>
      </c>
      <c r="F688" t="s">
        <v>3292</v>
      </c>
      <c r="G688" t="str">
        <f>HYPERLINK("d:\SRT_Improvement\전사데이터\aac\MG00e04c24197c\20210830\162404-645.aac", "파일열기")</f>
        <v>파일열기</v>
      </c>
      <c r="H688" s="3" t="s">
        <v>2493</v>
      </c>
      <c r="I688" s="3" t="s">
        <v>3293</v>
      </c>
    </row>
    <row r="689" spans="1:9" ht="49.5" x14ac:dyDescent="0.3">
      <c r="A689">
        <v>20210903</v>
      </c>
      <c r="B689" t="s">
        <v>33</v>
      </c>
      <c r="C689" t="s">
        <v>3294</v>
      </c>
      <c r="D689">
        <v>14.480053</v>
      </c>
      <c r="E689" t="s">
        <v>3295</v>
      </c>
      <c r="F689" t="s">
        <v>3296</v>
      </c>
      <c r="G689" t="str">
        <f>HYPERLINK("d:\SRT_Improvement\전사데이터\aac\MG00e04c241948\20210903\165600-565.aac", "파일열기")</f>
        <v>파일열기</v>
      </c>
      <c r="H689" s="3" t="s">
        <v>3297</v>
      </c>
      <c r="I689" s="3" t="s">
        <v>3298</v>
      </c>
    </row>
    <row r="690" spans="1:9" ht="49.5" x14ac:dyDescent="0.3">
      <c r="A690">
        <v>20210729</v>
      </c>
      <c r="B690" t="s">
        <v>559</v>
      </c>
      <c r="C690" t="s">
        <v>3299</v>
      </c>
      <c r="D690">
        <v>13.245248</v>
      </c>
      <c r="E690" t="s">
        <v>3300</v>
      </c>
      <c r="F690" t="s">
        <v>3301</v>
      </c>
      <c r="G690" t="str">
        <f>HYPERLINK("d:\SRT_Improvement\전사데이터\aac\MG00e04c241998\20210729\120126-663.aac", "파일열기")</f>
        <v>파일열기</v>
      </c>
      <c r="H690" s="3" t="s">
        <v>3302</v>
      </c>
      <c r="I690" s="3" t="s">
        <v>3303</v>
      </c>
    </row>
    <row r="691" spans="1:9" ht="49.5" x14ac:dyDescent="0.3">
      <c r="A691">
        <v>20210723</v>
      </c>
      <c r="B691" t="s">
        <v>472</v>
      </c>
      <c r="C691" t="s">
        <v>3304</v>
      </c>
      <c r="D691">
        <v>50.276789000000001</v>
      </c>
      <c r="E691" t="s">
        <v>3305</v>
      </c>
      <c r="F691" t="s">
        <v>3306</v>
      </c>
      <c r="G691" t="str">
        <f>HYPERLINK("d:\SRT_Improvement\전사데이터\aac\MG00e04c241984\20210723\090853-237.aac", "파일열기")</f>
        <v>파일열기</v>
      </c>
      <c r="H691" s="3" t="s">
        <v>3242</v>
      </c>
      <c r="I691" s="3" t="s">
        <v>2504</v>
      </c>
    </row>
    <row r="692" spans="1:9" ht="148.5" x14ac:dyDescent="0.3">
      <c r="A692">
        <v>20210716</v>
      </c>
      <c r="B692" t="s">
        <v>80</v>
      </c>
      <c r="C692" t="s">
        <v>3307</v>
      </c>
      <c r="D692">
        <v>51.476548999999999</v>
      </c>
      <c r="E692" t="s">
        <v>3308</v>
      </c>
      <c r="F692" t="s">
        <v>3309</v>
      </c>
      <c r="G692" t="str">
        <f>HYPERLINK("d:\SRT_Improvement\전사데이터\aac\MG00e04c241950\20210716\144149-671.aac", "파일열기")</f>
        <v>파일열기</v>
      </c>
      <c r="H692" s="3" t="s">
        <v>3310</v>
      </c>
      <c r="I692" s="3" t="s">
        <v>3311</v>
      </c>
    </row>
    <row r="693" spans="1:9" ht="49.5" x14ac:dyDescent="0.3">
      <c r="A693">
        <v>20210901</v>
      </c>
      <c r="B693" t="s">
        <v>92</v>
      </c>
      <c r="C693" t="s">
        <v>3312</v>
      </c>
      <c r="D693">
        <v>47.164698999999999</v>
      </c>
      <c r="E693" t="s">
        <v>3313</v>
      </c>
      <c r="F693" t="s">
        <v>3314</v>
      </c>
      <c r="G693" t="str">
        <f>HYPERLINK("d:\SRT_Improvement\전사데이터\aac\MG00e04c241914\20210901\091006-154.aac", "파일열기")</f>
        <v>파일열기</v>
      </c>
      <c r="H693" s="3" t="s">
        <v>3134</v>
      </c>
      <c r="I693" s="3" t="s">
        <v>3315</v>
      </c>
    </row>
    <row r="694" spans="1:9" ht="49.5" x14ac:dyDescent="0.3">
      <c r="A694">
        <v>20210824</v>
      </c>
      <c r="B694" t="s">
        <v>472</v>
      </c>
      <c r="C694" t="s">
        <v>3316</v>
      </c>
      <c r="D694">
        <v>46.398847000000004</v>
      </c>
      <c r="E694" t="s">
        <v>3317</v>
      </c>
      <c r="F694" t="s">
        <v>3318</v>
      </c>
      <c r="G694" t="str">
        <f>HYPERLINK("d:\SRT_Improvement\전사데이터\aac\MG00e04c241984\20210824\214741-917.aac", "파일열기")</f>
        <v>파일열기</v>
      </c>
      <c r="H694" s="3" t="s">
        <v>2503</v>
      </c>
      <c r="I694" s="3" t="s">
        <v>2504</v>
      </c>
    </row>
    <row r="695" spans="1:9" ht="49.5" x14ac:dyDescent="0.3">
      <c r="A695">
        <v>20210709</v>
      </c>
      <c r="B695" t="s">
        <v>436</v>
      </c>
      <c r="C695" t="s">
        <v>3319</v>
      </c>
      <c r="D695">
        <v>46.779145</v>
      </c>
      <c r="E695" t="s">
        <v>3320</v>
      </c>
      <c r="F695" t="s">
        <v>3321</v>
      </c>
      <c r="G695" t="str">
        <f>HYPERLINK("d:\SRT_Improvement\전사데이터\aac\MG00e04c241934\20210709\222729-127.aac", "파일열기")</f>
        <v>파일열기</v>
      </c>
      <c r="H695" s="3" t="s">
        <v>3322</v>
      </c>
      <c r="I695" s="3" t="s">
        <v>2597</v>
      </c>
    </row>
    <row r="696" spans="1:9" ht="66" x14ac:dyDescent="0.3">
      <c r="A696">
        <v>20210810</v>
      </c>
      <c r="B696" t="s">
        <v>86</v>
      </c>
      <c r="C696" t="s">
        <v>3323</v>
      </c>
      <c r="D696">
        <v>20.140688999999998</v>
      </c>
      <c r="E696" t="s">
        <v>3324</v>
      </c>
      <c r="F696" t="s">
        <v>3325</v>
      </c>
      <c r="G696" t="str">
        <f>HYPERLINK("d:\SRT_Improvement\전사데이터\aac\MG00e04c241930\20210810\101521-969.aac", "파일열기")</f>
        <v>파일열기</v>
      </c>
      <c r="H696" s="3" t="s">
        <v>3326</v>
      </c>
      <c r="I696" s="3" t="s">
        <v>3327</v>
      </c>
    </row>
    <row r="697" spans="1:9" ht="49.5" x14ac:dyDescent="0.3">
      <c r="A697">
        <v>20210715</v>
      </c>
      <c r="B697" t="s">
        <v>80</v>
      </c>
      <c r="C697" t="s">
        <v>3328</v>
      </c>
      <c r="D697">
        <v>48.047598999999998</v>
      </c>
      <c r="E697" t="s">
        <v>3329</v>
      </c>
      <c r="F697" t="s">
        <v>3330</v>
      </c>
      <c r="G697" t="str">
        <f>HYPERLINK("d:\SRT_Improvement\전사데이터\aac\MG00e04c241950\20210715\193556-318.aac", "파일열기")</f>
        <v>파일열기</v>
      </c>
      <c r="H697" s="3" t="s">
        <v>2493</v>
      </c>
      <c r="I697" s="3" t="s">
        <v>3331</v>
      </c>
    </row>
    <row r="698" spans="1:9" ht="66" x14ac:dyDescent="0.3">
      <c r="A698">
        <v>20210805</v>
      </c>
      <c r="B698" t="s">
        <v>174</v>
      </c>
      <c r="C698" t="s">
        <v>3332</v>
      </c>
      <c r="D698">
        <v>48.298870000000001</v>
      </c>
      <c r="E698" t="s">
        <v>3333</v>
      </c>
      <c r="F698" t="s">
        <v>3334</v>
      </c>
      <c r="G698" t="str">
        <f>HYPERLINK("d:\SRT_Improvement\전사데이터\aac\MG00e04c24192c\20210805\094341-323.aac", "파일열기")</f>
        <v>파일열기</v>
      </c>
      <c r="H698" s="3" t="s">
        <v>2578</v>
      </c>
      <c r="I698" s="3" t="s">
        <v>3335</v>
      </c>
    </row>
    <row r="699" spans="1:9" ht="49.5" x14ac:dyDescent="0.3">
      <c r="A699">
        <v>20210713</v>
      </c>
      <c r="B699" t="s">
        <v>59</v>
      </c>
      <c r="C699" t="s">
        <v>3336</v>
      </c>
      <c r="D699">
        <v>48.076957</v>
      </c>
      <c r="E699" t="s">
        <v>3337</v>
      </c>
      <c r="F699" t="s">
        <v>3338</v>
      </c>
      <c r="G699" t="str">
        <f>HYPERLINK("d:\SRT_Improvement\전사데이터\aac\MG00e04c24193c\20210713\070939-308.aac", "파일열기")</f>
        <v>파일열기</v>
      </c>
      <c r="H699" s="3" t="s">
        <v>3339</v>
      </c>
      <c r="I699" s="3" t="s">
        <v>2514</v>
      </c>
    </row>
    <row r="700" spans="1:9" ht="49.5" x14ac:dyDescent="0.3">
      <c r="A700">
        <v>20210707</v>
      </c>
      <c r="B700" t="s">
        <v>147</v>
      </c>
      <c r="C700" t="s">
        <v>3340</v>
      </c>
      <c r="D700">
        <v>40.564166999999998</v>
      </c>
      <c r="E700" t="s">
        <v>3341</v>
      </c>
      <c r="F700" t="s">
        <v>3342</v>
      </c>
      <c r="G700" t="str">
        <f>HYPERLINK("d:\SRT_Improvement\전사데이터\aac\MG00e04c241968\20210707\171107-796.aac", "파일열기")</f>
        <v>파일열기</v>
      </c>
      <c r="H700" s="3" t="s">
        <v>2493</v>
      </c>
      <c r="I700" s="3" t="s">
        <v>2494</v>
      </c>
    </row>
    <row r="701" spans="1:9" ht="66" x14ac:dyDescent="0.3">
      <c r="A701">
        <v>20210809</v>
      </c>
      <c r="B701" t="s">
        <v>230</v>
      </c>
      <c r="C701" t="s">
        <v>3343</v>
      </c>
      <c r="D701">
        <v>45.761077</v>
      </c>
      <c r="E701" t="s">
        <v>3344</v>
      </c>
      <c r="F701" t="s">
        <v>3345</v>
      </c>
      <c r="G701" t="str">
        <f>HYPERLINK("d:\SRT_Improvement\전사데이터\aac\MG00e04c2419a0\20210809\152000-041.aac", "파일열기")</f>
        <v>파일열기</v>
      </c>
      <c r="H701" s="3" t="s">
        <v>3346</v>
      </c>
      <c r="I701" s="3" t="s">
        <v>3347</v>
      </c>
    </row>
    <row r="702" spans="1:9" ht="66" x14ac:dyDescent="0.3">
      <c r="A702">
        <v>20210817</v>
      </c>
      <c r="B702" t="s">
        <v>10</v>
      </c>
      <c r="C702" t="s">
        <v>3348</v>
      </c>
      <c r="D702">
        <v>22.573605000000001</v>
      </c>
      <c r="E702" t="s">
        <v>3349</v>
      </c>
      <c r="F702" t="s">
        <v>3350</v>
      </c>
      <c r="G702" t="str">
        <f>HYPERLINK("d:\SRT_Improvement\전사데이터\aac\MG00e04c2419ac\20210817\231757-344.aac", "파일열기")</f>
        <v>파일열기</v>
      </c>
      <c r="H702" s="3" t="s">
        <v>3351</v>
      </c>
      <c r="I702" s="3" t="s">
        <v>3352</v>
      </c>
    </row>
    <row r="703" spans="1:9" ht="66" x14ac:dyDescent="0.3">
      <c r="A703">
        <v>20210716</v>
      </c>
      <c r="B703" t="s">
        <v>174</v>
      </c>
      <c r="C703" t="s">
        <v>3353</v>
      </c>
      <c r="D703">
        <v>51.865715000000002</v>
      </c>
      <c r="E703" t="s">
        <v>3354</v>
      </c>
      <c r="F703" t="s">
        <v>3355</v>
      </c>
      <c r="G703" t="str">
        <f>HYPERLINK("d:\SRT_Improvement\전사데이터\aac\MG00e04c24192c\20210716\103903-768.aac", "파일열기")</f>
        <v>파일열기</v>
      </c>
      <c r="H703" s="3" t="s">
        <v>2503</v>
      </c>
      <c r="I703" s="3" t="s">
        <v>3335</v>
      </c>
    </row>
    <row r="704" spans="1:9" ht="49.5" x14ac:dyDescent="0.3">
      <c r="A704">
        <v>20210701</v>
      </c>
      <c r="B704" t="s">
        <v>188</v>
      </c>
      <c r="C704" t="s">
        <v>3356</v>
      </c>
      <c r="D704">
        <v>49.128514000000003</v>
      </c>
      <c r="E704" t="s">
        <v>3357</v>
      </c>
      <c r="F704" t="s">
        <v>3358</v>
      </c>
      <c r="G704" t="str">
        <f>HYPERLINK("d:\SRT_Improvement\전사데이터\aac\MG00e04c2419a4\20210701\112208-389.aac", "파일열기")</f>
        <v>파일열기</v>
      </c>
      <c r="H704" s="3" t="s">
        <v>2488</v>
      </c>
      <c r="I704" s="3" t="s">
        <v>3359</v>
      </c>
    </row>
    <row r="705" spans="1:9" ht="49.5" x14ac:dyDescent="0.3">
      <c r="A705">
        <v>20210715</v>
      </c>
      <c r="B705" t="s">
        <v>147</v>
      </c>
      <c r="C705" t="s">
        <v>3360</v>
      </c>
      <c r="D705">
        <v>43.183723000000001</v>
      </c>
      <c r="E705" t="s">
        <v>3361</v>
      </c>
      <c r="F705" t="s">
        <v>3362</v>
      </c>
      <c r="G705" t="str">
        <f>HYPERLINK("d:\SRT_Improvement\전사데이터\aac\MG00e04c241968\20210715\192137-394.aac", "파일열기")</f>
        <v>파일열기</v>
      </c>
      <c r="H705" s="3" t="s">
        <v>3363</v>
      </c>
      <c r="I705" s="3" t="s">
        <v>2494</v>
      </c>
    </row>
    <row r="706" spans="1:9" ht="49.5" x14ac:dyDescent="0.3">
      <c r="A706">
        <v>20210721</v>
      </c>
      <c r="B706" t="s">
        <v>377</v>
      </c>
      <c r="C706" t="s">
        <v>3364</v>
      </c>
      <c r="D706">
        <v>46.312488999999999</v>
      </c>
      <c r="E706" t="s">
        <v>3365</v>
      </c>
      <c r="F706" t="s">
        <v>3366</v>
      </c>
      <c r="G706" t="str">
        <f>HYPERLINK("d:\SRT_Improvement\전사데이터\aac\MG00e04c241974\20210721\152938-453.aac", "파일열기")</f>
        <v>파일열기</v>
      </c>
      <c r="H706" s="3" t="s">
        <v>2973</v>
      </c>
      <c r="I706" s="3" t="s">
        <v>2460</v>
      </c>
    </row>
    <row r="707" spans="1:9" ht="49.5" x14ac:dyDescent="0.3">
      <c r="A707">
        <v>20210806</v>
      </c>
      <c r="B707" t="s">
        <v>86</v>
      </c>
      <c r="C707" t="s">
        <v>3367</v>
      </c>
      <c r="D707">
        <v>17.945695000000001</v>
      </c>
      <c r="E707" t="s">
        <v>3368</v>
      </c>
      <c r="F707" t="s">
        <v>3369</v>
      </c>
      <c r="G707" t="str">
        <f>HYPERLINK("d:\SRT_Improvement\전사데이터\aac\MG00e04c241930\20210806\210343-003.aac", "파일열기")</f>
        <v>파일열기</v>
      </c>
      <c r="H707" s="3" t="s">
        <v>3370</v>
      </c>
      <c r="I707" s="3" t="s">
        <v>3371</v>
      </c>
    </row>
    <row r="708" spans="1:9" ht="49.5" x14ac:dyDescent="0.3">
      <c r="A708">
        <v>20210810</v>
      </c>
      <c r="B708" t="s">
        <v>53</v>
      </c>
      <c r="C708" t="s">
        <v>3372</v>
      </c>
      <c r="D708">
        <v>41.193083000000001</v>
      </c>
      <c r="E708" t="s">
        <v>3373</v>
      </c>
      <c r="F708" t="s">
        <v>3374</v>
      </c>
      <c r="G708" t="str">
        <f>HYPERLINK("d:\SRT_Improvement\전사데이터\aac\MG00e04c2419b0\20210810\182555-999.aac", "파일열기")</f>
        <v>파일열기</v>
      </c>
      <c r="H708" s="3" t="s">
        <v>3375</v>
      </c>
      <c r="I708" s="3" t="s">
        <v>2460</v>
      </c>
    </row>
    <row r="709" spans="1:9" ht="49.5" x14ac:dyDescent="0.3">
      <c r="A709">
        <v>20210818</v>
      </c>
      <c r="B709" t="s">
        <v>42</v>
      </c>
      <c r="C709" t="s">
        <v>3376</v>
      </c>
      <c r="D709">
        <v>44.112260999999997</v>
      </c>
      <c r="E709" t="s">
        <v>3377</v>
      </c>
      <c r="F709" t="s">
        <v>3378</v>
      </c>
      <c r="G709" t="str">
        <f>HYPERLINK("d:\SRT_Improvement\전사데이터\aac\MG00e04c241970\20210818\062344-333.aac", "파일열기")</f>
        <v>파일열기</v>
      </c>
      <c r="H709" s="3" t="s">
        <v>3379</v>
      </c>
      <c r="I709" s="3" t="s">
        <v>3380</v>
      </c>
    </row>
    <row r="710" spans="1:9" ht="49.5" x14ac:dyDescent="0.3">
      <c r="A710">
        <v>20210810</v>
      </c>
      <c r="B710" t="s">
        <v>64</v>
      </c>
      <c r="C710" t="s">
        <v>3381</v>
      </c>
      <c r="D710">
        <v>43.386991000000002</v>
      </c>
      <c r="E710" t="s">
        <v>3382</v>
      </c>
      <c r="F710" t="s">
        <v>3383</v>
      </c>
      <c r="G710" t="str">
        <f>HYPERLINK("d:\SRT_Improvement\전사데이터\aac\MG00e04c24196c\20210810\112047-530.aac", "파일열기")</f>
        <v>파일열기</v>
      </c>
      <c r="H710" s="3" t="s">
        <v>2484</v>
      </c>
      <c r="I710" s="3" t="s">
        <v>2465</v>
      </c>
    </row>
    <row r="711" spans="1:9" ht="49.5" x14ac:dyDescent="0.3">
      <c r="A711">
        <v>20210723</v>
      </c>
      <c r="B711" t="s">
        <v>199</v>
      </c>
      <c r="C711" t="s">
        <v>3384</v>
      </c>
      <c r="D711">
        <v>46.890551000000002</v>
      </c>
      <c r="E711" t="s">
        <v>3385</v>
      </c>
      <c r="F711" t="s">
        <v>3386</v>
      </c>
      <c r="G711" t="str">
        <f>HYPERLINK("d:\SRT_Improvement\전사데이터\aac\MG00e04c241988\20210723\065239-667.aac", "파일열기")</f>
        <v>파일열기</v>
      </c>
      <c r="H711" s="3" t="s">
        <v>3387</v>
      </c>
      <c r="I711" s="3" t="s">
        <v>3188</v>
      </c>
    </row>
    <row r="712" spans="1:9" ht="49.5" x14ac:dyDescent="0.3">
      <c r="A712">
        <v>20210906</v>
      </c>
      <c r="B712" t="s">
        <v>147</v>
      </c>
      <c r="C712" t="s">
        <v>3388</v>
      </c>
      <c r="D712">
        <v>40.346311999999998</v>
      </c>
      <c r="E712" t="s">
        <v>3389</v>
      </c>
      <c r="F712" t="s">
        <v>3390</v>
      </c>
      <c r="G712" t="str">
        <f>HYPERLINK("d:\SRT_Improvement\전사데이터\aac\MG00e04c241968\20210906\204823-862.aac", "파일열기")</f>
        <v>파일열기</v>
      </c>
      <c r="H712" s="3" t="s">
        <v>2498</v>
      </c>
      <c r="I712" s="3" t="s">
        <v>3391</v>
      </c>
    </row>
    <row r="713" spans="1:9" ht="49.5" x14ac:dyDescent="0.3">
      <c r="A713">
        <v>20210824</v>
      </c>
      <c r="B713" t="s">
        <v>498</v>
      </c>
      <c r="C713" t="s">
        <v>3392</v>
      </c>
      <c r="D713">
        <v>44.248215999999999</v>
      </c>
      <c r="E713" t="s">
        <v>3393</v>
      </c>
      <c r="F713" t="s">
        <v>3394</v>
      </c>
      <c r="G713" t="str">
        <f>HYPERLINK("d:\SRT_Improvement\전사데이터\aac\MG00e04c24191c\20210824\105313-407.aac", "파일열기")</f>
        <v>파일열기</v>
      </c>
      <c r="H713" s="3" t="s">
        <v>3395</v>
      </c>
      <c r="I713" s="3" t="s">
        <v>3396</v>
      </c>
    </row>
    <row r="714" spans="1:9" ht="66" x14ac:dyDescent="0.3">
      <c r="A714">
        <v>20210811</v>
      </c>
      <c r="B714" t="s">
        <v>64</v>
      </c>
      <c r="C714" t="s">
        <v>3397</v>
      </c>
      <c r="D714">
        <v>46.291387</v>
      </c>
      <c r="E714" t="s">
        <v>3398</v>
      </c>
      <c r="F714" t="s">
        <v>3399</v>
      </c>
      <c r="G714" t="str">
        <f>HYPERLINK("d:\SRT_Improvement\전사데이터\aac\MG00e04c24196c\20210811\163601-968.aac", "파일열기")</f>
        <v>파일열기</v>
      </c>
      <c r="H714" s="3" t="s">
        <v>2831</v>
      </c>
      <c r="I714" s="3" t="s">
        <v>3400</v>
      </c>
    </row>
    <row r="715" spans="1:9" ht="49.5" x14ac:dyDescent="0.3">
      <c r="A715">
        <v>20210802</v>
      </c>
      <c r="B715" t="s">
        <v>64</v>
      </c>
      <c r="C715" t="s">
        <v>3401</v>
      </c>
      <c r="D715">
        <v>44.963538999999997</v>
      </c>
      <c r="E715" t="s">
        <v>3402</v>
      </c>
      <c r="F715" t="s">
        <v>3403</v>
      </c>
      <c r="G715" t="str">
        <f>HYPERLINK("d:\SRT_Improvement\전사데이터\aac\MG00e04c24196c\20210802\120605-344.aac", "파일열기")</f>
        <v>파일열기</v>
      </c>
      <c r="H715" s="3" t="s">
        <v>3404</v>
      </c>
      <c r="I715" s="3" t="s">
        <v>3391</v>
      </c>
    </row>
    <row r="716" spans="1:9" ht="49.5" x14ac:dyDescent="0.3">
      <c r="A716">
        <v>20210723</v>
      </c>
      <c r="B716" t="s">
        <v>147</v>
      </c>
      <c r="C716" t="s">
        <v>3405</v>
      </c>
      <c r="D716">
        <v>40.070498999999998</v>
      </c>
      <c r="E716" t="s">
        <v>3406</v>
      </c>
      <c r="F716" t="s">
        <v>3407</v>
      </c>
      <c r="G716" t="str">
        <f>HYPERLINK("d:\SRT_Improvement\전사데이터\aac\MG00e04c241968\20210723\143129-685.aac", "파일열기")</f>
        <v>파일열기</v>
      </c>
      <c r="H716" s="3" t="s">
        <v>2498</v>
      </c>
      <c r="I716" s="3" t="s">
        <v>3391</v>
      </c>
    </row>
    <row r="717" spans="1:9" ht="49.5" x14ac:dyDescent="0.3">
      <c r="A717">
        <v>20210818</v>
      </c>
      <c r="B717" t="s">
        <v>15</v>
      </c>
      <c r="C717" t="s">
        <v>3408</v>
      </c>
      <c r="D717">
        <v>15.378954</v>
      </c>
      <c r="E717" t="s">
        <v>3409</v>
      </c>
      <c r="F717" t="s">
        <v>3410</v>
      </c>
      <c r="G717" t="str">
        <f>HYPERLINK("d:\SRT_Improvement\전사데이터\aac\MG00e04c2419cc\20210818\203335-013.aac", "파일열기")</f>
        <v>파일열기</v>
      </c>
      <c r="H717" s="3" t="s">
        <v>3411</v>
      </c>
      <c r="I717" s="3" t="s">
        <v>3412</v>
      </c>
    </row>
    <row r="718" spans="1:9" ht="49.5" x14ac:dyDescent="0.3">
      <c r="A718">
        <v>20210730</v>
      </c>
      <c r="B718" t="s">
        <v>559</v>
      </c>
      <c r="C718" t="s">
        <v>3413</v>
      </c>
      <c r="D718">
        <v>34.539951000000002</v>
      </c>
      <c r="E718" t="s">
        <v>3414</v>
      </c>
      <c r="F718" t="s">
        <v>3415</v>
      </c>
      <c r="G718" t="str">
        <f>HYPERLINK("d:\SRT_Improvement\전사데이터\aac\MG00e04c241998\20210730\175632-133.aac", "파일열기")</f>
        <v>파일열기</v>
      </c>
      <c r="H718" s="3" t="s">
        <v>3416</v>
      </c>
      <c r="I718" s="3" t="s">
        <v>2494</v>
      </c>
    </row>
    <row r="719" spans="1:9" ht="49.5" x14ac:dyDescent="0.3">
      <c r="A719">
        <v>20210902</v>
      </c>
      <c r="B719" t="s">
        <v>47</v>
      </c>
      <c r="C719" t="s">
        <v>3417</v>
      </c>
      <c r="D719">
        <v>47.991812000000003</v>
      </c>
      <c r="E719" t="s">
        <v>3418</v>
      </c>
      <c r="F719" t="s">
        <v>3419</v>
      </c>
      <c r="G719" t="str">
        <f>HYPERLINK("d:\SRT_Improvement\전사데이터\aac\MG00e04c24197c\20210902\174517-723.aac", "파일열기")</f>
        <v>파일열기</v>
      </c>
      <c r="H719" s="3" t="s">
        <v>3375</v>
      </c>
      <c r="I719" s="3" t="s">
        <v>2460</v>
      </c>
    </row>
    <row r="720" spans="1:9" ht="49.5" x14ac:dyDescent="0.3">
      <c r="A720">
        <v>20210716</v>
      </c>
      <c r="B720" t="s">
        <v>47</v>
      </c>
      <c r="C720" t="s">
        <v>3420</v>
      </c>
      <c r="D720">
        <v>17.816728000000001</v>
      </c>
      <c r="E720" t="s">
        <v>3421</v>
      </c>
      <c r="F720" t="s">
        <v>3422</v>
      </c>
      <c r="G720" t="str">
        <f>HYPERLINK("d:\SRT_Improvement\전사데이터\aac\MG00e04c24197c\20210716\203921-747.aac", "파일열기")</f>
        <v>파일열기</v>
      </c>
      <c r="H720" s="3" t="s">
        <v>3423</v>
      </c>
      <c r="I720" s="3" t="s">
        <v>3424</v>
      </c>
    </row>
    <row r="721" spans="1:9" ht="82.5" x14ac:dyDescent="0.3">
      <c r="A721">
        <v>20210818</v>
      </c>
      <c r="B721" t="s">
        <v>230</v>
      </c>
      <c r="C721" t="s">
        <v>3425</v>
      </c>
      <c r="D721">
        <v>22.976312</v>
      </c>
      <c r="E721" t="s">
        <v>3426</v>
      </c>
      <c r="F721" t="s">
        <v>3427</v>
      </c>
      <c r="G721" t="str">
        <f>HYPERLINK("d:\SRT_Improvement\전사데이터\aac\MG00e04c2419a0\20210818\144933-276.aac", "파일열기")</f>
        <v>파일열기</v>
      </c>
      <c r="H721" s="3" t="s">
        <v>3428</v>
      </c>
      <c r="I721" s="3" t="s">
        <v>3429</v>
      </c>
    </row>
    <row r="722" spans="1:9" ht="49.5" x14ac:dyDescent="0.3">
      <c r="A722">
        <v>20210831</v>
      </c>
      <c r="B722" t="s">
        <v>64</v>
      </c>
      <c r="C722" t="s">
        <v>3430</v>
      </c>
      <c r="D722">
        <v>45.086182999999998</v>
      </c>
      <c r="E722" t="s">
        <v>3431</v>
      </c>
      <c r="F722" t="s">
        <v>3432</v>
      </c>
      <c r="G722" t="str">
        <f>HYPERLINK("d:\SRT_Improvement\전사데이터\aac\MG00e04c24196c\20210831\194129-850.aac", "파일열기")</f>
        <v>파일열기</v>
      </c>
      <c r="H722" s="3" t="s">
        <v>3242</v>
      </c>
      <c r="I722" s="3" t="s">
        <v>2504</v>
      </c>
    </row>
    <row r="723" spans="1:9" ht="49.5" x14ac:dyDescent="0.3">
      <c r="A723">
        <v>20210723</v>
      </c>
      <c r="B723" t="s">
        <v>174</v>
      </c>
      <c r="C723" t="s">
        <v>3433</v>
      </c>
      <c r="D723">
        <v>16.392264000000001</v>
      </c>
      <c r="E723" t="s">
        <v>3434</v>
      </c>
      <c r="F723" t="s">
        <v>3435</v>
      </c>
      <c r="G723" t="str">
        <f>HYPERLINK("d:\SRT_Improvement\전사데이터\aac\MG00e04c24192c\20210723\171746-103.aac", "파일열기")</f>
        <v>파일열기</v>
      </c>
      <c r="H723" s="3" t="s">
        <v>2809</v>
      </c>
      <c r="I723" s="3" t="s">
        <v>2470</v>
      </c>
    </row>
    <row r="724" spans="1:9" ht="49.5" x14ac:dyDescent="0.3">
      <c r="A724">
        <v>20210906</v>
      </c>
      <c r="B724" t="s">
        <v>10</v>
      </c>
      <c r="C724" t="s">
        <v>3436</v>
      </c>
      <c r="D724">
        <v>49.933188000000001</v>
      </c>
      <c r="E724" t="s">
        <v>3437</v>
      </c>
      <c r="F724" t="s">
        <v>3438</v>
      </c>
      <c r="G724" t="str">
        <f>HYPERLINK("d:\SRT_Improvement\전사데이터\aac\MG00e04c2419ac\20210906\224739-787.aac", "파일열기")</f>
        <v>파일열기</v>
      </c>
      <c r="H724" s="3" t="s">
        <v>2743</v>
      </c>
      <c r="I724" s="3" t="s">
        <v>3439</v>
      </c>
    </row>
    <row r="725" spans="1:9" ht="165" x14ac:dyDescent="0.3">
      <c r="A725">
        <v>20210810</v>
      </c>
      <c r="B725" t="s">
        <v>80</v>
      </c>
      <c r="C725" t="s">
        <v>3440</v>
      </c>
      <c r="D725">
        <v>48.210394000000001</v>
      </c>
      <c r="E725" t="s">
        <v>3441</v>
      </c>
      <c r="F725" t="s">
        <v>3442</v>
      </c>
      <c r="G725" t="str">
        <f>HYPERLINK("d:\SRT_Improvement\전사데이터\aac\MG00e04c241950\20210810\224730-504.aac", "파일열기")</f>
        <v>파일열기</v>
      </c>
      <c r="H725" s="3" t="s">
        <v>3443</v>
      </c>
      <c r="I725" s="3" t="s">
        <v>3444</v>
      </c>
    </row>
    <row r="726" spans="1:9" ht="49.5" x14ac:dyDescent="0.3">
      <c r="A726">
        <v>20210810</v>
      </c>
      <c r="B726" t="s">
        <v>147</v>
      </c>
      <c r="C726" t="s">
        <v>3445</v>
      </c>
      <c r="D726">
        <v>16.459482999999999</v>
      </c>
      <c r="E726" t="s">
        <v>3446</v>
      </c>
      <c r="F726" t="s">
        <v>3447</v>
      </c>
      <c r="G726" t="str">
        <f>HYPERLINK("d:\SRT_Improvement\전사데이터\aac\MG00e04c241968\20210810\125939-874.aac", "파일열기")</f>
        <v>파일열기</v>
      </c>
      <c r="H726" s="3" t="s">
        <v>3448</v>
      </c>
      <c r="I726" s="3" t="s">
        <v>3449</v>
      </c>
    </row>
    <row r="727" spans="1:9" ht="49.5" x14ac:dyDescent="0.3">
      <c r="A727">
        <v>20210827</v>
      </c>
      <c r="B727" t="s">
        <v>230</v>
      </c>
      <c r="C727" t="s">
        <v>3450</v>
      </c>
      <c r="D727">
        <v>52.003411</v>
      </c>
      <c r="E727" t="s">
        <v>3451</v>
      </c>
      <c r="F727" t="s">
        <v>3452</v>
      </c>
      <c r="G727" t="str">
        <f>HYPERLINK("d:\SRT_Improvement\전사데이터\aac\MG00e04c2419a0\20210827\211235-645.aac", "파일열기")</f>
        <v>파일열기</v>
      </c>
      <c r="H727" s="3" t="s">
        <v>2493</v>
      </c>
      <c r="I727" s="3" t="s">
        <v>3453</v>
      </c>
    </row>
    <row r="728" spans="1:9" ht="49.5" x14ac:dyDescent="0.3">
      <c r="A728">
        <v>20210730</v>
      </c>
      <c r="B728" t="s">
        <v>559</v>
      </c>
      <c r="C728" t="s">
        <v>3454</v>
      </c>
      <c r="D728">
        <v>16.535727000000001</v>
      </c>
      <c r="E728" t="s">
        <v>3455</v>
      </c>
      <c r="F728" t="s">
        <v>3456</v>
      </c>
      <c r="G728" t="str">
        <f>HYPERLINK("d:\SRT_Improvement\전사데이터\aac\MG00e04c241998\20210730\065730-707.aac", "파일열기")</f>
        <v>파일열기</v>
      </c>
      <c r="H728" s="3" t="s">
        <v>3457</v>
      </c>
      <c r="I728" s="3" t="s">
        <v>3458</v>
      </c>
    </row>
    <row r="729" spans="1:9" ht="49.5" x14ac:dyDescent="0.3">
      <c r="A729">
        <v>20210712</v>
      </c>
      <c r="B729" t="s">
        <v>59</v>
      </c>
      <c r="C729" t="s">
        <v>3459</v>
      </c>
      <c r="D729">
        <v>47.04139</v>
      </c>
      <c r="E729" t="s">
        <v>3460</v>
      </c>
      <c r="F729" t="s">
        <v>3461</v>
      </c>
      <c r="G729" t="str">
        <f>HYPERLINK("d:\SRT_Improvement\전사데이터\aac\MG00e04c24193c\20210712\094354-805.aac", "파일열기")</f>
        <v>파일열기</v>
      </c>
      <c r="H729" s="3" t="s">
        <v>2464</v>
      </c>
      <c r="I729" s="3" t="s">
        <v>2465</v>
      </c>
    </row>
    <row r="730" spans="1:9" ht="49.5" x14ac:dyDescent="0.3">
      <c r="A730">
        <v>20210722</v>
      </c>
      <c r="B730" t="s">
        <v>10</v>
      </c>
      <c r="C730" t="s">
        <v>3462</v>
      </c>
      <c r="D730">
        <v>14.676968</v>
      </c>
      <c r="E730" t="s">
        <v>3463</v>
      </c>
      <c r="F730" t="s">
        <v>3464</v>
      </c>
      <c r="G730" t="str">
        <f>HYPERLINK("d:\SRT_Improvement\전사데이터\aac\MG00e04c2419ac\20210722\185644-372.aac", "파일열기")</f>
        <v>파일열기</v>
      </c>
      <c r="H730" s="3" t="s">
        <v>3465</v>
      </c>
      <c r="I730" s="3" t="s">
        <v>3466</v>
      </c>
    </row>
    <row r="731" spans="1:9" ht="49.5" x14ac:dyDescent="0.3">
      <c r="A731">
        <v>20210705</v>
      </c>
      <c r="B731" t="s">
        <v>47</v>
      </c>
      <c r="C731" t="s">
        <v>3467</v>
      </c>
      <c r="D731">
        <v>18.543396000000001</v>
      </c>
      <c r="E731" t="s">
        <v>3468</v>
      </c>
      <c r="F731" t="s">
        <v>3469</v>
      </c>
      <c r="G731" t="str">
        <f>HYPERLINK("d:\SRT_Improvement\전사데이터\aac\MG00e04c24197c\20210705\102644-661.aac", "파일열기")</f>
        <v>파일열기</v>
      </c>
      <c r="H731" s="3" t="s">
        <v>3470</v>
      </c>
      <c r="I731" s="3" t="s">
        <v>3471</v>
      </c>
    </row>
    <row r="732" spans="1:9" ht="49.5" x14ac:dyDescent="0.3">
      <c r="A732">
        <v>20210901</v>
      </c>
      <c r="B732" t="s">
        <v>29</v>
      </c>
      <c r="C732" t="s">
        <v>3472</v>
      </c>
      <c r="D732">
        <v>10.045213</v>
      </c>
      <c r="E732" t="s">
        <v>3473</v>
      </c>
      <c r="F732" t="s">
        <v>3474</v>
      </c>
      <c r="G732" t="str">
        <f>HYPERLINK("d:\SRT_Improvement\전사데이터\aac\MG00e04c241938\20210901\090923-501.aac", "파일열기")</f>
        <v>파일열기</v>
      </c>
      <c r="H732" s="3" t="s">
        <v>3475</v>
      </c>
      <c r="I732" s="3" t="s">
        <v>3476</v>
      </c>
    </row>
    <row r="733" spans="1:9" ht="49.5" x14ac:dyDescent="0.3">
      <c r="A733">
        <v>20210730</v>
      </c>
      <c r="B733" t="s">
        <v>377</v>
      </c>
      <c r="C733" t="s">
        <v>3477</v>
      </c>
      <c r="D733">
        <v>49.191679999999998</v>
      </c>
      <c r="E733" t="s">
        <v>3478</v>
      </c>
      <c r="F733" t="s">
        <v>3479</v>
      </c>
      <c r="G733" t="str">
        <f>HYPERLINK("d:\SRT_Improvement\전사데이터\aac\MG00e04c241974\20210730\142422-646.aac", "파일열기")</f>
        <v>파일열기</v>
      </c>
      <c r="H733" s="3" t="s">
        <v>3256</v>
      </c>
      <c r="I733" s="3" t="s">
        <v>2504</v>
      </c>
    </row>
    <row r="734" spans="1:9" ht="49.5" x14ac:dyDescent="0.3">
      <c r="A734">
        <v>20210810</v>
      </c>
      <c r="B734" t="s">
        <v>559</v>
      </c>
      <c r="C734" t="s">
        <v>3480</v>
      </c>
      <c r="D734">
        <v>21.178038999999998</v>
      </c>
      <c r="E734" t="s">
        <v>3481</v>
      </c>
      <c r="F734" t="s">
        <v>3482</v>
      </c>
      <c r="G734" t="str">
        <f>HYPERLINK("d:\SRT_Improvement\전사데이터\aac\MG00e04c241998\20210810\154908-117.aac", "파일열기")</f>
        <v>파일열기</v>
      </c>
      <c r="H734" s="3" t="s">
        <v>2498</v>
      </c>
      <c r="I734" s="3" t="s">
        <v>3391</v>
      </c>
    </row>
    <row r="735" spans="1:9" ht="49.5" x14ac:dyDescent="0.3">
      <c r="A735">
        <v>20210831</v>
      </c>
      <c r="B735" t="s">
        <v>147</v>
      </c>
      <c r="C735" t="s">
        <v>3483</v>
      </c>
      <c r="D735">
        <v>37.731836000000001</v>
      </c>
      <c r="E735" t="s">
        <v>3484</v>
      </c>
      <c r="F735" t="s">
        <v>3485</v>
      </c>
      <c r="G735" t="str">
        <f>HYPERLINK("d:\SRT_Improvement\전사데이터\aac\MG00e04c241968\20210831\210032-375.aac", "파일열기")</f>
        <v>파일열기</v>
      </c>
      <c r="H735" s="3" t="s">
        <v>3486</v>
      </c>
      <c r="I735" s="3" t="s">
        <v>3487</v>
      </c>
    </row>
    <row r="736" spans="1:9" ht="49.5" x14ac:dyDescent="0.3">
      <c r="A736">
        <v>20210729</v>
      </c>
      <c r="B736" t="s">
        <v>33</v>
      </c>
      <c r="C736" t="s">
        <v>3488</v>
      </c>
      <c r="D736">
        <v>48.712817999999999</v>
      </c>
      <c r="E736" t="s">
        <v>3489</v>
      </c>
      <c r="F736" t="s">
        <v>3490</v>
      </c>
      <c r="G736" t="str">
        <f>HYPERLINK("d:\SRT_Improvement\전사데이터\aac\MG00e04c241948\20210729\122347-268.aac", "파일열기")</f>
        <v>파일열기</v>
      </c>
      <c r="H736" s="3" t="s">
        <v>2493</v>
      </c>
      <c r="I736" s="3" t="s">
        <v>3491</v>
      </c>
    </row>
    <row r="737" spans="1:9" ht="132" x14ac:dyDescent="0.3">
      <c r="A737">
        <v>20210715</v>
      </c>
      <c r="B737" t="s">
        <v>80</v>
      </c>
      <c r="C737" t="s">
        <v>3492</v>
      </c>
      <c r="D737">
        <v>37.807532000000002</v>
      </c>
      <c r="E737" t="s">
        <v>3493</v>
      </c>
      <c r="F737" t="s">
        <v>3494</v>
      </c>
      <c r="G737" t="str">
        <f>HYPERLINK("d:\SRT_Improvement\전사데이터\aac\MG00e04c241950\20210715\081356-381.aac", "파일열기")</f>
        <v>파일열기</v>
      </c>
      <c r="H737" s="3" t="s">
        <v>3495</v>
      </c>
      <c r="I737" s="3" t="s">
        <v>3496</v>
      </c>
    </row>
    <row r="738" spans="1:9" ht="66" x14ac:dyDescent="0.3">
      <c r="A738">
        <v>20210802</v>
      </c>
      <c r="B738" t="s">
        <v>64</v>
      </c>
      <c r="C738" t="s">
        <v>3497</v>
      </c>
      <c r="D738">
        <v>45.985579000000001</v>
      </c>
      <c r="E738" t="s">
        <v>3498</v>
      </c>
      <c r="F738" t="s">
        <v>3499</v>
      </c>
      <c r="G738" t="str">
        <f>HYPERLINK("d:\SRT_Improvement\전사데이터\aac\MG00e04c24196c\20210802\172805-621.aac", "파일열기")</f>
        <v>파일열기</v>
      </c>
      <c r="H738" s="3" t="s">
        <v>3256</v>
      </c>
      <c r="I738" s="3" t="s">
        <v>2869</v>
      </c>
    </row>
    <row r="739" spans="1:9" ht="49.5" x14ac:dyDescent="0.3">
      <c r="A739">
        <v>20210907</v>
      </c>
      <c r="B739" t="s">
        <v>80</v>
      </c>
      <c r="C739" t="s">
        <v>3500</v>
      </c>
      <c r="D739">
        <v>51.913108999999999</v>
      </c>
      <c r="E739" t="s">
        <v>3501</v>
      </c>
      <c r="F739" t="s">
        <v>3502</v>
      </c>
      <c r="G739" t="str">
        <f>HYPERLINK("d:\SRT_Improvement\전사데이터\aac\MG00e04c241950\20210907\122400-970.aac", "파일열기")</f>
        <v>파일열기</v>
      </c>
      <c r="H739" s="3" t="s">
        <v>3503</v>
      </c>
      <c r="I739" s="3" t="s">
        <v>3504</v>
      </c>
    </row>
    <row r="740" spans="1:9" ht="49.5" x14ac:dyDescent="0.3">
      <c r="A740">
        <v>20210715</v>
      </c>
      <c r="B740" t="s">
        <v>436</v>
      </c>
      <c r="C740" t="s">
        <v>3505</v>
      </c>
      <c r="D740">
        <v>46.623395000000002</v>
      </c>
      <c r="E740" t="s">
        <v>3506</v>
      </c>
      <c r="F740" t="s">
        <v>3507</v>
      </c>
      <c r="G740" t="str">
        <f>HYPERLINK("d:\SRT_Improvement\전사데이터\aac\MG00e04c241934\20210715\194943-218.aac", "파일열기")</f>
        <v>파일열기</v>
      </c>
      <c r="H740" s="3" t="s">
        <v>2459</v>
      </c>
      <c r="I740" s="3" t="s">
        <v>3508</v>
      </c>
    </row>
    <row r="741" spans="1:9" ht="49.5" x14ac:dyDescent="0.3">
      <c r="A741">
        <v>20210902</v>
      </c>
      <c r="B741" t="s">
        <v>24</v>
      </c>
      <c r="C741" t="s">
        <v>3509</v>
      </c>
      <c r="D741">
        <v>40.827199</v>
      </c>
      <c r="E741" t="s">
        <v>3510</v>
      </c>
      <c r="F741" t="s">
        <v>3511</v>
      </c>
      <c r="G741" t="str">
        <f>HYPERLINK("d:\SRT_Improvement\전사데이터\aac\MG00e04c24194c\20210902\203220-413.aac", "파일열기")</f>
        <v>파일열기</v>
      </c>
      <c r="H741" s="3" t="s">
        <v>2484</v>
      </c>
      <c r="I741" s="3" t="s">
        <v>3512</v>
      </c>
    </row>
    <row r="742" spans="1:9" ht="49.5" x14ac:dyDescent="0.3">
      <c r="A742">
        <v>20210831</v>
      </c>
      <c r="B742" t="s">
        <v>163</v>
      </c>
      <c r="C742" t="s">
        <v>3513</v>
      </c>
      <c r="D742">
        <v>16.487424000000001</v>
      </c>
      <c r="E742" t="s">
        <v>3514</v>
      </c>
      <c r="F742" t="s">
        <v>3515</v>
      </c>
      <c r="G742" t="str">
        <f>HYPERLINK("d:\SRT_Improvement\전사데이터\aac\MG00e04c2419c0\20210831\111019-958.aac", "파일열기")</f>
        <v>파일열기</v>
      </c>
      <c r="H742" s="3" t="s">
        <v>3516</v>
      </c>
      <c r="I742" s="3" t="s">
        <v>3517</v>
      </c>
    </row>
    <row r="743" spans="1:9" ht="49.5" x14ac:dyDescent="0.3">
      <c r="A743">
        <v>20210820</v>
      </c>
      <c r="B743" t="s">
        <v>64</v>
      </c>
      <c r="C743" t="s">
        <v>3518</v>
      </c>
      <c r="D743">
        <v>16.381177000000001</v>
      </c>
      <c r="E743" t="s">
        <v>3519</v>
      </c>
      <c r="F743" t="s">
        <v>3520</v>
      </c>
      <c r="G743" t="str">
        <f>HYPERLINK("d:\SRT_Improvement\전사데이터\aac\MG00e04c24196c\20210820\075602-554.aac", "파일열기")</f>
        <v>파일열기</v>
      </c>
      <c r="H743" s="3" t="s">
        <v>3521</v>
      </c>
      <c r="I743" s="3" t="s">
        <v>3522</v>
      </c>
    </row>
    <row r="744" spans="1:9" ht="49.5" x14ac:dyDescent="0.3">
      <c r="A744">
        <v>20210827</v>
      </c>
      <c r="B744" t="s">
        <v>10</v>
      </c>
      <c r="C744" t="s">
        <v>3523</v>
      </c>
      <c r="D744">
        <v>15.269848</v>
      </c>
      <c r="E744" t="s">
        <v>3524</v>
      </c>
      <c r="F744" t="s">
        <v>3525</v>
      </c>
      <c r="G744" t="str">
        <f>HYPERLINK("d:\SRT_Improvement\전사데이터\aac\MG00e04c2419ac\20210827\214015-332.aac", "파일열기")</f>
        <v>파일열기</v>
      </c>
      <c r="H744" s="3" t="s">
        <v>3526</v>
      </c>
      <c r="I744" s="3" t="s">
        <v>3527</v>
      </c>
    </row>
    <row r="745" spans="1:9" ht="49.5" x14ac:dyDescent="0.3">
      <c r="A745">
        <v>20210806</v>
      </c>
      <c r="B745" t="s">
        <v>92</v>
      </c>
      <c r="C745" t="s">
        <v>3528</v>
      </c>
      <c r="D745">
        <v>46.295482999999997</v>
      </c>
      <c r="E745" t="s">
        <v>3529</v>
      </c>
      <c r="F745" t="s">
        <v>3530</v>
      </c>
      <c r="G745" t="str">
        <f>HYPERLINK("d:\SRT_Improvement\전사데이터\aac\MG00e04c241914\20210806\083546-780.aac", "파일열기")</f>
        <v>파일열기</v>
      </c>
      <c r="H745" s="3" t="s">
        <v>2464</v>
      </c>
      <c r="I745" s="3" t="s">
        <v>2465</v>
      </c>
    </row>
    <row r="746" spans="1:9" ht="49.5" x14ac:dyDescent="0.3">
      <c r="A746">
        <v>20210827</v>
      </c>
      <c r="B746" t="s">
        <v>147</v>
      </c>
      <c r="C746" t="s">
        <v>3531</v>
      </c>
      <c r="D746">
        <v>40.576613999999999</v>
      </c>
      <c r="E746" t="s">
        <v>3532</v>
      </c>
      <c r="F746" t="s">
        <v>3533</v>
      </c>
      <c r="G746" t="str">
        <f>HYPERLINK("d:\SRT_Improvement\전사데이터\aac\MG00e04c241968\20210827\074201-496.aac", "파일열기")</f>
        <v>파일열기</v>
      </c>
      <c r="H746" s="3" t="s">
        <v>2459</v>
      </c>
      <c r="I746" s="3" t="s">
        <v>2460</v>
      </c>
    </row>
    <row r="747" spans="1:9" ht="49.5" x14ac:dyDescent="0.3">
      <c r="A747">
        <v>20210720</v>
      </c>
      <c r="B747" t="s">
        <v>80</v>
      </c>
      <c r="C747" t="s">
        <v>3534</v>
      </c>
      <c r="D747">
        <v>15.663615999999999</v>
      </c>
      <c r="E747" t="s">
        <v>3535</v>
      </c>
      <c r="F747" t="s">
        <v>3536</v>
      </c>
      <c r="G747" t="str">
        <f>HYPERLINK("d:\SRT_Improvement\전사데이터\aac\MG00e04c241950\20210720\193210-241.aac", "파일열기")</f>
        <v>파일열기</v>
      </c>
      <c r="H747" s="3" t="s">
        <v>3537</v>
      </c>
      <c r="I747" s="3" t="s">
        <v>3538</v>
      </c>
    </row>
    <row r="748" spans="1:9" ht="66" x14ac:dyDescent="0.3">
      <c r="A748">
        <v>20210827</v>
      </c>
      <c r="B748" t="s">
        <v>29</v>
      </c>
      <c r="C748" t="s">
        <v>3539</v>
      </c>
      <c r="D748">
        <v>19.195374000000001</v>
      </c>
      <c r="E748" t="s">
        <v>3540</v>
      </c>
      <c r="F748" t="s">
        <v>3541</v>
      </c>
      <c r="G748" t="str">
        <f>HYPERLINK("d:\SRT_Improvement\전사데이터\aac\MG00e04c241938\20210827\152650-056.aac", "파일열기")</f>
        <v>파일열기</v>
      </c>
      <c r="H748" s="3" t="s">
        <v>3542</v>
      </c>
      <c r="I748" s="3" t="s">
        <v>3543</v>
      </c>
    </row>
    <row r="749" spans="1:9" ht="99" x14ac:dyDescent="0.3">
      <c r="A749">
        <v>20210714</v>
      </c>
      <c r="B749" t="s">
        <v>498</v>
      </c>
      <c r="C749" t="s">
        <v>3544</v>
      </c>
      <c r="D749">
        <v>31.531631000000001</v>
      </c>
      <c r="E749" t="s">
        <v>3545</v>
      </c>
      <c r="F749" t="s">
        <v>3546</v>
      </c>
      <c r="G749" t="str">
        <f>HYPERLINK("d:\SRT_Improvement\전사데이터\aac\MG00e04c24191c\20210714\175002-095.aac", "파일열기")</f>
        <v>파일열기</v>
      </c>
      <c r="H749" s="3" t="s">
        <v>3547</v>
      </c>
      <c r="I749" s="3" t="s">
        <v>3548</v>
      </c>
    </row>
    <row r="750" spans="1:9" ht="49.5" x14ac:dyDescent="0.3">
      <c r="A750">
        <v>20210820</v>
      </c>
      <c r="B750" t="s">
        <v>188</v>
      </c>
      <c r="C750" t="s">
        <v>3549</v>
      </c>
      <c r="D750">
        <v>13.164996</v>
      </c>
      <c r="E750" t="s">
        <v>3550</v>
      </c>
      <c r="F750" t="s">
        <v>3551</v>
      </c>
      <c r="G750" t="str">
        <f>HYPERLINK("d:\SRT_Improvement\전사데이터\aac\MG00e04c2419a4\20210820\111934-096.aac", "파일열기")</f>
        <v>파일열기</v>
      </c>
      <c r="H750" s="3" t="s">
        <v>3552</v>
      </c>
      <c r="I750" s="3" t="s">
        <v>3553</v>
      </c>
    </row>
    <row r="751" spans="1:9" ht="49.5" x14ac:dyDescent="0.3">
      <c r="A751">
        <v>20210813</v>
      </c>
      <c r="B751" t="s">
        <v>174</v>
      </c>
      <c r="C751" t="s">
        <v>3554</v>
      </c>
      <c r="D751">
        <v>15.565887</v>
      </c>
      <c r="E751" t="s">
        <v>3555</v>
      </c>
      <c r="F751" t="s">
        <v>3556</v>
      </c>
      <c r="G751" t="str">
        <f>HYPERLINK("d:\SRT_Improvement\전사데이터\aac\MG00e04c24192c\20210813\162012-718.aac", "파일열기")</f>
        <v>파일열기</v>
      </c>
      <c r="H751" s="3" t="s">
        <v>3557</v>
      </c>
      <c r="I751" s="3" t="s">
        <v>3558</v>
      </c>
    </row>
    <row r="752" spans="1:9" ht="66" x14ac:dyDescent="0.3">
      <c r="A752">
        <v>20210723</v>
      </c>
      <c r="B752" t="s">
        <v>33</v>
      </c>
      <c r="C752" t="s">
        <v>3559</v>
      </c>
      <c r="D752">
        <v>50.755178000000001</v>
      </c>
      <c r="E752" t="s">
        <v>3560</v>
      </c>
      <c r="F752" t="s">
        <v>3561</v>
      </c>
      <c r="G752" t="str">
        <f>HYPERLINK("d:\SRT_Improvement\전사데이터\aac\MG00e04c241948\20210723\064132-469.aac", "파일열기")</f>
        <v>파일열기</v>
      </c>
      <c r="H752" s="3" t="s">
        <v>2488</v>
      </c>
      <c r="I752" s="3" t="s">
        <v>3562</v>
      </c>
    </row>
    <row r="753" spans="1:10" ht="49.5" x14ac:dyDescent="0.3">
      <c r="A753">
        <v>20210819</v>
      </c>
      <c r="B753" t="s">
        <v>92</v>
      </c>
      <c r="C753" t="s">
        <v>3563</v>
      </c>
      <c r="D753">
        <v>17.014821999999999</v>
      </c>
      <c r="E753" t="s">
        <v>3564</v>
      </c>
      <c r="F753" t="s">
        <v>3565</v>
      </c>
      <c r="G753" t="str">
        <f>HYPERLINK("d:\SRT_Improvement\전사데이터\aac\MG00e04c241914\20210819\102539-428.aac", "파일열기")</f>
        <v>파일열기</v>
      </c>
      <c r="H753" s="3" t="s">
        <v>3566</v>
      </c>
      <c r="I753" s="3" t="s">
        <v>3567</v>
      </c>
    </row>
    <row r="754" spans="1:10" ht="49.5" x14ac:dyDescent="0.3">
      <c r="A754">
        <v>20210721</v>
      </c>
      <c r="B754" t="s">
        <v>10</v>
      </c>
      <c r="C754" t="s">
        <v>3568</v>
      </c>
      <c r="D754">
        <v>14.541024</v>
      </c>
      <c r="E754" t="s">
        <v>3569</v>
      </c>
      <c r="F754" t="s">
        <v>3570</v>
      </c>
      <c r="G754" t="str">
        <f>HYPERLINK("d:\SRT_Improvement\전사데이터\aac\MG00e04c2419ac\20210721\103341-687.aac", "파일열기")</f>
        <v>파일열기</v>
      </c>
      <c r="H754" s="3" t="s">
        <v>3571</v>
      </c>
      <c r="I754" s="3" t="s">
        <v>3572</v>
      </c>
    </row>
    <row r="755" spans="1:10" ht="49.5" x14ac:dyDescent="0.3">
      <c r="A755">
        <v>20210812</v>
      </c>
      <c r="B755" t="s">
        <v>174</v>
      </c>
      <c r="C755" t="s">
        <v>3573</v>
      </c>
      <c r="D755">
        <v>51.456468000000001</v>
      </c>
      <c r="E755" t="s">
        <v>3574</v>
      </c>
      <c r="F755" t="s">
        <v>3575</v>
      </c>
      <c r="G755" t="str">
        <f>HYPERLINK("d:\SRT_Improvement\전사데이터\aac\MG00e04c24192c\20210812\215654-475.aac", "파일열기")</f>
        <v>파일열기</v>
      </c>
      <c r="H755" s="3" t="s">
        <v>2683</v>
      </c>
      <c r="I755" s="3" t="s">
        <v>2684</v>
      </c>
    </row>
    <row r="756" spans="1:10" ht="49.5" x14ac:dyDescent="0.3">
      <c r="A756">
        <v>20210720</v>
      </c>
      <c r="B756" t="s">
        <v>10</v>
      </c>
      <c r="C756" t="s">
        <v>3576</v>
      </c>
      <c r="D756">
        <v>53.439394</v>
      </c>
      <c r="E756" t="s">
        <v>3577</v>
      </c>
      <c r="F756" t="s">
        <v>3578</v>
      </c>
      <c r="G756" t="str">
        <f>HYPERLINK("d:\SRT_Improvement\전사데이터\aac\MG00e04c2419ac\20210720\212439-458.aac", "파일열기")</f>
        <v>파일열기</v>
      </c>
      <c r="H756" s="3" t="s">
        <v>3010</v>
      </c>
      <c r="I756" s="3" t="s">
        <v>3011</v>
      </c>
    </row>
    <row r="757" spans="1:10" ht="82.5" x14ac:dyDescent="0.3">
      <c r="A757">
        <v>20210824</v>
      </c>
      <c r="B757" t="s">
        <v>42</v>
      </c>
      <c r="C757" t="s">
        <v>3579</v>
      </c>
      <c r="D757">
        <v>24.984383999999999</v>
      </c>
      <c r="E757" t="s">
        <v>3580</v>
      </c>
      <c r="F757" t="s">
        <v>3581</v>
      </c>
      <c r="G757" t="str">
        <f>HYPERLINK("d:\SRT_Improvement\전사데이터\aac\MG00e04c241970\20210824\054608-041.aac", "파일열기")</f>
        <v>파일열기</v>
      </c>
      <c r="H757" s="3" t="s">
        <v>3582</v>
      </c>
      <c r="I757" s="3" t="s">
        <v>3583</v>
      </c>
    </row>
    <row r="758" spans="1:10" ht="49.5" x14ac:dyDescent="0.3">
      <c r="A758">
        <v>20210716</v>
      </c>
      <c r="B758" t="s">
        <v>147</v>
      </c>
      <c r="C758" t="s">
        <v>3584</v>
      </c>
      <c r="D758">
        <v>31.813797999999998</v>
      </c>
      <c r="E758" t="s">
        <v>3585</v>
      </c>
      <c r="F758" t="s">
        <v>3586</v>
      </c>
      <c r="G758" t="str">
        <f>HYPERLINK("d:\SRT_Improvement\전사데이터\aac\MG00e04c241968\20210716\140106-675.aac", "파일열기")</f>
        <v>파일열기</v>
      </c>
      <c r="H758" s="3" t="s">
        <v>2973</v>
      </c>
      <c r="I758" s="3" t="s">
        <v>2460</v>
      </c>
    </row>
    <row r="759" spans="1:10" ht="82.5" x14ac:dyDescent="0.3">
      <c r="A759">
        <v>20210825</v>
      </c>
      <c r="B759" t="s">
        <v>147</v>
      </c>
      <c r="C759" t="s">
        <v>3587</v>
      </c>
      <c r="D759">
        <v>24.010707</v>
      </c>
      <c r="E759" t="s">
        <v>3588</v>
      </c>
      <c r="F759" t="s">
        <v>4865</v>
      </c>
      <c r="G759" t="str">
        <f>HYPERLINK("d:\SRT_Improvement\전사데이터\aac\MG00e04c241968\20210825\200830-893.aac", "파일열기")</f>
        <v>파일열기</v>
      </c>
      <c r="H759" s="3" t="s">
        <v>3590</v>
      </c>
      <c r="I759" s="3" t="s">
        <v>3591</v>
      </c>
      <c r="J759" s="3" t="s">
        <v>4867</v>
      </c>
    </row>
    <row r="760" spans="1:10" ht="49.5" x14ac:dyDescent="0.3">
      <c r="A760">
        <v>20210730</v>
      </c>
      <c r="B760" t="s">
        <v>74</v>
      </c>
      <c r="C760" t="s">
        <v>3592</v>
      </c>
      <c r="D760">
        <v>44.473022999999998</v>
      </c>
      <c r="E760" t="s">
        <v>3593</v>
      </c>
      <c r="F760" t="s">
        <v>3594</v>
      </c>
      <c r="G760" t="str">
        <f>HYPERLINK("d:\SRT_Improvement\전사데이터\aac\MG00e04c2418cc\20210730\191815-032.aac", "파일열기")</f>
        <v>파일열기</v>
      </c>
      <c r="H760" s="3" t="s">
        <v>3595</v>
      </c>
      <c r="I760" s="3" t="s">
        <v>3596</v>
      </c>
    </row>
    <row r="761" spans="1:10" ht="49.5" x14ac:dyDescent="0.3">
      <c r="A761">
        <v>20210707</v>
      </c>
      <c r="B761" t="s">
        <v>248</v>
      </c>
      <c r="C761" t="s">
        <v>3597</v>
      </c>
      <c r="D761">
        <v>18.668728999999999</v>
      </c>
      <c r="E761" t="s">
        <v>3598</v>
      </c>
      <c r="F761" t="s">
        <v>4862</v>
      </c>
      <c r="G761" t="str">
        <f>HYPERLINK("d:\SRT_Improvement\전사데이터\aac\MG00e04c241940\20210707\054142-562.aac", "파일열기")</f>
        <v>파일열기</v>
      </c>
      <c r="H761" s="3" t="s">
        <v>3600</v>
      </c>
      <c r="I761" s="3" t="s">
        <v>3601</v>
      </c>
      <c r="J761" s="3" t="s">
        <v>4864</v>
      </c>
    </row>
    <row r="762" spans="1:10" ht="49.5" x14ac:dyDescent="0.3">
      <c r="A762">
        <v>20210901</v>
      </c>
      <c r="B762" t="s">
        <v>24</v>
      </c>
      <c r="C762" t="s">
        <v>3602</v>
      </c>
      <c r="D762">
        <v>41.030140000000003</v>
      </c>
      <c r="E762" t="s">
        <v>3603</v>
      </c>
      <c r="F762" t="s">
        <v>3604</v>
      </c>
      <c r="G762" t="str">
        <f>HYPERLINK("d:\SRT_Improvement\전사데이터\aac\MG00e04c24194c\20210901\085825-661.aac", "파일열기")</f>
        <v>파일열기</v>
      </c>
      <c r="H762" s="3" t="s">
        <v>2465</v>
      </c>
      <c r="I762" s="3" t="s">
        <v>2465</v>
      </c>
    </row>
    <row r="763" spans="1:10" ht="49.5" x14ac:dyDescent="0.3">
      <c r="A763">
        <v>20210805</v>
      </c>
      <c r="B763" t="s">
        <v>24</v>
      </c>
      <c r="C763" t="s">
        <v>3605</v>
      </c>
      <c r="D763">
        <v>44.251313000000003</v>
      </c>
      <c r="E763" t="s">
        <v>3606</v>
      </c>
      <c r="F763" t="s">
        <v>3607</v>
      </c>
      <c r="G763" t="str">
        <f>HYPERLINK("d:\SRT_Improvement\전사데이터\aac\MG00e04c24194c\20210805\080924-936.aac", "파일열기")</f>
        <v>파일열기</v>
      </c>
      <c r="H763" s="3" t="s">
        <v>2459</v>
      </c>
      <c r="I763" s="3" t="s">
        <v>2460</v>
      </c>
    </row>
    <row r="764" spans="1:10" ht="49.5" x14ac:dyDescent="0.3">
      <c r="A764">
        <v>20210805</v>
      </c>
      <c r="B764" t="s">
        <v>199</v>
      </c>
      <c r="C764" t="s">
        <v>3608</v>
      </c>
      <c r="D764">
        <v>46.657373999999997</v>
      </c>
      <c r="E764" t="s">
        <v>3609</v>
      </c>
      <c r="F764" t="s">
        <v>3610</v>
      </c>
      <c r="G764" t="str">
        <f>HYPERLINK("d:\SRT_Improvement\전사데이터\aac\MG00e04c241988\20210805\200712-091.aac", "파일열기")</f>
        <v>파일열기</v>
      </c>
      <c r="H764" s="3" t="s">
        <v>3183</v>
      </c>
      <c r="I764" s="3" t="s">
        <v>2533</v>
      </c>
    </row>
    <row r="765" spans="1:10" ht="66" x14ac:dyDescent="0.3">
      <c r="A765">
        <v>20210714</v>
      </c>
      <c r="B765" t="s">
        <v>92</v>
      </c>
      <c r="C765" t="s">
        <v>3611</v>
      </c>
      <c r="D765">
        <v>41.701031</v>
      </c>
      <c r="E765" t="s">
        <v>3612</v>
      </c>
      <c r="F765" t="s">
        <v>4859</v>
      </c>
      <c r="G765" t="str">
        <f>HYPERLINK("d:\SRT_Improvement\전사데이터\aac\MG00e04c241914\20210714\165454-971.aac", "파일열기")</f>
        <v>파일열기</v>
      </c>
      <c r="H765" s="3" t="s">
        <v>3614</v>
      </c>
      <c r="I765" s="3" t="s">
        <v>3188</v>
      </c>
      <c r="J765" s="3" t="s">
        <v>4861</v>
      </c>
    </row>
    <row r="766" spans="1:10" ht="49.5" x14ac:dyDescent="0.3">
      <c r="A766">
        <v>20210825</v>
      </c>
      <c r="B766" t="s">
        <v>98</v>
      </c>
      <c r="C766" t="s">
        <v>3615</v>
      </c>
      <c r="D766">
        <v>42.958723999999997</v>
      </c>
      <c r="E766" t="s">
        <v>3616</v>
      </c>
      <c r="F766" t="s">
        <v>3617</v>
      </c>
      <c r="G766" t="str">
        <f>HYPERLINK("d:\SRT_Improvement\전사데이터\aac\MG00e04c241964\20210825\141732-186.aac", "파일열기")</f>
        <v>파일열기</v>
      </c>
      <c r="H766" s="3" t="s">
        <v>2484</v>
      </c>
      <c r="I766" s="3" t="s">
        <v>3618</v>
      </c>
    </row>
    <row r="767" spans="1:10" ht="99" x14ac:dyDescent="0.3">
      <c r="A767">
        <v>20210709</v>
      </c>
      <c r="B767" t="s">
        <v>59</v>
      </c>
      <c r="C767" t="s">
        <v>3619</v>
      </c>
      <c r="D767">
        <v>31.349719</v>
      </c>
      <c r="E767" t="s">
        <v>3620</v>
      </c>
      <c r="F767" t="s">
        <v>3621</v>
      </c>
      <c r="G767" t="str">
        <f>HYPERLINK("d:\SRT_Improvement\전사데이터\aac\MG00e04c24193c\20210709\221938-153.aac", "파일열기")</f>
        <v>파일열기</v>
      </c>
      <c r="H767" s="3" t="s">
        <v>3622</v>
      </c>
      <c r="I767" s="3" t="s">
        <v>3623</v>
      </c>
    </row>
    <row r="768" spans="1:10" ht="49.5" x14ac:dyDescent="0.3">
      <c r="A768">
        <v>20210705</v>
      </c>
      <c r="B768" t="s">
        <v>33</v>
      </c>
      <c r="C768" t="s">
        <v>3624</v>
      </c>
      <c r="D768">
        <v>16.292043</v>
      </c>
      <c r="E768" t="s">
        <v>3625</v>
      </c>
      <c r="F768" t="s">
        <v>3626</v>
      </c>
      <c r="G768" t="str">
        <f>HYPERLINK("d:\SRT_Improvement\전사데이터\aac\MG00e04c241948\20210705\070817-847.aac", "파일열기")</f>
        <v>파일열기</v>
      </c>
      <c r="H768" s="3" t="s">
        <v>3627</v>
      </c>
      <c r="I768" s="3" t="s">
        <v>3628</v>
      </c>
    </row>
    <row r="769" spans="1:10" ht="49.5" x14ac:dyDescent="0.3">
      <c r="A769">
        <v>20210809</v>
      </c>
      <c r="B769" t="s">
        <v>472</v>
      </c>
      <c r="C769" t="s">
        <v>3629</v>
      </c>
      <c r="D769">
        <v>52.876286999999998</v>
      </c>
      <c r="E769" t="s">
        <v>3630</v>
      </c>
      <c r="F769" t="s">
        <v>3631</v>
      </c>
      <c r="G769" t="str">
        <f>HYPERLINK("d:\SRT_Improvement\전사데이터\aac\MG00e04c241984\20210809\215046-709.aac", "파일열기")</f>
        <v>파일열기</v>
      </c>
      <c r="H769" s="3" t="s">
        <v>3632</v>
      </c>
      <c r="I769" s="3" t="s">
        <v>3491</v>
      </c>
    </row>
    <row r="770" spans="1:10" ht="49.5" x14ac:dyDescent="0.3">
      <c r="A770">
        <v>20210809</v>
      </c>
      <c r="B770" t="s">
        <v>559</v>
      </c>
      <c r="C770" t="s">
        <v>3633</v>
      </c>
      <c r="D770">
        <v>41.548997</v>
      </c>
      <c r="E770" t="s">
        <v>3634</v>
      </c>
      <c r="F770" t="s">
        <v>3635</v>
      </c>
      <c r="G770" t="str">
        <f>HYPERLINK("d:\SRT_Improvement\전사데이터\aac\MG00e04c241998\20210809\143038-874.aac", "파일열기")</f>
        <v>파일열기</v>
      </c>
      <c r="H770" s="3" t="s">
        <v>3251</v>
      </c>
      <c r="I770" s="3" t="s">
        <v>2504</v>
      </c>
    </row>
    <row r="771" spans="1:10" ht="49.5" hidden="1" x14ac:dyDescent="0.3">
      <c r="A771">
        <v>20210722</v>
      </c>
      <c r="B771" t="s">
        <v>236</v>
      </c>
      <c r="C771" t="s">
        <v>3636</v>
      </c>
      <c r="D771">
        <v>18.891748</v>
      </c>
      <c r="E771" t="s">
        <v>3637</v>
      </c>
      <c r="H771" s="3" t="s">
        <v>2508</v>
      </c>
    </row>
    <row r="772" spans="1:10" ht="66" x14ac:dyDescent="0.3">
      <c r="A772">
        <v>20210906</v>
      </c>
      <c r="B772" t="s">
        <v>559</v>
      </c>
      <c r="C772" t="s">
        <v>3638</v>
      </c>
      <c r="D772">
        <v>22.004487999999998</v>
      </c>
      <c r="E772" t="s">
        <v>3639</v>
      </c>
      <c r="F772" t="s">
        <v>4856</v>
      </c>
      <c r="G772" t="str">
        <f>HYPERLINK("d:\SRT_Improvement\전사데이터\aac\MG00e04c241998\20210906\091711-138.aac", "파일열기")</f>
        <v>파일열기</v>
      </c>
      <c r="H772" s="3" t="s">
        <v>3641</v>
      </c>
      <c r="I772" s="3" t="s">
        <v>3642</v>
      </c>
      <c r="J772" s="3" t="s">
        <v>4858</v>
      </c>
    </row>
    <row r="773" spans="1:10" ht="66" x14ac:dyDescent="0.3">
      <c r="A773">
        <v>20210706</v>
      </c>
      <c r="B773" t="s">
        <v>15</v>
      </c>
      <c r="C773" t="s">
        <v>3643</v>
      </c>
      <c r="D773">
        <v>45.207557999999999</v>
      </c>
      <c r="E773" t="s">
        <v>3644</v>
      </c>
      <c r="F773" t="s">
        <v>3645</v>
      </c>
      <c r="G773" t="str">
        <f>HYPERLINK("d:\SRT_Improvement\전사데이터\aac\MG00e04c2419cc\20210706\130103-929.aac", "파일열기")</f>
        <v>파일열기</v>
      </c>
      <c r="H773" s="3" t="s">
        <v>2484</v>
      </c>
      <c r="I773" s="3" t="s">
        <v>3646</v>
      </c>
    </row>
    <row r="774" spans="1:10" ht="49.5" x14ac:dyDescent="0.3">
      <c r="A774">
        <v>20210730</v>
      </c>
      <c r="B774" t="s">
        <v>163</v>
      </c>
      <c r="C774" t="s">
        <v>3647</v>
      </c>
      <c r="D774">
        <v>51.043638999999999</v>
      </c>
      <c r="E774" t="s">
        <v>3648</v>
      </c>
      <c r="F774" t="s">
        <v>3649</v>
      </c>
      <c r="G774" t="str">
        <f>HYPERLINK("d:\SRT_Improvement\전사데이터\aac\MG00e04c2419c0\20210730\184834-026.aac", "파일열기")</f>
        <v>파일열기</v>
      </c>
      <c r="H774" s="3" t="s">
        <v>2714</v>
      </c>
      <c r="I774" s="3" t="s">
        <v>3650</v>
      </c>
    </row>
    <row r="775" spans="1:10" ht="49.5" x14ac:dyDescent="0.3">
      <c r="A775">
        <v>20210906</v>
      </c>
      <c r="B775" t="s">
        <v>53</v>
      </c>
      <c r="C775" t="s">
        <v>3651</v>
      </c>
      <c r="D775">
        <v>40.728983999999997</v>
      </c>
      <c r="E775" t="s">
        <v>3652</v>
      </c>
      <c r="F775" t="s">
        <v>3653</v>
      </c>
      <c r="G775" t="str">
        <f>HYPERLINK("d:\SRT_Improvement\전사데이터\aac\MG00e04c2419b0\20210906\143637-782.aac", "파일열기")</f>
        <v>파일열기</v>
      </c>
      <c r="H775" s="3" t="s">
        <v>3654</v>
      </c>
      <c r="I775" s="3" t="s">
        <v>3391</v>
      </c>
    </row>
    <row r="776" spans="1:10" ht="49.5" x14ac:dyDescent="0.3">
      <c r="A776">
        <v>20210721</v>
      </c>
      <c r="B776" t="s">
        <v>15</v>
      </c>
      <c r="C776" t="s">
        <v>3655</v>
      </c>
      <c r="D776">
        <v>24.497978</v>
      </c>
      <c r="E776" t="s">
        <v>3656</v>
      </c>
      <c r="F776" t="s">
        <v>3657</v>
      </c>
      <c r="G776" t="str">
        <f>HYPERLINK("d:\SRT_Improvement\전사데이터\aac\MG00e04c2419cc\20210721\122451-452.aac", "파일열기")</f>
        <v>파일열기</v>
      </c>
      <c r="H776" s="3" t="s">
        <v>2493</v>
      </c>
      <c r="I776" s="3" t="s">
        <v>2494</v>
      </c>
    </row>
    <row r="777" spans="1:10" ht="49.5" x14ac:dyDescent="0.3">
      <c r="A777">
        <v>20210903</v>
      </c>
      <c r="B777" t="s">
        <v>59</v>
      </c>
      <c r="C777" t="s">
        <v>3658</v>
      </c>
      <c r="D777">
        <v>17.233993999999999</v>
      </c>
      <c r="E777" t="s">
        <v>3659</v>
      </c>
      <c r="F777" t="s">
        <v>4855</v>
      </c>
      <c r="G777" t="str">
        <f>HYPERLINK("d:\SRT_Improvement\전사데이터\aac\MG00e04c24193c\20210903\154409-349.aac", "파일열기")</f>
        <v>파일열기</v>
      </c>
      <c r="H777" s="3" t="s">
        <v>3661</v>
      </c>
      <c r="I777" s="3" t="s">
        <v>3662</v>
      </c>
      <c r="J777" s="3" t="s">
        <v>4822</v>
      </c>
    </row>
    <row r="778" spans="1:10" ht="49.5" x14ac:dyDescent="0.3">
      <c r="A778">
        <v>20210720</v>
      </c>
      <c r="B778" t="s">
        <v>59</v>
      </c>
      <c r="C778" t="s">
        <v>3663</v>
      </c>
      <c r="D778">
        <v>51.105345</v>
      </c>
      <c r="E778" t="s">
        <v>3664</v>
      </c>
      <c r="F778" t="s">
        <v>3665</v>
      </c>
      <c r="G778" t="str">
        <f>HYPERLINK("d:\SRT_Improvement\전사데이터\aac\MG00e04c24193c\20210720\061723-266.aac", "파일열기")</f>
        <v>파일열기</v>
      </c>
      <c r="H778" s="3" t="s">
        <v>2755</v>
      </c>
      <c r="I778" s="3" t="s">
        <v>2756</v>
      </c>
    </row>
    <row r="779" spans="1:10" ht="66" x14ac:dyDescent="0.3">
      <c r="A779">
        <v>20210806</v>
      </c>
      <c r="B779" t="s">
        <v>33</v>
      </c>
      <c r="C779" t="s">
        <v>3666</v>
      </c>
      <c r="D779">
        <v>46.704765000000002</v>
      </c>
      <c r="E779" t="s">
        <v>3667</v>
      </c>
      <c r="F779" t="s">
        <v>3668</v>
      </c>
      <c r="G779" t="str">
        <f>HYPERLINK("d:\SRT_Improvement\전사데이터\aac\MG00e04c241948\20210806\230457-245.aac", "파일열기")</f>
        <v>파일열기</v>
      </c>
      <c r="H779" s="3" t="s">
        <v>2498</v>
      </c>
      <c r="I779" s="3" t="s">
        <v>2499</v>
      </c>
    </row>
    <row r="780" spans="1:10" ht="49.5" x14ac:dyDescent="0.3">
      <c r="A780">
        <v>20210705</v>
      </c>
      <c r="B780" t="s">
        <v>33</v>
      </c>
      <c r="C780" t="s">
        <v>3669</v>
      </c>
      <c r="D780">
        <v>47.309775000000002</v>
      </c>
      <c r="E780" t="s">
        <v>3670</v>
      </c>
      <c r="F780" t="s">
        <v>3671</v>
      </c>
      <c r="G780" t="str">
        <f>HYPERLINK("d:\SRT_Improvement\전사데이터\aac\MG00e04c241948\20210705\221027-862.aac", "파일열기")</f>
        <v>파일열기</v>
      </c>
      <c r="H780" s="3" t="s">
        <v>3672</v>
      </c>
      <c r="I780" s="3" t="s">
        <v>3673</v>
      </c>
    </row>
    <row r="781" spans="1:10" ht="49.5" x14ac:dyDescent="0.3">
      <c r="A781">
        <v>20210728</v>
      </c>
      <c r="B781" t="s">
        <v>248</v>
      </c>
      <c r="C781" t="s">
        <v>3674</v>
      </c>
      <c r="D781">
        <v>45.353745000000004</v>
      </c>
      <c r="E781" t="s">
        <v>3675</v>
      </c>
      <c r="F781" t="s">
        <v>3676</v>
      </c>
      <c r="G781" t="str">
        <f>HYPERLINK("d:\SRT_Improvement\전사데이터\aac\MG00e04c241940\20210728\111510-297.aac", "파일열기")</f>
        <v>파일열기</v>
      </c>
      <c r="H781" s="3" t="s">
        <v>3677</v>
      </c>
      <c r="I781" s="3" t="s">
        <v>3678</v>
      </c>
    </row>
    <row r="782" spans="1:10" ht="49.5" x14ac:dyDescent="0.3">
      <c r="A782">
        <v>20210825</v>
      </c>
      <c r="B782" t="s">
        <v>15</v>
      </c>
      <c r="C782" t="s">
        <v>3679</v>
      </c>
      <c r="D782">
        <v>14.003526000000001</v>
      </c>
      <c r="E782" t="s">
        <v>3680</v>
      </c>
      <c r="F782" t="s">
        <v>4852</v>
      </c>
      <c r="G782" t="str">
        <f>HYPERLINK("d:\SRT_Improvement\전사데이터\aac\MG00e04c2419cc\20210825\101130-557.aac", "파일열기")</f>
        <v>파일열기</v>
      </c>
      <c r="H782" s="3" t="s">
        <v>3682</v>
      </c>
      <c r="I782" s="3" t="s">
        <v>3683</v>
      </c>
      <c r="J782" s="3" t="s">
        <v>4854</v>
      </c>
    </row>
    <row r="783" spans="1:10" ht="49.5" x14ac:dyDescent="0.3">
      <c r="A783">
        <v>20210827</v>
      </c>
      <c r="B783" t="s">
        <v>86</v>
      </c>
      <c r="C783" t="s">
        <v>3684</v>
      </c>
      <c r="D783">
        <v>17.462512</v>
      </c>
      <c r="E783" t="s">
        <v>3685</v>
      </c>
      <c r="F783" t="s">
        <v>3686</v>
      </c>
      <c r="G783" t="str">
        <f>HYPERLINK("d:\SRT_Improvement\전사데이터\aac\MG00e04c241930\20210827\161200-597.aac", "파일열기")</f>
        <v>파일열기</v>
      </c>
      <c r="H783" s="3" t="s">
        <v>3268</v>
      </c>
      <c r="I783" s="3" t="s">
        <v>2538</v>
      </c>
    </row>
    <row r="784" spans="1:10" ht="49.5" x14ac:dyDescent="0.3">
      <c r="A784">
        <v>20210819</v>
      </c>
      <c r="B784" t="s">
        <v>53</v>
      </c>
      <c r="C784" t="s">
        <v>3687</v>
      </c>
      <c r="D784">
        <v>40.240698000000002</v>
      </c>
      <c r="E784" t="s">
        <v>3688</v>
      </c>
      <c r="F784" t="s">
        <v>3689</v>
      </c>
      <c r="G784" t="str">
        <f>HYPERLINK("d:\SRT_Improvement\전사데이터\aac\MG00e04c2419b0\20210819\095248-952.aac", "파일열기")</f>
        <v>파일열기</v>
      </c>
      <c r="H784" s="3" t="s">
        <v>3690</v>
      </c>
      <c r="I784" s="3" t="s">
        <v>2465</v>
      </c>
    </row>
    <row r="785" spans="1:9" ht="66" x14ac:dyDescent="0.3">
      <c r="A785">
        <v>20210728</v>
      </c>
      <c r="B785" t="s">
        <v>377</v>
      </c>
      <c r="C785" t="s">
        <v>3691</v>
      </c>
      <c r="D785">
        <v>17.508545999999999</v>
      </c>
      <c r="E785" t="s">
        <v>3692</v>
      </c>
      <c r="F785" t="s">
        <v>3693</v>
      </c>
      <c r="G785" t="str">
        <f>HYPERLINK("d:\SRT_Improvement\전사데이터\aac\MG00e04c241974\20210728\070930-123.aac", "파일열기")</f>
        <v>파일열기</v>
      </c>
      <c r="H785" s="3" t="s">
        <v>3694</v>
      </c>
      <c r="I785" s="3" t="s">
        <v>3695</v>
      </c>
    </row>
    <row r="786" spans="1:9" ht="99" x14ac:dyDescent="0.3">
      <c r="A786">
        <v>20210802</v>
      </c>
      <c r="B786" t="s">
        <v>10</v>
      </c>
      <c r="C786" t="s">
        <v>3696</v>
      </c>
      <c r="D786">
        <v>23.315791999999998</v>
      </c>
      <c r="E786" t="s">
        <v>3697</v>
      </c>
      <c r="F786" t="s">
        <v>3698</v>
      </c>
      <c r="G786" t="str">
        <f>HYPERLINK("d:\SRT_Improvement\전사데이터\aac\MG00e04c2419ac\20210802\123829-729.aac", "파일열기")</f>
        <v>파일열기</v>
      </c>
      <c r="H786" s="3" t="s">
        <v>3699</v>
      </c>
      <c r="I786" s="3" t="s">
        <v>3700</v>
      </c>
    </row>
    <row r="787" spans="1:9" ht="49.5" x14ac:dyDescent="0.3">
      <c r="A787">
        <v>20210719</v>
      </c>
      <c r="B787" t="s">
        <v>248</v>
      </c>
      <c r="C787" t="s">
        <v>3701</v>
      </c>
      <c r="D787">
        <v>45.221038</v>
      </c>
      <c r="E787" t="s">
        <v>3702</v>
      </c>
      <c r="F787" t="s">
        <v>3703</v>
      </c>
      <c r="G787" t="str">
        <f>HYPERLINK("d:\SRT_Improvement\전사데이터\aac\MG00e04c241940\20210719\073854-307.aac", "파일열기")</f>
        <v>파일열기</v>
      </c>
      <c r="H787" s="3" t="s">
        <v>3654</v>
      </c>
      <c r="I787" s="3" t="s">
        <v>3704</v>
      </c>
    </row>
    <row r="788" spans="1:9" ht="49.5" x14ac:dyDescent="0.3">
      <c r="A788">
        <v>20210730</v>
      </c>
      <c r="B788" t="s">
        <v>472</v>
      </c>
      <c r="C788" t="s">
        <v>3705</v>
      </c>
      <c r="D788">
        <v>44.477493000000003</v>
      </c>
      <c r="E788" t="s">
        <v>3706</v>
      </c>
      <c r="F788" t="s">
        <v>3707</v>
      </c>
      <c r="G788" t="str">
        <f>HYPERLINK("d:\SRT_Improvement\전사데이터\aac\MG00e04c241984\20210730\093750-672.aac", "파일열기")</f>
        <v>파일열기</v>
      </c>
      <c r="H788" s="3" t="s">
        <v>2459</v>
      </c>
      <c r="I788" s="3" t="s">
        <v>2460</v>
      </c>
    </row>
    <row r="789" spans="1:9" ht="49.5" x14ac:dyDescent="0.3">
      <c r="A789">
        <v>20210805</v>
      </c>
      <c r="B789" t="s">
        <v>230</v>
      </c>
      <c r="C789" t="s">
        <v>3708</v>
      </c>
      <c r="D789">
        <v>14.806905</v>
      </c>
      <c r="E789" t="s">
        <v>3709</v>
      </c>
      <c r="F789" t="s">
        <v>3710</v>
      </c>
      <c r="G789" t="str">
        <f>HYPERLINK("d:\SRT_Improvement\전사데이터\aac\MG00e04c2419a0\20210805\171741-221.aac", "파일열기")</f>
        <v>파일열기</v>
      </c>
      <c r="H789" s="3" t="s">
        <v>2469</v>
      </c>
      <c r="I789" s="3" t="s">
        <v>3711</v>
      </c>
    </row>
    <row r="790" spans="1:9" ht="49.5" x14ac:dyDescent="0.3">
      <c r="A790">
        <v>20210827</v>
      </c>
      <c r="B790" t="s">
        <v>230</v>
      </c>
      <c r="C790" t="s">
        <v>3712</v>
      </c>
      <c r="D790">
        <v>45.854312999999998</v>
      </c>
      <c r="E790" t="s">
        <v>3713</v>
      </c>
      <c r="F790" t="s">
        <v>3714</v>
      </c>
      <c r="G790" t="str">
        <f>HYPERLINK("d:\SRT_Improvement\전사데이터\aac\MG00e04c2419a0\20210827\082212-631.aac", "파일열기")</f>
        <v>파일열기</v>
      </c>
      <c r="H790" s="3" t="s">
        <v>2868</v>
      </c>
      <c r="I790" s="3" t="s">
        <v>3715</v>
      </c>
    </row>
    <row r="791" spans="1:9" ht="49.5" x14ac:dyDescent="0.3">
      <c r="A791">
        <v>20210723</v>
      </c>
      <c r="B791" t="s">
        <v>15</v>
      </c>
      <c r="C791" t="s">
        <v>3716</v>
      </c>
      <c r="D791">
        <v>43.676521999999999</v>
      </c>
      <c r="E791" t="s">
        <v>3717</v>
      </c>
      <c r="F791" t="s">
        <v>3718</v>
      </c>
      <c r="G791" t="str">
        <f>HYPERLINK("d:\SRT_Improvement\전사데이터\aac\MG00e04c2419cc\20210723\141733-025.aac", "파일열기")</f>
        <v>파일열기</v>
      </c>
      <c r="H791" s="3" t="s">
        <v>2464</v>
      </c>
      <c r="I791" s="3" t="s">
        <v>2465</v>
      </c>
    </row>
    <row r="792" spans="1:9" ht="49.5" x14ac:dyDescent="0.3">
      <c r="A792">
        <v>20210803</v>
      </c>
      <c r="B792" t="s">
        <v>199</v>
      </c>
      <c r="C792" t="s">
        <v>3719</v>
      </c>
      <c r="D792">
        <v>18.767039</v>
      </c>
      <c r="E792" t="s">
        <v>3720</v>
      </c>
      <c r="F792" t="s">
        <v>3721</v>
      </c>
      <c r="G792" t="str">
        <f>HYPERLINK("d:\SRT_Improvement\전사데이터\aac\MG00e04c241988\20210803\072906-022.aac", "파일열기")</f>
        <v>파일열기</v>
      </c>
      <c r="H792" s="3" t="s">
        <v>3722</v>
      </c>
      <c r="I792" s="3" t="s">
        <v>3723</v>
      </c>
    </row>
    <row r="793" spans="1:9" ht="49.5" x14ac:dyDescent="0.3">
      <c r="A793">
        <v>20210723</v>
      </c>
      <c r="B793" t="s">
        <v>147</v>
      </c>
      <c r="C793" t="s">
        <v>3724</v>
      </c>
      <c r="D793">
        <v>39.876922999999998</v>
      </c>
      <c r="E793" t="s">
        <v>3725</v>
      </c>
      <c r="F793" t="s">
        <v>3726</v>
      </c>
      <c r="G793" t="str">
        <f>HYPERLINK("d:\SRT_Improvement\전사데이터\aac\MG00e04c241968\20210723\063046-795.aac", "파일열기")</f>
        <v>파일열기</v>
      </c>
      <c r="H793" s="3" t="s">
        <v>3727</v>
      </c>
      <c r="I793" s="3" t="s">
        <v>2460</v>
      </c>
    </row>
    <row r="794" spans="1:9" ht="49.5" x14ac:dyDescent="0.3">
      <c r="A794">
        <v>20210831</v>
      </c>
      <c r="B794" t="s">
        <v>64</v>
      </c>
      <c r="C794" t="s">
        <v>3728</v>
      </c>
      <c r="D794">
        <v>46.099060000000001</v>
      </c>
      <c r="E794" t="s">
        <v>3729</v>
      </c>
      <c r="F794" t="s">
        <v>3730</v>
      </c>
      <c r="G794" t="str">
        <f>HYPERLINK("d:\SRT_Improvement\전사데이터\aac\MG00e04c24196c\20210831\133041-769.aac", "파일열기")</f>
        <v>파일열기</v>
      </c>
      <c r="H794" s="3" t="s">
        <v>3731</v>
      </c>
      <c r="I794" s="3" t="s">
        <v>3011</v>
      </c>
    </row>
    <row r="795" spans="1:9" ht="49.5" x14ac:dyDescent="0.3">
      <c r="A795">
        <v>20210823</v>
      </c>
      <c r="B795" t="s">
        <v>163</v>
      </c>
      <c r="C795" t="s">
        <v>3732</v>
      </c>
      <c r="D795">
        <v>49.79007</v>
      </c>
      <c r="E795" t="s">
        <v>3733</v>
      </c>
      <c r="F795" t="s">
        <v>3734</v>
      </c>
      <c r="G795" t="str">
        <f>HYPERLINK("d:\SRT_Improvement\전사데이터\aac\MG00e04c2419c0\20210823\093848-709.aac", "파일열기")</f>
        <v>파일열기</v>
      </c>
      <c r="H795" s="3" t="s">
        <v>2459</v>
      </c>
      <c r="I795" s="3" t="s">
        <v>3735</v>
      </c>
    </row>
    <row r="796" spans="1:9" ht="49.5" x14ac:dyDescent="0.3">
      <c r="A796">
        <v>20210825</v>
      </c>
      <c r="B796" t="s">
        <v>147</v>
      </c>
      <c r="C796" t="s">
        <v>3736</v>
      </c>
      <c r="D796">
        <v>39.475147</v>
      </c>
      <c r="E796" t="s">
        <v>3737</v>
      </c>
      <c r="F796" t="s">
        <v>3738</v>
      </c>
      <c r="G796" t="str">
        <f>HYPERLINK("d:\SRT_Improvement\전사데이터\aac\MG00e04c241968\20210825\173408-372.aac", "파일열기")</f>
        <v>파일열기</v>
      </c>
      <c r="H796" s="3" t="s">
        <v>2503</v>
      </c>
      <c r="I796" s="3" t="s">
        <v>2504</v>
      </c>
    </row>
    <row r="797" spans="1:9" ht="49.5" x14ac:dyDescent="0.3">
      <c r="A797">
        <v>20210906</v>
      </c>
      <c r="B797" t="s">
        <v>15</v>
      </c>
      <c r="C797" t="s">
        <v>3739</v>
      </c>
      <c r="D797">
        <v>40.760379</v>
      </c>
      <c r="E797" t="s">
        <v>3740</v>
      </c>
      <c r="F797" t="s">
        <v>3741</v>
      </c>
      <c r="G797" t="str">
        <f>HYPERLINK("d:\SRT_Improvement\전사데이터\aac\MG00e04c2419cc\20210906\162743-372.aac", "파일열기")</f>
        <v>파일열기</v>
      </c>
      <c r="H797" s="3" t="s">
        <v>3242</v>
      </c>
      <c r="I797" s="3" t="s">
        <v>2504</v>
      </c>
    </row>
    <row r="798" spans="1:9" ht="49.5" x14ac:dyDescent="0.3">
      <c r="A798">
        <v>20210818</v>
      </c>
      <c r="B798" t="s">
        <v>377</v>
      </c>
      <c r="C798" t="s">
        <v>3742</v>
      </c>
      <c r="D798">
        <v>46.856855000000003</v>
      </c>
      <c r="E798" t="s">
        <v>3743</v>
      </c>
      <c r="F798" t="s">
        <v>3744</v>
      </c>
      <c r="G798" t="str">
        <f>HYPERLINK("d:\SRT_Improvement\전사데이터\aac\MG00e04c241974\20210818\181553-774.aac", "파일열기")</f>
        <v>파일열기</v>
      </c>
      <c r="H798" s="3" t="s">
        <v>2484</v>
      </c>
      <c r="I798" s="3" t="s">
        <v>2465</v>
      </c>
    </row>
    <row r="799" spans="1:9" ht="49.5" x14ac:dyDescent="0.3">
      <c r="A799">
        <v>20210707</v>
      </c>
      <c r="B799" t="s">
        <v>248</v>
      </c>
      <c r="C799" t="s">
        <v>3745</v>
      </c>
      <c r="D799">
        <v>47.853679999999997</v>
      </c>
      <c r="E799" t="s">
        <v>3746</v>
      </c>
      <c r="F799" t="s">
        <v>3747</v>
      </c>
      <c r="G799" t="str">
        <f>HYPERLINK("d:\SRT_Improvement\전사데이터\aac\MG00e04c241940\20210707\190114-672.aac", "파일열기")</f>
        <v>파일열기</v>
      </c>
      <c r="H799" s="3" t="s">
        <v>2638</v>
      </c>
      <c r="I799" s="3" t="s">
        <v>3748</v>
      </c>
    </row>
    <row r="800" spans="1:9" ht="49.5" x14ac:dyDescent="0.3">
      <c r="A800">
        <v>20210831</v>
      </c>
      <c r="B800" t="s">
        <v>24</v>
      </c>
      <c r="C800" t="s">
        <v>3749</v>
      </c>
      <c r="D800">
        <v>24.291101999999999</v>
      </c>
      <c r="E800" t="s">
        <v>3750</v>
      </c>
      <c r="F800" t="s">
        <v>3751</v>
      </c>
      <c r="G800" t="str">
        <f>HYPERLINK("d:\SRT_Improvement\전사데이터\aac\MG00e04c24194c\20210831\173403-599.aac", "파일열기")</f>
        <v>파일열기</v>
      </c>
      <c r="H800" s="3" t="s">
        <v>2843</v>
      </c>
      <c r="I800" s="3" t="s">
        <v>3752</v>
      </c>
    </row>
    <row r="801" spans="1:10" ht="49.5" x14ac:dyDescent="0.3">
      <c r="A801">
        <v>20210831</v>
      </c>
      <c r="B801" t="s">
        <v>53</v>
      </c>
      <c r="C801" t="s">
        <v>3753</v>
      </c>
      <c r="D801">
        <v>16.500800999999999</v>
      </c>
      <c r="E801" t="s">
        <v>3754</v>
      </c>
      <c r="F801" t="s">
        <v>3755</v>
      </c>
      <c r="G801" t="str">
        <f>HYPERLINK("d:\SRT_Improvement\전사데이터\aac\MG00e04c2419b0\20210831\082933-096.aac", "파일열기")</f>
        <v>파일열기</v>
      </c>
      <c r="H801" s="3" t="s">
        <v>2809</v>
      </c>
      <c r="I801" s="3" t="s">
        <v>3756</v>
      </c>
    </row>
    <row r="802" spans="1:10" ht="49.5" x14ac:dyDescent="0.3">
      <c r="A802">
        <v>20210707</v>
      </c>
      <c r="B802" t="s">
        <v>242</v>
      </c>
      <c r="C802" t="s">
        <v>3757</v>
      </c>
      <c r="D802">
        <v>15.713658000000001</v>
      </c>
      <c r="E802" t="s">
        <v>3758</v>
      </c>
      <c r="F802" t="s">
        <v>3759</v>
      </c>
      <c r="G802" t="str">
        <f>HYPERLINK("d:\SRT_Improvement\전사데이터\aac\MG00e04c241944\20210707\072555-789.aac", "파일열기")</f>
        <v>파일열기</v>
      </c>
      <c r="H802" s="3" t="s">
        <v>3760</v>
      </c>
      <c r="I802" s="3" t="s">
        <v>3761</v>
      </c>
    </row>
    <row r="803" spans="1:10" ht="49.5" x14ac:dyDescent="0.3">
      <c r="A803">
        <v>20210802</v>
      </c>
      <c r="B803" t="s">
        <v>53</v>
      </c>
      <c r="C803" t="s">
        <v>3762</v>
      </c>
      <c r="D803">
        <v>15.154562</v>
      </c>
      <c r="E803" t="s">
        <v>3763</v>
      </c>
      <c r="F803" t="s">
        <v>3764</v>
      </c>
      <c r="G803" t="str">
        <f>HYPERLINK("d:\SRT_Improvement\전사데이터\aac\MG00e04c2419b0\20210802\221734-346.aac", "파일열기")</f>
        <v>파일열기</v>
      </c>
      <c r="H803" s="3" t="s">
        <v>3760</v>
      </c>
      <c r="I803" s="3" t="s">
        <v>3765</v>
      </c>
    </row>
    <row r="804" spans="1:10" ht="49.5" x14ac:dyDescent="0.3">
      <c r="A804">
        <v>20210713</v>
      </c>
      <c r="B804" t="s">
        <v>59</v>
      </c>
      <c r="C804" t="s">
        <v>3766</v>
      </c>
      <c r="D804">
        <v>46.889223000000001</v>
      </c>
      <c r="E804" t="s">
        <v>3767</v>
      </c>
      <c r="F804" t="s">
        <v>3768</v>
      </c>
      <c r="G804" t="str">
        <f>HYPERLINK("d:\SRT_Improvement\전사데이터\aac\MG00e04c24193c\20210713\142804-213.aac", "파일열기")</f>
        <v>파일열기</v>
      </c>
      <c r="H804" s="3" t="s">
        <v>3769</v>
      </c>
      <c r="I804" s="3" t="s">
        <v>3770</v>
      </c>
    </row>
    <row r="805" spans="1:10" ht="82.5" x14ac:dyDescent="0.3">
      <c r="A805">
        <v>20210825</v>
      </c>
      <c r="B805" t="s">
        <v>10</v>
      </c>
      <c r="C805" t="s">
        <v>3771</v>
      </c>
      <c r="D805">
        <v>27.796935000000001</v>
      </c>
      <c r="E805" t="s">
        <v>3772</v>
      </c>
      <c r="F805" t="s">
        <v>3773</v>
      </c>
      <c r="G805" t="str">
        <f>HYPERLINK("d:\SRT_Improvement\전사데이터\aac\MG00e04c2419ac\20210825\162144-286.aac", "파일열기")</f>
        <v>파일열기</v>
      </c>
      <c r="H805" s="3" t="s">
        <v>3774</v>
      </c>
      <c r="I805" s="3" t="s">
        <v>3775</v>
      </c>
    </row>
    <row r="806" spans="1:10" ht="49.5" x14ac:dyDescent="0.3">
      <c r="A806">
        <v>20210819</v>
      </c>
      <c r="B806" t="s">
        <v>15</v>
      </c>
      <c r="C806" t="s">
        <v>3776</v>
      </c>
      <c r="D806">
        <v>15.603104999999999</v>
      </c>
      <c r="E806" t="s">
        <v>3777</v>
      </c>
      <c r="F806" t="s">
        <v>3778</v>
      </c>
      <c r="G806" t="str">
        <f>HYPERLINK("d:\SRT_Improvement\전사데이터\aac\MG00e04c2419cc\20210819\195623-606.aac", "파일열기")</f>
        <v>파일열기</v>
      </c>
      <c r="H806" s="3" t="s">
        <v>3779</v>
      </c>
      <c r="I806" s="3" t="s">
        <v>3780</v>
      </c>
    </row>
    <row r="807" spans="1:10" ht="66" x14ac:dyDescent="0.3">
      <c r="A807">
        <v>20210818</v>
      </c>
      <c r="B807" t="s">
        <v>53</v>
      </c>
      <c r="C807" t="s">
        <v>3781</v>
      </c>
      <c r="D807">
        <v>17.879277999999999</v>
      </c>
      <c r="E807" t="s">
        <v>3782</v>
      </c>
      <c r="F807" t="s">
        <v>3783</v>
      </c>
      <c r="G807" t="str">
        <f>HYPERLINK("d:\SRT_Improvement\전사데이터\aac\MG00e04c2419b0\20210818\162132-868.aac", "파일열기")</f>
        <v>파일열기</v>
      </c>
      <c r="H807" s="3" t="s">
        <v>3784</v>
      </c>
      <c r="I807" s="3" t="s">
        <v>3785</v>
      </c>
    </row>
    <row r="808" spans="1:10" ht="49.5" x14ac:dyDescent="0.3">
      <c r="A808">
        <v>20210714</v>
      </c>
      <c r="B808" t="s">
        <v>242</v>
      </c>
      <c r="C808" t="s">
        <v>3786</v>
      </c>
      <c r="D808">
        <v>41.111573999999997</v>
      </c>
      <c r="E808" t="s">
        <v>3787</v>
      </c>
      <c r="F808" t="s">
        <v>3788</v>
      </c>
      <c r="G808" t="str">
        <f>HYPERLINK("d:\SRT_Improvement\전사데이터\aac\MG00e04c241944\20210714\061119-492.aac", "파일열기")</f>
        <v>파일열기</v>
      </c>
      <c r="H808" s="3" t="s">
        <v>2523</v>
      </c>
      <c r="I808" s="3" t="s">
        <v>2460</v>
      </c>
    </row>
    <row r="809" spans="1:10" ht="49.5" x14ac:dyDescent="0.3">
      <c r="A809">
        <v>20210825</v>
      </c>
      <c r="B809" t="s">
        <v>147</v>
      </c>
      <c r="C809" t="s">
        <v>3789</v>
      </c>
      <c r="D809">
        <v>40.320099999999996</v>
      </c>
      <c r="E809" t="s">
        <v>3790</v>
      </c>
      <c r="F809" t="s">
        <v>3791</v>
      </c>
      <c r="G809" t="str">
        <f>HYPERLINK("d:\SRT_Improvement\전사데이터\aac\MG00e04c241968\20210825\083857-113.aac", "파일열기")</f>
        <v>파일열기</v>
      </c>
      <c r="H809" s="3" t="s">
        <v>3404</v>
      </c>
      <c r="I809" s="3" t="s">
        <v>3391</v>
      </c>
    </row>
    <row r="810" spans="1:10" ht="66" x14ac:dyDescent="0.3">
      <c r="A810">
        <v>20210708</v>
      </c>
      <c r="B810" t="s">
        <v>242</v>
      </c>
      <c r="C810" t="s">
        <v>3792</v>
      </c>
      <c r="D810">
        <v>23.971899000000001</v>
      </c>
      <c r="E810" t="s">
        <v>3793</v>
      </c>
      <c r="F810" t="s">
        <v>3794</v>
      </c>
      <c r="G810" t="str">
        <f>HYPERLINK("d:\SRT_Improvement\전사데이터\aac\MG00e04c241944\20210708\181957-425.aac", "파일열기")</f>
        <v>파일열기</v>
      </c>
      <c r="H810" s="3" t="s">
        <v>3795</v>
      </c>
      <c r="I810" s="3" t="s">
        <v>3796</v>
      </c>
    </row>
    <row r="811" spans="1:10" ht="49.5" x14ac:dyDescent="0.3">
      <c r="A811">
        <v>20210902</v>
      </c>
      <c r="B811" t="s">
        <v>147</v>
      </c>
      <c r="C811" t="s">
        <v>3797</v>
      </c>
      <c r="D811">
        <v>17.247620000000001</v>
      </c>
      <c r="E811" t="s">
        <v>3798</v>
      </c>
      <c r="F811" t="s">
        <v>3799</v>
      </c>
      <c r="G811" t="str">
        <f>HYPERLINK("d:\SRT_Improvement\전사데이터\aac\MG00e04c241968\20210902\155900-846.aac", "파일열기")</f>
        <v>파일열기</v>
      </c>
      <c r="H811" s="3" t="s">
        <v>3800</v>
      </c>
      <c r="I811" s="3" t="s">
        <v>3801</v>
      </c>
    </row>
    <row r="812" spans="1:10" ht="49.5" x14ac:dyDescent="0.3">
      <c r="A812">
        <v>20210831</v>
      </c>
      <c r="B812" t="s">
        <v>188</v>
      </c>
      <c r="C812" t="s">
        <v>3802</v>
      </c>
      <c r="D812">
        <v>51.848703</v>
      </c>
      <c r="E812" t="s">
        <v>3803</v>
      </c>
      <c r="F812" t="s">
        <v>3804</v>
      </c>
      <c r="G812" t="str">
        <f>HYPERLINK("d:\SRT_Improvement\전사데이터\aac\MG00e04c2419a4\20210831\222504-165.aac", "파일열기")</f>
        <v>파일열기</v>
      </c>
      <c r="H812" s="3" t="s">
        <v>3805</v>
      </c>
      <c r="I812" s="3" t="s">
        <v>3188</v>
      </c>
    </row>
    <row r="813" spans="1:10" ht="49.5" x14ac:dyDescent="0.3">
      <c r="A813">
        <v>20210702</v>
      </c>
      <c r="B813" t="s">
        <v>86</v>
      </c>
      <c r="C813" t="s">
        <v>3806</v>
      </c>
      <c r="D813">
        <v>48.979542000000002</v>
      </c>
      <c r="E813" t="s">
        <v>3807</v>
      </c>
      <c r="F813" t="s">
        <v>3808</v>
      </c>
      <c r="G813" t="str">
        <f>HYPERLINK("d:\SRT_Improvement\전사데이터\aac\MG00e04c241930\20210702\224020-131.aac", "파일열기")</f>
        <v>파일열기</v>
      </c>
      <c r="H813" s="3" t="s">
        <v>2459</v>
      </c>
      <c r="I813" s="3" t="s">
        <v>3809</v>
      </c>
    </row>
    <row r="814" spans="1:10" ht="49.5" x14ac:dyDescent="0.3">
      <c r="A814">
        <v>20210728</v>
      </c>
      <c r="B814" t="s">
        <v>163</v>
      </c>
      <c r="C814" t="s">
        <v>3810</v>
      </c>
      <c r="D814">
        <v>13.686089000000001</v>
      </c>
      <c r="E814" t="s">
        <v>3811</v>
      </c>
      <c r="F814" t="s">
        <v>4851</v>
      </c>
      <c r="G814" t="str">
        <f>HYPERLINK("d:\SRT_Improvement\전사데이터\aac\MG00e04c2419c0\20210728\180001-827.aac", "파일열기")</f>
        <v>파일열기</v>
      </c>
      <c r="H814" s="3" t="s">
        <v>3225</v>
      </c>
      <c r="I814" s="3" t="s">
        <v>3813</v>
      </c>
      <c r="J814" s="3" t="s">
        <v>4587</v>
      </c>
    </row>
    <row r="815" spans="1:10" ht="49.5" x14ac:dyDescent="0.3">
      <c r="A815">
        <v>20210730</v>
      </c>
      <c r="B815" t="s">
        <v>248</v>
      </c>
      <c r="C815" t="s">
        <v>3814</v>
      </c>
      <c r="D815">
        <v>20.732889</v>
      </c>
      <c r="E815" t="s">
        <v>3815</v>
      </c>
      <c r="F815" t="s">
        <v>3816</v>
      </c>
      <c r="G815" t="str">
        <f>HYPERLINK("d:\SRT_Improvement\전사데이터\aac\MG00e04c241940\20210730\094257-027.aac", "파일열기")</f>
        <v>파일열기</v>
      </c>
      <c r="H815" s="3" t="s">
        <v>3817</v>
      </c>
      <c r="I815" s="3" t="s">
        <v>3818</v>
      </c>
    </row>
    <row r="816" spans="1:10" ht="66" x14ac:dyDescent="0.3">
      <c r="A816">
        <v>20210810</v>
      </c>
      <c r="B816" t="s">
        <v>24</v>
      </c>
      <c r="C816" t="s">
        <v>3819</v>
      </c>
      <c r="D816">
        <v>42.873899000000002</v>
      </c>
      <c r="E816" t="s">
        <v>3820</v>
      </c>
      <c r="F816" t="s">
        <v>3821</v>
      </c>
      <c r="G816" t="str">
        <f>HYPERLINK("d:\SRT_Improvement\전사데이터\aac\MG00e04c24194c\20210810\183601-842.aac", "파일열기")</f>
        <v>파일열기</v>
      </c>
      <c r="H816" s="3" t="s">
        <v>2459</v>
      </c>
      <c r="I816" s="3" t="s">
        <v>3822</v>
      </c>
    </row>
    <row r="817" spans="1:10" ht="49.5" x14ac:dyDescent="0.3">
      <c r="A817">
        <v>20210809</v>
      </c>
      <c r="B817" t="s">
        <v>24</v>
      </c>
      <c r="C817" t="s">
        <v>3823</v>
      </c>
      <c r="D817">
        <v>16.774460999999999</v>
      </c>
      <c r="E817" t="s">
        <v>3824</v>
      </c>
      <c r="F817" t="s">
        <v>3825</v>
      </c>
      <c r="G817" t="str">
        <f>HYPERLINK("d:\SRT_Improvement\전사데이터\aac\MG00e04c24194c\20210809\163425-555.aac", "파일열기")</f>
        <v>파일열기</v>
      </c>
      <c r="H817" s="3" t="s">
        <v>3826</v>
      </c>
      <c r="I817" s="3" t="s">
        <v>3827</v>
      </c>
    </row>
    <row r="818" spans="1:10" ht="66" x14ac:dyDescent="0.3">
      <c r="A818">
        <v>20210803</v>
      </c>
      <c r="B818" t="s">
        <v>322</v>
      </c>
      <c r="C818" t="s">
        <v>3828</v>
      </c>
      <c r="D818">
        <v>18.153186000000002</v>
      </c>
      <c r="E818" t="s">
        <v>3829</v>
      </c>
      <c r="F818" t="s">
        <v>3830</v>
      </c>
      <c r="G818" t="str">
        <f>HYPERLINK("d:\SRT_Improvement\전사데이터\aac\MG00e04c24198c\20210803\162112-122.aac", "파일열기")</f>
        <v>파일열기</v>
      </c>
      <c r="H818" s="3" t="s">
        <v>3831</v>
      </c>
      <c r="I818" s="3" t="s">
        <v>3832</v>
      </c>
    </row>
    <row r="819" spans="1:10" ht="49.5" x14ac:dyDescent="0.3">
      <c r="A819">
        <v>20210818</v>
      </c>
      <c r="B819" t="s">
        <v>29</v>
      </c>
      <c r="C819" t="s">
        <v>3833</v>
      </c>
      <c r="D819">
        <v>16.395681</v>
      </c>
      <c r="E819" t="s">
        <v>3834</v>
      </c>
      <c r="F819" t="s">
        <v>3835</v>
      </c>
      <c r="G819" t="str">
        <f>HYPERLINK("d:\SRT_Improvement\전사데이터\aac\MG00e04c241938\20210818\112644-384.aac", "파일열기")</f>
        <v>파일열기</v>
      </c>
      <c r="H819" s="3" t="s">
        <v>2615</v>
      </c>
      <c r="I819" s="3" t="s">
        <v>3836</v>
      </c>
    </row>
    <row r="820" spans="1:10" ht="49.5" x14ac:dyDescent="0.3">
      <c r="A820">
        <v>20210802</v>
      </c>
      <c r="B820" t="s">
        <v>53</v>
      </c>
      <c r="C820" t="s">
        <v>3837</v>
      </c>
      <c r="D820">
        <v>39.430281000000001</v>
      </c>
      <c r="E820" t="s">
        <v>3838</v>
      </c>
      <c r="F820" t="s">
        <v>3839</v>
      </c>
      <c r="G820" t="str">
        <f>HYPERLINK("d:\SRT_Improvement\전사데이터\aac\MG00e04c2419b0\20210802\095924-453.aac", "파일열기")</f>
        <v>파일열기</v>
      </c>
      <c r="H820" s="3" t="s">
        <v>2503</v>
      </c>
      <c r="I820" s="3" t="s">
        <v>2504</v>
      </c>
    </row>
    <row r="821" spans="1:10" ht="49.5" x14ac:dyDescent="0.3">
      <c r="A821">
        <v>20210825</v>
      </c>
      <c r="B821" t="s">
        <v>147</v>
      </c>
      <c r="C821" t="s">
        <v>3840</v>
      </c>
      <c r="D821">
        <v>17.619342</v>
      </c>
      <c r="E821" t="s">
        <v>3841</v>
      </c>
      <c r="F821" t="s">
        <v>3842</v>
      </c>
      <c r="G821" t="str">
        <f>HYPERLINK("d:\SRT_Improvement\전사데이터\aac\MG00e04c241968\20210825\084030-721.aac", "파일열기")</f>
        <v>파일열기</v>
      </c>
      <c r="H821" s="3" t="s">
        <v>3152</v>
      </c>
      <c r="I821" s="3" t="s">
        <v>3843</v>
      </c>
    </row>
    <row r="822" spans="1:10" ht="49.5" x14ac:dyDescent="0.3">
      <c r="A822">
        <v>20210806</v>
      </c>
      <c r="B822" t="s">
        <v>248</v>
      </c>
      <c r="C822" t="s">
        <v>3844</v>
      </c>
      <c r="D822">
        <v>50.217744000000003</v>
      </c>
      <c r="E822" t="s">
        <v>3845</v>
      </c>
      <c r="F822" t="s">
        <v>3846</v>
      </c>
      <c r="G822" t="str">
        <f>HYPERLINK("d:\SRT_Improvement\전사데이터\aac\MG00e04c241940\20210806\111618-784.aac", "파일열기")</f>
        <v>파일열기</v>
      </c>
      <c r="H822" s="3" t="s">
        <v>2748</v>
      </c>
      <c r="I822" s="3" t="s">
        <v>2460</v>
      </c>
    </row>
    <row r="823" spans="1:10" ht="49.5" x14ac:dyDescent="0.3">
      <c r="A823">
        <v>20210810</v>
      </c>
      <c r="B823" t="s">
        <v>377</v>
      </c>
      <c r="C823" t="s">
        <v>3847</v>
      </c>
      <c r="D823">
        <v>44.879058000000001</v>
      </c>
      <c r="E823" t="s">
        <v>3848</v>
      </c>
      <c r="F823" t="s">
        <v>3849</v>
      </c>
      <c r="G823" t="str">
        <f>HYPERLINK("d:\SRT_Improvement\전사데이터\aac\MG00e04c241974\20210810\105524-753.aac", "파일열기")</f>
        <v>파일열기</v>
      </c>
      <c r="H823" s="3" t="s">
        <v>3850</v>
      </c>
      <c r="I823" s="3" t="s">
        <v>2460</v>
      </c>
    </row>
    <row r="824" spans="1:10" ht="49.5" x14ac:dyDescent="0.3">
      <c r="A824">
        <v>20210708</v>
      </c>
      <c r="B824" t="s">
        <v>236</v>
      </c>
      <c r="C824" t="s">
        <v>3851</v>
      </c>
      <c r="D824">
        <v>46.828887999999999</v>
      </c>
      <c r="E824" t="s">
        <v>3852</v>
      </c>
      <c r="F824" t="s">
        <v>3853</v>
      </c>
      <c r="G824" t="str">
        <f>HYPERLINK("d:\SRT_Improvement\전사데이터\aac\MG00e04c241928\20210708\224309-723.aac", "파일열기")</f>
        <v>파일열기</v>
      </c>
      <c r="H824" s="3" t="s">
        <v>3854</v>
      </c>
      <c r="I824" s="3" t="s">
        <v>3855</v>
      </c>
    </row>
    <row r="825" spans="1:10" ht="49.5" x14ac:dyDescent="0.3">
      <c r="A825">
        <v>20210813</v>
      </c>
      <c r="B825" t="s">
        <v>230</v>
      </c>
      <c r="C825" t="s">
        <v>3856</v>
      </c>
      <c r="D825">
        <v>44.184708999999998</v>
      </c>
      <c r="E825" t="s">
        <v>3857</v>
      </c>
      <c r="F825" t="s">
        <v>3858</v>
      </c>
      <c r="G825" t="str">
        <f>HYPERLINK("d:\SRT_Improvement\전사데이터\aac\MG00e04c2419a0\20210813\213333-277.aac", "파일열기")</f>
        <v>파일열기</v>
      </c>
      <c r="H825" s="3" t="s">
        <v>3242</v>
      </c>
      <c r="I825" s="3" t="s">
        <v>2947</v>
      </c>
    </row>
    <row r="826" spans="1:10" ht="82.5" x14ac:dyDescent="0.3">
      <c r="A826">
        <v>20210813</v>
      </c>
      <c r="B826" t="s">
        <v>92</v>
      </c>
      <c r="C826" t="s">
        <v>3859</v>
      </c>
      <c r="D826">
        <v>26.298801000000001</v>
      </c>
      <c r="E826" t="s">
        <v>3860</v>
      </c>
      <c r="F826" t="s">
        <v>3861</v>
      </c>
      <c r="G826" t="str">
        <f>HYPERLINK("d:\SRT_Improvement\전사데이터\aac\MG00e04c241914\20210813\213935-703.aac", "파일열기")</f>
        <v>파일열기</v>
      </c>
      <c r="H826" s="3" t="s">
        <v>3862</v>
      </c>
      <c r="I826" s="3" t="s">
        <v>3863</v>
      </c>
    </row>
    <row r="827" spans="1:10" ht="49.5" x14ac:dyDescent="0.3">
      <c r="A827">
        <v>20210708</v>
      </c>
      <c r="B827" t="s">
        <v>92</v>
      </c>
      <c r="C827" t="s">
        <v>3864</v>
      </c>
      <c r="D827">
        <v>46.168908999999999</v>
      </c>
      <c r="E827" t="s">
        <v>3865</v>
      </c>
      <c r="F827" t="s">
        <v>3866</v>
      </c>
      <c r="G827" t="str">
        <f>HYPERLINK("d:\SRT_Improvement\전사데이터\aac\MG00e04c241914\20210708\130413-312.aac", "파일열기")</f>
        <v>파일열기</v>
      </c>
      <c r="H827" s="3" t="s">
        <v>2503</v>
      </c>
      <c r="I827" s="3" t="s">
        <v>2504</v>
      </c>
    </row>
    <row r="828" spans="1:10" ht="49.5" x14ac:dyDescent="0.3">
      <c r="A828">
        <v>20210709</v>
      </c>
      <c r="B828" t="s">
        <v>92</v>
      </c>
      <c r="C828" t="s">
        <v>3867</v>
      </c>
      <c r="D828">
        <v>44.164974999999998</v>
      </c>
      <c r="E828" t="s">
        <v>3868</v>
      </c>
      <c r="F828" t="s">
        <v>3869</v>
      </c>
      <c r="G828" t="str">
        <f>HYPERLINK("d:\SRT_Improvement\전사데이터\aac\MG00e04c241914\20210709\112610-079.aac", "파일열기")</f>
        <v>파일열기</v>
      </c>
      <c r="H828" s="3" t="s">
        <v>2459</v>
      </c>
      <c r="I828" s="3" t="s">
        <v>3809</v>
      </c>
    </row>
    <row r="829" spans="1:10" ht="49.5" x14ac:dyDescent="0.3">
      <c r="A829">
        <v>20210819</v>
      </c>
      <c r="B829" t="s">
        <v>199</v>
      </c>
      <c r="C829" t="s">
        <v>3870</v>
      </c>
      <c r="D829">
        <v>16.027374999999999</v>
      </c>
      <c r="E829" t="s">
        <v>3871</v>
      </c>
      <c r="F829" t="s">
        <v>4848</v>
      </c>
      <c r="G829" t="str">
        <f>HYPERLINK("d:\SRT_Improvement\전사데이터\aac\MG00e04c241988\20210819\105514-428.aac", "파일열기")</f>
        <v>파일열기</v>
      </c>
      <c r="H829" s="3" t="s">
        <v>2843</v>
      </c>
      <c r="I829" s="3" t="s">
        <v>3873</v>
      </c>
      <c r="J829" s="3" t="s">
        <v>4850</v>
      </c>
    </row>
    <row r="830" spans="1:10" ht="66" x14ac:dyDescent="0.3">
      <c r="A830">
        <v>20210824</v>
      </c>
      <c r="B830" t="s">
        <v>92</v>
      </c>
      <c r="C830" t="s">
        <v>3874</v>
      </c>
      <c r="D830">
        <v>51.222681999999999</v>
      </c>
      <c r="E830" t="s">
        <v>3875</v>
      </c>
      <c r="F830" t="s">
        <v>4846</v>
      </c>
      <c r="G830" t="str">
        <f>HYPERLINK("d:\SRT_Improvement\전사데이터\aac\MG00e04c241914\20210824\224102-989.aac", "파일열기")</f>
        <v>파일열기</v>
      </c>
      <c r="H830" s="3" t="s">
        <v>3877</v>
      </c>
      <c r="I830" s="3" t="s">
        <v>3878</v>
      </c>
      <c r="J830" s="3" t="s">
        <v>4600</v>
      </c>
    </row>
    <row r="831" spans="1:10" ht="49.5" x14ac:dyDescent="0.3">
      <c r="A831">
        <v>20210817</v>
      </c>
      <c r="B831" t="s">
        <v>92</v>
      </c>
      <c r="C831" t="s">
        <v>3879</v>
      </c>
      <c r="D831">
        <v>19.715382999999999</v>
      </c>
      <c r="E831" t="s">
        <v>3880</v>
      </c>
      <c r="F831" t="s">
        <v>3881</v>
      </c>
      <c r="G831" t="str">
        <f>HYPERLINK("d:\SRT_Improvement\전사데이터\aac\MG00e04c241914\20210817\110206-404.aac", "파일열기")</f>
        <v>파일열기</v>
      </c>
      <c r="H831" s="3" t="s">
        <v>3882</v>
      </c>
      <c r="I831" s="3" t="s">
        <v>3883</v>
      </c>
    </row>
    <row r="832" spans="1:10" ht="49.5" x14ac:dyDescent="0.3">
      <c r="A832">
        <v>20210721</v>
      </c>
      <c r="B832" t="s">
        <v>53</v>
      </c>
      <c r="C832" t="s">
        <v>3884</v>
      </c>
      <c r="D832">
        <v>16.122852999999999</v>
      </c>
      <c r="E832" t="s">
        <v>3885</v>
      </c>
      <c r="F832" t="s">
        <v>3886</v>
      </c>
      <c r="G832" t="str">
        <f>HYPERLINK("d:\SRT_Improvement\전사데이터\aac\MG00e04c2419b0\20210721\190132-692.aac", "파일열기")</f>
        <v>파일열기</v>
      </c>
      <c r="H832" s="3" t="s">
        <v>3887</v>
      </c>
      <c r="I832" s="3" t="s">
        <v>3888</v>
      </c>
    </row>
    <row r="833" spans="1:10" ht="99" x14ac:dyDescent="0.3">
      <c r="A833">
        <v>20210809</v>
      </c>
      <c r="B833" t="s">
        <v>80</v>
      </c>
      <c r="C833" t="s">
        <v>3889</v>
      </c>
      <c r="D833">
        <v>29.595790999999998</v>
      </c>
      <c r="E833" t="s">
        <v>3890</v>
      </c>
      <c r="F833" t="s">
        <v>3891</v>
      </c>
      <c r="G833" t="str">
        <f>HYPERLINK("d:\SRT_Improvement\전사데이터\aac\MG00e04c241950\20210809\165813-708.aac", "파일열기")</f>
        <v>파일열기</v>
      </c>
      <c r="H833" s="3" t="s">
        <v>3892</v>
      </c>
      <c r="I833" s="3" t="s">
        <v>3893</v>
      </c>
    </row>
    <row r="834" spans="1:10" ht="49.5" x14ac:dyDescent="0.3">
      <c r="A834">
        <v>20210716</v>
      </c>
      <c r="B834" t="s">
        <v>15</v>
      </c>
      <c r="C834" t="s">
        <v>3894</v>
      </c>
      <c r="D834">
        <v>16.066568</v>
      </c>
      <c r="E834" t="s">
        <v>3895</v>
      </c>
      <c r="F834" t="s">
        <v>3896</v>
      </c>
      <c r="G834" t="str">
        <f>HYPERLINK("d:\SRT_Improvement\전사데이터\aac\MG00e04c2419cc\20210716\132652-641.aac", "파일열기")</f>
        <v>파일열기</v>
      </c>
      <c r="H834" s="3" t="s">
        <v>2508</v>
      </c>
      <c r="I834" s="3" t="s">
        <v>3897</v>
      </c>
    </row>
    <row r="835" spans="1:10" ht="49.5" x14ac:dyDescent="0.3">
      <c r="A835">
        <v>20210901</v>
      </c>
      <c r="B835" t="s">
        <v>59</v>
      </c>
      <c r="C835" t="s">
        <v>3898</v>
      </c>
      <c r="D835">
        <v>50.800919999999998</v>
      </c>
      <c r="E835" t="s">
        <v>3899</v>
      </c>
      <c r="F835" t="s">
        <v>3900</v>
      </c>
      <c r="G835" t="str">
        <f>HYPERLINK("d:\SRT_Improvement\전사데이터\aac\MG00e04c24193c\20210901\105400-642.aac", "파일열기")</f>
        <v>파일열기</v>
      </c>
      <c r="H835" s="3" t="s">
        <v>3134</v>
      </c>
      <c r="I835" s="3" t="s">
        <v>3901</v>
      </c>
    </row>
    <row r="836" spans="1:10" ht="49.5" x14ac:dyDescent="0.3">
      <c r="A836">
        <v>20210817</v>
      </c>
      <c r="B836" t="s">
        <v>242</v>
      </c>
      <c r="C836" t="s">
        <v>3902</v>
      </c>
      <c r="D836">
        <v>51.996298000000003</v>
      </c>
      <c r="E836" t="s">
        <v>3903</v>
      </c>
      <c r="F836" t="s">
        <v>3904</v>
      </c>
      <c r="G836" t="str">
        <f>HYPERLINK("d:\SRT_Improvement\전사데이터\aac\MG00e04c241944\20210817\132621-508.aac", "파일열기")</f>
        <v>파일열기</v>
      </c>
      <c r="H836" s="3" t="s">
        <v>3134</v>
      </c>
      <c r="I836" s="3" t="s">
        <v>3905</v>
      </c>
    </row>
    <row r="837" spans="1:10" ht="49.5" x14ac:dyDescent="0.3">
      <c r="A837">
        <v>20210806</v>
      </c>
      <c r="B837" t="s">
        <v>248</v>
      </c>
      <c r="C837" t="s">
        <v>3906</v>
      </c>
      <c r="D837">
        <v>46.846052</v>
      </c>
      <c r="E837" t="s">
        <v>3907</v>
      </c>
      <c r="F837" t="s">
        <v>3908</v>
      </c>
      <c r="G837" t="str">
        <f>HYPERLINK("d:\SRT_Improvement\전사데이터\aac\MG00e04c241940\20210806\094942-886.aac", "파일열기")</f>
        <v>파일열기</v>
      </c>
      <c r="H837" s="3" t="s">
        <v>3909</v>
      </c>
      <c r="I837" s="3" t="s">
        <v>3910</v>
      </c>
    </row>
    <row r="838" spans="1:10" ht="49.5" x14ac:dyDescent="0.3">
      <c r="A838">
        <v>20210812</v>
      </c>
      <c r="B838" t="s">
        <v>64</v>
      </c>
      <c r="C838" t="s">
        <v>3911</v>
      </c>
      <c r="D838">
        <v>15.840112</v>
      </c>
      <c r="E838" t="s">
        <v>3912</v>
      </c>
      <c r="F838" t="s">
        <v>4843</v>
      </c>
      <c r="G838" t="str">
        <f>HYPERLINK("d:\SRT_Improvement\전사데이터\aac\MG00e04c24196c\20210812\084212-071.aac", "파일열기")</f>
        <v>파일열기</v>
      </c>
      <c r="H838" s="3" t="s">
        <v>3914</v>
      </c>
      <c r="I838" s="3" t="s">
        <v>3915</v>
      </c>
      <c r="J838" s="3" t="s">
        <v>4845</v>
      </c>
    </row>
    <row r="839" spans="1:10" ht="49.5" x14ac:dyDescent="0.3">
      <c r="A839">
        <v>20210708</v>
      </c>
      <c r="B839" t="s">
        <v>92</v>
      </c>
      <c r="C839" t="s">
        <v>3916</v>
      </c>
      <c r="D839">
        <v>43.360807000000001</v>
      </c>
      <c r="E839" t="s">
        <v>3917</v>
      </c>
      <c r="F839" t="s">
        <v>3918</v>
      </c>
      <c r="G839" t="str">
        <f>HYPERLINK("d:\SRT_Improvement\전사데이터\aac\MG00e04c241914\20210708\161342-628.aac", "파일열기")</f>
        <v>파일열기</v>
      </c>
      <c r="H839" s="3" t="s">
        <v>3919</v>
      </c>
      <c r="I839" s="3" t="s">
        <v>2597</v>
      </c>
    </row>
    <row r="840" spans="1:10" ht="49.5" x14ac:dyDescent="0.3">
      <c r="A840">
        <v>20210730</v>
      </c>
      <c r="B840" t="s">
        <v>24</v>
      </c>
      <c r="C840" t="s">
        <v>3920</v>
      </c>
      <c r="D840">
        <v>17.754275</v>
      </c>
      <c r="E840" t="s">
        <v>3921</v>
      </c>
      <c r="F840" t="s">
        <v>3922</v>
      </c>
      <c r="G840" t="str">
        <f>HYPERLINK("d:\SRT_Improvement\전사데이터\aac\MG00e04c24194c\20210730\184612-479.aac", "파일열기")</f>
        <v>파일열기</v>
      </c>
      <c r="H840" s="3" t="s">
        <v>3923</v>
      </c>
      <c r="I840" s="3" t="s">
        <v>3924</v>
      </c>
    </row>
    <row r="841" spans="1:10" ht="49.5" x14ac:dyDescent="0.3">
      <c r="A841">
        <v>20210819</v>
      </c>
      <c r="B841" t="s">
        <v>53</v>
      </c>
      <c r="C841" t="s">
        <v>3925</v>
      </c>
      <c r="D841">
        <v>36.704754000000001</v>
      </c>
      <c r="E841" t="s">
        <v>3926</v>
      </c>
      <c r="F841" t="s">
        <v>3927</v>
      </c>
      <c r="G841" t="str">
        <f>HYPERLINK("d:\SRT_Improvement\전사데이터\aac\MG00e04c2419b0\20210819\193805-531.aac", "파일열기")</f>
        <v>파일열기</v>
      </c>
      <c r="H841" s="3" t="s">
        <v>3928</v>
      </c>
      <c r="I841" s="3" t="s">
        <v>3359</v>
      </c>
    </row>
    <row r="842" spans="1:10" ht="49.5" x14ac:dyDescent="0.3">
      <c r="A842">
        <v>20210702</v>
      </c>
      <c r="B842" t="s">
        <v>472</v>
      </c>
      <c r="C842" t="s">
        <v>3929</v>
      </c>
      <c r="D842">
        <v>52.075237000000001</v>
      </c>
      <c r="E842" t="s">
        <v>3930</v>
      </c>
      <c r="F842" t="s">
        <v>3931</v>
      </c>
      <c r="G842" t="str">
        <f>HYPERLINK("d:\SRT_Improvement\전사데이터\aac\MG00e04c241984\20210702\154846-776.aac", "파일열기")</f>
        <v>파일열기</v>
      </c>
      <c r="H842" s="3" t="s">
        <v>3932</v>
      </c>
      <c r="I842" s="3" t="s">
        <v>3933</v>
      </c>
    </row>
    <row r="843" spans="1:10" ht="49.5" x14ac:dyDescent="0.3">
      <c r="A843">
        <v>20210811</v>
      </c>
      <c r="B843" t="s">
        <v>15</v>
      </c>
      <c r="C843" t="s">
        <v>3934</v>
      </c>
      <c r="D843">
        <v>14.651344999999999</v>
      </c>
      <c r="E843" t="s">
        <v>3935</v>
      </c>
      <c r="F843" t="s">
        <v>3936</v>
      </c>
      <c r="G843" t="str">
        <f>HYPERLINK("d:\SRT_Improvement\전사데이터\aac\MG00e04c2419cc\20210811\110433-376.aac", "파일열기")</f>
        <v>파일열기</v>
      </c>
      <c r="H843" s="3" t="s">
        <v>3937</v>
      </c>
      <c r="I843" s="3" t="s">
        <v>3938</v>
      </c>
    </row>
    <row r="844" spans="1:10" ht="82.5" x14ac:dyDescent="0.3">
      <c r="A844">
        <v>20210831</v>
      </c>
      <c r="B844" t="s">
        <v>53</v>
      </c>
      <c r="C844" t="s">
        <v>3939</v>
      </c>
      <c r="D844">
        <v>28.850425000000001</v>
      </c>
      <c r="E844" t="s">
        <v>3940</v>
      </c>
      <c r="F844" t="s">
        <v>3941</v>
      </c>
      <c r="G844" t="str">
        <f>HYPERLINK("d:\SRT_Improvement\전사데이터\aac\MG00e04c2419b0\20210831\212946-171.aac", "파일열기")</f>
        <v>파일열기</v>
      </c>
      <c r="H844" s="3" t="s">
        <v>3942</v>
      </c>
      <c r="I844" s="3" t="s">
        <v>3943</v>
      </c>
    </row>
    <row r="845" spans="1:10" ht="49.5" x14ac:dyDescent="0.3">
      <c r="A845">
        <v>20210809</v>
      </c>
      <c r="B845" t="s">
        <v>436</v>
      </c>
      <c r="C845" t="s">
        <v>3944</v>
      </c>
      <c r="D845">
        <v>19.979493000000002</v>
      </c>
      <c r="E845" t="s">
        <v>3945</v>
      </c>
      <c r="F845" t="s">
        <v>4840</v>
      </c>
      <c r="G845" t="str">
        <f>HYPERLINK("d:\SRT_Improvement\전사데이터\aac\MG00e04c241934\20210809\070427-091.aac", "파일열기")</f>
        <v>파일열기</v>
      </c>
      <c r="H845" s="3" t="s">
        <v>3947</v>
      </c>
      <c r="I845" s="3" t="s">
        <v>3948</v>
      </c>
      <c r="J845" s="3" t="s">
        <v>4842</v>
      </c>
    </row>
    <row r="846" spans="1:10" ht="66" x14ac:dyDescent="0.3">
      <c r="A846">
        <v>20210901</v>
      </c>
      <c r="B846" t="s">
        <v>59</v>
      </c>
      <c r="C846" t="s">
        <v>3949</v>
      </c>
      <c r="D846">
        <v>50.424008000000001</v>
      </c>
      <c r="E846" t="s">
        <v>3950</v>
      </c>
      <c r="F846" t="s">
        <v>4837</v>
      </c>
      <c r="G846" t="str">
        <f>HYPERLINK("d:\SRT_Improvement\전사데이터\aac\MG00e04c24193c\20210901\151333-459.aac", "파일열기")</f>
        <v>파일열기</v>
      </c>
      <c r="H846" s="3" t="s">
        <v>3952</v>
      </c>
      <c r="I846" s="3" t="s">
        <v>3953</v>
      </c>
      <c r="J846" s="3" t="s">
        <v>4839</v>
      </c>
    </row>
    <row r="847" spans="1:10" ht="49.5" x14ac:dyDescent="0.3">
      <c r="A847">
        <v>20210817</v>
      </c>
      <c r="B847" t="s">
        <v>15</v>
      </c>
      <c r="C847" t="s">
        <v>3954</v>
      </c>
      <c r="D847">
        <v>44.050198000000002</v>
      </c>
      <c r="E847" t="s">
        <v>3955</v>
      </c>
      <c r="F847" t="s">
        <v>3956</v>
      </c>
      <c r="G847" t="str">
        <f>HYPERLINK("d:\SRT_Improvement\전사데이터\aac\MG00e04c2419cc\20210817\194123-562.aac", "파일열기")</f>
        <v>파일열기</v>
      </c>
      <c r="H847" s="3" t="s">
        <v>2523</v>
      </c>
      <c r="I847" s="3" t="s">
        <v>2460</v>
      </c>
    </row>
    <row r="848" spans="1:10" ht="49.5" x14ac:dyDescent="0.3">
      <c r="A848">
        <v>20210708</v>
      </c>
      <c r="B848" t="s">
        <v>42</v>
      </c>
      <c r="C848" t="s">
        <v>3957</v>
      </c>
      <c r="D848">
        <v>16.432313000000001</v>
      </c>
      <c r="E848" t="s">
        <v>3958</v>
      </c>
      <c r="F848" t="s">
        <v>3959</v>
      </c>
      <c r="G848" t="str">
        <f>HYPERLINK("d:\SRT_Improvement\전사데이터\aac\MG00e04c241970\20210708\163257-067.aac", "파일열기")</f>
        <v>파일열기</v>
      </c>
      <c r="H848" s="3" t="s">
        <v>3960</v>
      </c>
      <c r="I848" s="3" t="s">
        <v>3961</v>
      </c>
    </row>
    <row r="849" spans="1:10" ht="49.5" x14ac:dyDescent="0.3">
      <c r="A849">
        <v>20210722</v>
      </c>
      <c r="B849" t="s">
        <v>436</v>
      </c>
      <c r="C849" t="s">
        <v>3962</v>
      </c>
      <c r="D849">
        <v>27.41423</v>
      </c>
      <c r="E849" t="s">
        <v>3963</v>
      </c>
      <c r="F849" t="s">
        <v>3964</v>
      </c>
      <c r="G849" t="str">
        <f>HYPERLINK("d:\SRT_Improvement\전사데이터\aac\MG00e04c241934\20210722\185941-604.aac", "파일열기")</f>
        <v>파일열기</v>
      </c>
      <c r="H849" s="3" t="s">
        <v>3965</v>
      </c>
      <c r="I849" s="3" t="s">
        <v>3966</v>
      </c>
    </row>
    <row r="850" spans="1:10" ht="49.5" x14ac:dyDescent="0.3">
      <c r="A850">
        <v>20210719</v>
      </c>
      <c r="B850" t="s">
        <v>53</v>
      </c>
      <c r="C850" t="s">
        <v>3967</v>
      </c>
      <c r="D850">
        <v>13.527925</v>
      </c>
      <c r="E850" t="s">
        <v>3968</v>
      </c>
      <c r="F850" t="s">
        <v>4835</v>
      </c>
      <c r="G850" t="str">
        <f>HYPERLINK("d:\SRT_Improvement\전사데이터\aac\MG00e04c2419b0\20210719\142850-209.aac", "파일열기")</f>
        <v>파일열기</v>
      </c>
      <c r="H850" s="3" t="s">
        <v>3970</v>
      </c>
      <c r="I850" s="3" t="s">
        <v>3971</v>
      </c>
      <c r="J850" s="3" t="s">
        <v>4587</v>
      </c>
    </row>
    <row r="851" spans="1:10" ht="49.5" x14ac:dyDescent="0.3">
      <c r="A851">
        <v>20210707</v>
      </c>
      <c r="B851" t="s">
        <v>24</v>
      </c>
      <c r="C851" t="s">
        <v>3972</v>
      </c>
      <c r="D851">
        <v>13.969115</v>
      </c>
      <c r="E851" t="s">
        <v>3973</v>
      </c>
      <c r="F851" t="s">
        <v>4832</v>
      </c>
      <c r="G851" t="str">
        <f>HYPERLINK("d:\SRT_Improvement\전사데이터\aac\MG00e04c24194c\20210707\230201-355.aac", "파일열기")</f>
        <v>파일열기</v>
      </c>
      <c r="H851" s="3" t="s">
        <v>3975</v>
      </c>
      <c r="I851" s="3" t="s">
        <v>3976</v>
      </c>
      <c r="J851" s="3" t="s">
        <v>4834</v>
      </c>
    </row>
    <row r="852" spans="1:10" ht="49.5" x14ac:dyDescent="0.3">
      <c r="A852">
        <v>20210720</v>
      </c>
      <c r="B852" t="s">
        <v>377</v>
      </c>
      <c r="C852" t="s">
        <v>3977</v>
      </c>
      <c r="D852">
        <v>43.100150999999997</v>
      </c>
      <c r="E852" t="s">
        <v>3978</v>
      </c>
      <c r="F852" t="s">
        <v>3979</v>
      </c>
      <c r="G852" t="str">
        <f>HYPERLINK("d:\SRT_Improvement\전사데이터\aac\MG00e04c241974\20210720\204634-581.aac", "파일열기")</f>
        <v>파일열기</v>
      </c>
      <c r="H852" s="3" t="s">
        <v>3980</v>
      </c>
      <c r="I852" s="3" t="s">
        <v>3981</v>
      </c>
    </row>
    <row r="853" spans="1:10" ht="49.5" x14ac:dyDescent="0.3">
      <c r="A853">
        <v>20210903</v>
      </c>
      <c r="B853" t="s">
        <v>188</v>
      </c>
      <c r="C853" t="s">
        <v>3982</v>
      </c>
      <c r="D853">
        <v>16.780934999999999</v>
      </c>
      <c r="E853" t="s">
        <v>3983</v>
      </c>
      <c r="F853" t="s">
        <v>3984</v>
      </c>
      <c r="G853" t="str">
        <f>HYPERLINK("d:\SRT_Improvement\전사데이터\aac\MG00e04c2419a4\20210903\101534-650.aac", "파일열기")</f>
        <v>파일열기</v>
      </c>
      <c r="H853" s="3" t="s">
        <v>3985</v>
      </c>
      <c r="I853" s="3" t="s">
        <v>3986</v>
      </c>
    </row>
    <row r="854" spans="1:10" ht="49.5" x14ac:dyDescent="0.3">
      <c r="A854">
        <v>20210802</v>
      </c>
      <c r="B854" t="s">
        <v>199</v>
      </c>
      <c r="C854" t="s">
        <v>3987</v>
      </c>
      <c r="D854">
        <v>16.107135</v>
      </c>
      <c r="E854" t="s">
        <v>3988</v>
      </c>
      <c r="F854" t="s">
        <v>4829</v>
      </c>
      <c r="G854" t="str">
        <f>HYPERLINK("d:\SRT_Improvement\전사데이터\aac\MG00e04c241988\20210802\175634-866.aac", "파일열기")</f>
        <v>파일열기</v>
      </c>
      <c r="H854" s="3" t="s">
        <v>3990</v>
      </c>
      <c r="I854" s="3" t="s">
        <v>3991</v>
      </c>
      <c r="J854" s="3" t="s">
        <v>4831</v>
      </c>
    </row>
    <row r="855" spans="1:10" ht="49.5" x14ac:dyDescent="0.3">
      <c r="A855">
        <v>20210702</v>
      </c>
      <c r="B855" t="s">
        <v>436</v>
      </c>
      <c r="C855" t="s">
        <v>3992</v>
      </c>
      <c r="D855">
        <v>16.272487999999999</v>
      </c>
      <c r="E855" t="s">
        <v>3993</v>
      </c>
      <c r="F855" t="s">
        <v>3994</v>
      </c>
      <c r="G855" t="str">
        <f>HYPERLINK("d:\SRT_Improvement\전사데이터\aac\MG00e04c241934\20210702\142329-985.aac", "파일열기")</f>
        <v>파일열기</v>
      </c>
      <c r="H855" s="3" t="s">
        <v>3370</v>
      </c>
      <c r="I855" s="3" t="s">
        <v>3995</v>
      </c>
    </row>
    <row r="856" spans="1:10" ht="99" x14ac:dyDescent="0.3">
      <c r="A856">
        <v>20210719</v>
      </c>
      <c r="B856" t="s">
        <v>242</v>
      </c>
      <c r="C856" t="s">
        <v>3996</v>
      </c>
      <c r="D856">
        <v>28.066663999999999</v>
      </c>
      <c r="E856" t="s">
        <v>3997</v>
      </c>
      <c r="F856" t="s">
        <v>3998</v>
      </c>
      <c r="G856" t="str">
        <f>HYPERLINK("d:\SRT_Improvement\전사데이터\aac\MG00e04c241944\20210719\095024-578.aac", "파일열기")</f>
        <v>파일열기</v>
      </c>
      <c r="H856" s="3" t="s">
        <v>3999</v>
      </c>
      <c r="I856" s="3" t="s">
        <v>4000</v>
      </c>
    </row>
    <row r="857" spans="1:10" ht="49.5" x14ac:dyDescent="0.3">
      <c r="A857">
        <v>20210705</v>
      </c>
      <c r="B857" t="s">
        <v>377</v>
      </c>
      <c r="C857" t="s">
        <v>4001</v>
      </c>
      <c r="D857">
        <v>38.538172000000003</v>
      </c>
      <c r="E857" t="s">
        <v>4002</v>
      </c>
      <c r="F857" t="s">
        <v>4003</v>
      </c>
      <c r="G857" t="str">
        <f>HYPERLINK("d:\SRT_Improvement\전사데이터\aac\MG00e04c241974\20210705\193013-097.aac", "파일열기")</f>
        <v>파일열기</v>
      </c>
      <c r="H857" s="3" t="s">
        <v>2464</v>
      </c>
      <c r="I857" s="3" t="s">
        <v>2465</v>
      </c>
    </row>
    <row r="858" spans="1:10" ht="66" x14ac:dyDescent="0.3">
      <c r="A858">
        <v>20210820</v>
      </c>
      <c r="B858" t="s">
        <v>80</v>
      </c>
      <c r="C858" t="s">
        <v>4004</v>
      </c>
      <c r="D858">
        <v>21.157658999999999</v>
      </c>
      <c r="E858" t="s">
        <v>4005</v>
      </c>
      <c r="F858" t="s">
        <v>4826</v>
      </c>
      <c r="G858" t="str">
        <f>HYPERLINK("d:\SRT_Improvement\전사데이터\aac\MG00e04c241950\20210820\150643-171.aac", "파일열기")</f>
        <v>파일열기</v>
      </c>
      <c r="H858" s="3" t="s">
        <v>4007</v>
      </c>
      <c r="I858" s="3" t="s">
        <v>4008</v>
      </c>
      <c r="J858" s="3" t="s">
        <v>4828</v>
      </c>
    </row>
    <row r="859" spans="1:10" ht="49.5" x14ac:dyDescent="0.3">
      <c r="A859">
        <v>20210729</v>
      </c>
      <c r="B859" t="s">
        <v>74</v>
      </c>
      <c r="C859" t="s">
        <v>4009</v>
      </c>
      <c r="D859">
        <v>43.996743000000002</v>
      </c>
      <c r="E859" t="s">
        <v>4010</v>
      </c>
      <c r="F859" t="s">
        <v>4011</v>
      </c>
      <c r="G859" t="str">
        <f>HYPERLINK("d:\SRT_Improvement\전사데이터\aac\MG00e04c2418cc\20210729\112428-728.aac", "파일열기")</f>
        <v>파일열기</v>
      </c>
      <c r="H859" s="3" t="s">
        <v>3052</v>
      </c>
      <c r="I859" s="3" t="s">
        <v>4012</v>
      </c>
    </row>
    <row r="860" spans="1:10" ht="49.5" x14ac:dyDescent="0.3">
      <c r="A860">
        <v>20210806</v>
      </c>
      <c r="B860" t="s">
        <v>42</v>
      </c>
      <c r="C860" t="s">
        <v>4013</v>
      </c>
      <c r="D860">
        <v>41.666297</v>
      </c>
      <c r="E860" t="s">
        <v>4014</v>
      </c>
      <c r="F860" t="s">
        <v>4015</v>
      </c>
      <c r="G860" t="str">
        <f>HYPERLINK("d:\SRT_Improvement\전사데이터\aac\MG00e04c241970\20210806\091807-828.aac", "파일열기")</f>
        <v>파일열기</v>
      </c>
      <c r="H860" s="3" t="s">
        <v>2714</v>
      </c>
      <c r="I860" s="3" t="s">
        <v>2494</v>
      </c>
    </row>
    <row r="861" spans="1:10" ht="49.5" x14ac:dyDescent="0.3">
      <c r="A861">
        <v>20210825</v>
      </c>
      <c r="B861" t="s">
        <v>230</v>
      </c>
      <c r="C861" t="s">
        <v>4016</v>
      </c>
      <c r="D861">
        <v>16.355063000000001</v>
      </c>
      <c r="E861" t="s">
        <v>4017</v>
      </c>
      <c r="F861" t="s">
        <v>4018</v>
      </c>
      <c r="G861" t="str">
        <f>HYPERLINK("d:\SRT_Improvement\전사데이터\aac\MG00e04c2419a0\20210825\130050-272.aac", "파일열기")</f>
        <v>파일열기</v>
      </c>
      <c r="H861" s="3" t="s">
        <v>3566</v>
      </c>
      <c r="I861" s="3" t="s">
        <v>4019</v>
      </c>
    </row>
    <row r="862" spans="1:10" ht="49.5" x14ac:dyDescent="0.3">
      <c r="A862">
        <v>20210823</v>
      </c>
      <c r="B862" t="s">
        <v>230</v>
      </c>
      <c r="C862" t="s">
        <v>4020</v>
      </c>
      <c r="D862">
        <v>44.876300000000001</v>
      </c>
      <c r="E862" t="s">
        <v>4021</v>
      </c>
      <c r="F862" t="s">
        <v>4022</v>
      </c>
      <c r="G862" t="str">
        <f>HYPERLINK("d:\SRT_Improvement\전사데이터\aac\MG00e04c2419a0\20210823\115131-602.aac", "파일열기")</f>
        <v>파일열기</v>
      </c>
      <c r="H862" s="3" t="s">
        <v>4023</v>
      </c>
      <c r="I862" s="3" t="s">
        <v>3011</v>
      </c>
    </row>
    <row r="863" spans="1:10" ht="49.5" x14ac:dyDescent="0.3">
      <c r="A863">
        <v>20210809</v>
      </c>
      <c r="B863" t="s">
        <v>147</v>
      </c>
      <c r="C863" t="s">
        <v>4024</v>
      </c>
      <c r="D863">
        <v>18.670808000000001</v>
      </c>
      <c r="E863" t="s">
        <v>4025</v>
      </c>
      <c r="F863" t="s">
        <v>4026</v>
      </c>
      <c r="G863" t="str">
        <f>HYPERLINK("d:\SRT_Improvement\전사데이터\aac\MG00e04c241968\20210809\070245-008.aac", "파일열기")</f>
        <v>파일열기</v>
      </c>
      <c r="H863" s="3" t="s">
        <v>4027</v>
      </c>
      <c r="I863" s="3" t="s">
        <v>4028</v>
      </c>
    </row>
    <row r="864" spans="1:10" ht="49.5" x14ac:dyDescent="0.3">
      <c r="A864">
        <v>20210803</v>
      </c>
      <c r="B864" t="s">
        <v>15</v>
      </c>
      <c r="C864" t="s">
        <v>4029</v>
      </c>
      <c r="D864">
        <v>15.175504999999999</v>
      </c>
      <c r="E864" t="s">
        <v>4030</v>
      </c>
      <c r="F864" t="s">
        <v>4031</v>
      </c>
      <c r="G864" t="str">
        <f>HYPERLINK("d:\SRT_Improvement\전사데이터\aac\MG00e04c2419cc\20210803\203705-347.aac", "파일열기")</f>
        <v>파일열기</v>
      </c>
      <c r="H864" s="3" t="s">
        <v>4032</v>
      </c>
      <c r="I864" s="3" t="s">
        <v>4033</v>
      </c>
    </row>
    <row r="865" spans="1:10" ht="49.5" x14ac:dyDescent="0.3">
      <c r="A865">
        <v>20210902</v>
      </c>
      <c r="B865" t="s">
        <v>10</v>
      </c>
      <c r="C865" t="s">
        <v>4034</v>
      </c>
      <c r="D865">
        <v>16.182417999999998</v>
      </c>
      <c r="E865" t="s">
        <v>4035</v>
      </c>
      <c r="F865" t="s">
        <v>4036</v>
      </c>
      <c r="G865" t="str">
        <f>HYPERLINK("d:\SRT_Improvement\전사데이터\aac\MG00e04c2419ac\20210902\190109-169.aac", "파일열기")</f>
        <v>파일열기</v>
      </c>
      <c r="H865" s="3" t="s">
        <v>2610</v>
      </c>
      <c r="I865" s="3" t="s">
        <v>4037</v>
      </c>
    </row>
    <row r="866" spans="1:10" ht="49.5" x14ac:dyDescent="0.3">
      <c r="A866">
        <v>20210820</v>
      </c>
      <c r="B866" t="s">
        <v>230</v>
      </c>
      <c r="C866" t="s">
        <v>4038</v>
      </c>
      <c r="D866">
        <v>17.810051000000001</v>
      </c>
      <c r="E866" t="s">
        <v>4039</v>
      </c>
      <c r="F866" t="s">
        <v>4823</v>
      </c>
      <c r="G866" t="str">
        <f>HYPERLINK("d:\SRT_Improvement\전사데이터\aac\MG00e04c2419a0\20210820\085537-995.aac", "파일열기")</f>
        <v>파일열기</v>
      </c>
      <c r="H866" s="3" t="s">
        <v>2542</v>
      </c>
      <c r="I866" s="3" t="s">
        <v>4041</v>
      </c>
      <c r="J866" s="3" t="s">
        <v>4825</v>
      </c>
    </row>
    <row r="867" spans="1:10" ht="82.5" x14ac:dyDescent="0.3">
      <c r="A867">
        <v>20210830</v>
      </c>
      <c r="B867" t="s">
        <v>322</v>
      </c>
      <c r="C867" t="s">
        <v>4042</v>
      </c>
      <c r="D867">
        <v>21.378817000000002</v>
      </c>
      <c r="E867" t="s">
        <v>4043</v>
      </c>
      <c r="F867" t="s">
        <v>4044</v>
      </c>
      <c r="G867" t="str">
        <f>HYPERLINK("d:\SRT_Improvement\전사데이터\aac\MG00e04c24198c\20210830\213551-544.aac", "파일열기")</f>
        <v>파일열기</v>
      </c>
      <c r="H867" s="3" t="s">
        <v>4045</v>
      </c>
      <c r="I867" s="3" t="s">
        <v>4046</v>
      </c>
    </row>
    <row r="868" spans="1:10" ht="49.5" x14ac:dyDescent="0.3">
      <c r="A868">
        <v>20210830</v>
      </c>
      <c r="B868" t="s">
        <v>15</v>
      </c>
      <c r="C868" t="s">
        <v>4047</v>
      </c>
      <c r="D868">
        <v>33.202998999999998</v>
      </c>
      <c r="E868" t="s">
        <v>4048</v>
      </c>
      <c r="F868" t="s">
        <v>4049</v>
      </c>
      <c r="G868" t="str">
        <f>HYPERLINK("d:\SRT_Improvement\전사데이터\aac\MG00e04c2419cc\20210830\230746-847.aac", "파일열기")</f>
        <v>파일열기</v>
      </c>
      <c r="H868" s="3" t="s">
        <v>2484</v>
      </c>
      <c r="I868" s="3" t="s">
        <v>2465</v>
      </c>
    </row>
    <row r="869" spans="1:10" ht="49.5" x14ac:dyDescent="0.3">
      <c r="A869">
        <v>20210825</v>
      </c>
      <c r="B869" t="s">
        <v>498</v>
      </c>
      <c r="C869" t="s">
        <v>4050</v>
      </c>
      <c r="D869">
        <v>18.626458</v>
      </c>
      <c r="E869" t="s">
        <v>4051</v>
      </c>
      <c r="F869" t="s">
        <v>4052</v>
      </c>
      <c r="G869" t="str">
        <f>HYPERLINK("d:\SRT_Improvement\전사데이터\aac\MG00e04c24191c\20210825\105055-107.aac", "파일열기")</f>
        <v>파일열기</v>
      </c>
      <c r="H869" s="3" t="s">
        <v>4053</v>
      </c>
      <c r="I869" s="3" t="s">
        <v>4054</v>
      </c>
    </row>
    <row r="870" spans="1:10" ht="49.5" x14ac:dyDescent="0.3">
      <c r="A870">
        <v>20210708</v>
      </c>
      <c r="B870" t="s">
        <v>377</v>
      </c>
      <c r="C870" t="s">
        <v>4055</v>
      </c>
      <c r="D870">
        <v>41.779636000000004</v>
      </c>
      <c r="E870" t="s">
        <v>4056</v>
      </c>
      <c r="F870" t="s">
        <v>4057</v>
      </c>
      <c r="G870" t="str">
        <f>HYPERLINK("d:\SRT_Improvement\전사데이터\aac\MG00e04c241974\20210708\112506-887.aac", "파일열기")</f>
        <v>파일열기</v>
      </c>
      <c r="H870" s="3" t="s">
        <v>2523</v>
      </c>
      <c r="I870" s="3" t="s">
        <v>2460</v>
      </c>
    </row>
    <row r="871" spans="1:10" ht="49.5" x14ac:dyDescent="0.3">
      <c r="A871">
        <v>20210806</v>
      </c>
      <c r="B871" t="s">
        <v>377</v>
      </c>
      <c r="C871" t="s">
        <v>4058</v>
      </c>
      <c r="D871">
        <v>16.503405000000001</v>
      </c>
      <c r="E871" t="s">
        <v>4059</v>
      </c>
      <c r="F871" t="s">
        <v>4060</v>
      </c>
      <c r="G871" t="str">
        <f>HYPERLINK("d:\SRT_Improvement\전사데이터\aac\MG00e04c241974\20210806\100110-060.aac", "파일열기")</f>
        <v>파일열기</v>
      </c>
      <c r="H871" s="3" t="s">
        <v>4061</v>
      </c>
      <c r="I871" s="3" t="s">
        <v>2543</v>
      </c>
    </row>
    <row r="872" spans="1:10" ht="66" x14ac:dyDescent="0.3">
      <c r="A872">
        <v>20210707</v>
      </c>
      <c r="B872" t="s">
        <v>47</v>
      </c>
      <c r="C872" t="s">
        <v>4062</v>
      </c>
      <c r="D872">
        <v>23.329374999999999</v>
      </c>
      <c r="E872" t="s">
        <v>4063</v>
      </c>
      <c r="F872" t="s">
        <v>4064</v>
      </c>
      <c r="G872" t="str">
        <f>HYPERLINK("d:\SRT_Improvement\전사데이터\aac\MG00e04c24197c\20210707\181214-444.aac", "파일열기")</f>
        <v>파일열기</v>
      </c>
      <c r="H872" s="3" t="s">
        <v>4065</v>
      </c>
      <c r="I872" s="3" t="s">
        <v>4066</v>
      </c>
    </row>
    <row r="873" spans="1:10" ht="181.5" hidden="1" x14ac:dyDescent="0.3">
      <c r="A873">
        <v>20210720</v>
      </c>
      <c r="B873" t="s">
        <v>163</v>
      </c>
      <c r="C873" t="s">
        <v>4067</v>
      </c>
      <c r="D873">
        <v>44.759973000000002</v>
      </c>
      <c r="E873" t="s">
        <v>4068</v>
      </c>
      <c r="H873" s="3" t="s">
        <v>4069</v>
      </c>
    </row>
    <row r="874" spans="1:10" ht="49.5" x14ac:dyDescent="0.3">
      <c r="A874">
        <v>20210907</v>
      </c>
      <c r="B874" t="s">
        <v>59</v>
      </c>
      <c r="C874" t="s">
        <v>4070</v>
      </c>
      <c r="D874">
        <v>21.535081999999999</v>
      </c>
      <c r="E874" t="s">
        <v>4071</v>
      </c>
      <c r="F874" t="s">
        <v>4820</v>
      </c>
      <c r="G874" t="str">
        <f>HYPERLINK("d:\SRT_Improvement\전사데이터\aac\MG00e04c24193c\20210907\093957-556.aac", "파일열기")</f>
        <v>파일열기</v>
      </c>
      <c r="H874" s="3" t="s">
        <v>3661</v>
      </c>
      <c r="I874" s="3" t="s">
        <v>4073</v>
      </c>
      <c r="J874" s="3" t="s">
        <v>4822</v>
      </c>
    </row>
    <row r="875" spans="1:10" ht="49.5" x14ac:dyDescent="0.3">
      <c r="A875">
        <v>20210805</v>
      </c>
      <c r="B875" t="s">
        <v>248</v>
      </c>
      <c r="C875" t="s">
        <v>4074</v>
      </c>
      <c r="D875">
        <v>47.169930000000001</v>
      </c>
      <c r="E875" t="s">
        <v>4075</v>
      </c>
      <c r="F875" t="s">
        <v>4076</v>
      </c>
      <c r="G875" t="str">
        <f>HYPERLINK("d:\SRT_Improvement\전사데이터\aac\MG00e04c241940\20210805\190153-359.aac", "파일열기")</f>
        <v>파일열기</v>
      </c>
      <c r="H875" s="3" t="s">
        <v>3256</v>
      </c>
      <c r="I875" s="3" t="s">
        <v>2504</v>
      </c>
    </row>
    <row r="876" spans="1:10" ht="49.5" x14ac:dyDescent="0.3">
      <c r="A876">
        <v>20210809</v>
      </c>
      <c r="B876" t="s">
        <v>230</v>
      </c>
      <c r="C876" t="s">
        <v>4077</v>
      </c>
      <c r="D876">
        <v>18.236644999999999</v>
      </c>
      <c r="E876" t="s">
        <v>4078</v>
      </c>
      <c r="F876" t="s">
        <v>4079</v>
      </c>
      <c r="G876" t="str">
        <f>HYPERLINK("d:\SRT_Improvement\전사데이터\aac\MG00e04c2419a0\20210809\111700-084.aac", "파일열기")</f>
        <v>파일열기</v>
      </c>
      <c r="H876" s="3" t="s">
        <v>4080</v>
      </c>
      <c r="I876" s="3" t="s">
        <v>4081</v>
      </c>
    </row>
    <row r="877" spans="1:10" ht="49.5" x14ac:dyDescent="0.3">
      <c r="A877">
        <v>20210802</v>
      </c>
      <c r="B877" t="s">
        <v>64</v>
      </c>
      <c r="C877" t="s">
        <v>4082</v>
      </c>
      <c r="D877">
        <v>48.149197000000001</v>
      </c>
      <c r="E877" t="s">
        <v>4083</v>
      </c>
      <c r="F877" t="s">
        <v>4084</v>
      </c>
      <c r="G877" t="str">
        <f>HYPERLINK("d:\SRT_Improvement\전사데이터\aac\MG00e04c24196c\20210802\105715-761.aac", "파일열기")</f>
        <v>파일열기</v>
      </c>
      <c r="H877" s="3" t="s">
        <v>4085</v>
      </c>
      <c r="I877" s="3" t="s">
        <v>2504</v>
      </c>
    </row>
    <row r="878" spans="1:10" ht="49.5" x14ac:dyDescent="0.3">
      <c r="A878">
        <v>20210906</v>
      </c>
      <c r="B878" t="s">
        <v>47</v>
      </c>
      <c r="C878" t="s">
        <v>4086</v>
      </c>
      <c r="D878">
        <v>46.052362000000002</v>
      </c>
      <c r="E878" t="s">
        <v>4087</v>
      </c>
      <c r="F878" t="s">
        <v>4088</v>
      </c>
      <c r="G878" t="str">
        <f>HYPERLINK("d:\SRT_Improvement\전사데이터\aac\MG00e04c24197c\20210906\151810-384.aac", "파일열기")</f>
        <v>파일열기</v>
      </c>
      <c r="H878" s="3" t="s">
        <v>4089</v>
      </c>
      <c r="I878" s="3" t="s">
        <v>3981</v>
      </c>
    </row>
    <row r="879" spans="1:10" ht="82.5" x14ac:dyDescent="0.3">
      <c r="A879">
        <v>20210729</v>
      </c>
      <c r="B879" t="s">
        <v>559</v>
      </c>
      <c r="C879" t="s">
        <v>4090</v>
      </c>
      <c r="D879">
        <v>21.914712000000002</v>
      </c>
      <c r="E879" t="s">
        <v>4091</v>
      </c>
      <c r="F879" t="s">
        <v>4605</v>
      </c>
      <c r="G879" t="str">
        <f>HYPERLINK("d:\SRT_Improvement\전사데이터\aac\MG00e04c241998\20210729\093225-047.aac", "파일열기")</f>
        <v>파일열기</v>
      </c>
      <c r="H879" s="3" t="s">
        <v>4092</v>
      </c>
      <c r="I879" s="3" t="s">
        <v>4093</v>
      </c>
      <c r="J879" s="3" t="s">
        <v>4606</v>
      </c>
    </row>
    <row r="880" spans="1:10" ht="49.5" hidden="1" x14ac:dyDescent="0.3">
      <c r="A880">
        <v>20210729</v>
      </c>
      <c r="B880" t="s">
        <v>98</v>
      </c>
      <c r="C880" t="s">
        <v>4094</v>
      </c>
      <c r="D880">
        <v>15.751984999999999</v>
      </c>
      <c r="E880" t="s">
        <v>4095</v>
      </c>
      <c r="H880" s="3" t="s">
        <v>2800</v>
      </c>
    </row>
    <row r="881" spans="1:10" ht="49.5" x14ac:dyDescent="0.3">
      <c r="A881">
        <v>20210830</v>
      </c>
      <c r="B881" t="s">
        <v>86</v>
      </c>
      <c r="C881" t="s">
        <v>4096</v>
      </c>
      <c r="D881">
        <v>47.222107000000001</v>
      </c>
      <c r="E881" t="s">
        <v>4097</v>
      </c>
      <c r="F881" t="s">
        <v>4098</v>
      </c>
      <c r="G881" t="str">
        <f>HYPERLINK("d:\SRT_Improvement\전사데이터\aac\MG00e04c241930\20210830\142152-119.aac", "파일열기")</f>
        <v>파일열기</v>
      </c>
      <c r="H881" s="3" t="s">
        <v>2484</v>
      </c>
      <c r="I881" s="3" t="s">
        <v>4099</v>
      </c>
    </row>
    <row r="882" spans="1:10" ht="66" x14ac:dyDescent="0.3">
      <c r="A882">
        <v>20210827</v>
      </c>
      <c r="B882" t="s">
        <v>147</v>
      </c>
      <c r="C882" t="s">
        <v>4100</v>
      </c>
      <c r="D882">
        <v>40.653472999999998</v>
      </c>
      <c r="E882" t="s">
        <v>4101</v>
      </c>
      <c r="F882" t="s">
        <v>4607</v>
      </c>
      <c r="G882" t="str">
        <f>HYPERLINK("d:\SRT_Improvement\전사데이터\aac\MG00e04c241968\20210827\153044-224.aac", "파일열기")</f>
        <v>파일열기</v>
      </c>
      <c r="H882" s="3" t="s">
        <v>4103</v>
      </c>
      <c r="I882" s="3" t="s">
        <v>2465</v>
      </c>
      <c r="J882" s="3" t="s">
        <v>4583</v>
      </c>
    </row>
    <row r="883" spans="1:10" ht="49.5" x14ac:dyDescent="0.3">
      <c r="A883">
        <v>20210719</v>
      </c>
      <c r="B883" t="s">
        <v>248</v>
      </c>
      <c r="C883" t="s">
        <v>4104</v>
      </c>
      <c r="D883">
        <v>48.189762000000002</v>
      </c>
      <c r="E883" t="s">
        <v>4105</v>
      </c>
      <c r="F883" t="s">
        <v>4106</v>
      </c>
      <c r="G883" t="str">
        <f>HYPERLINK("d:\SRT_Improvement\전사데이터\aac\MG00e04c241940\20210719\054251-485.aac", "파일열기")</f>
        <v>파일열기</v>
      </c>
      <c r="H883" s="3" t="s">
        <v>2493</v>
      </c>
      <c r="I883" s="3" t="s">
        <v>4107</v>
      </c>
    </row>
    <row r="884" spans="1:10" ht="49.5" x14ac:dyDescent="0.3">
      <c r="A884">
        <v>20210723</v>
      </c>
      <c r="B884" t="s">
        <v>15</v>
      </c>
      <c r="C884" t="s">
        <v>4108</v>
      </c>
      <c r="D884">
        <v>40.774045999999998</v>
      </c>
      <c r="E884" t="s">
        <v>4109</v>
      </c>
      <c r="F884" t="s">
        <v>4110</v>
      </c>
      <c r="G884" t="str">
        <f>HYPERLINK("d:\SRT_Improvement\전사데이터\aac\MG00e04c2419cc\20210723\175353-401.aac", "파일열기")</f>
        <v>파일열기</v>
      </c>
      <c r="H884" s="3" t="s">
        <v>4111</v>
      </c>
      <c r="I884" s="3" t="s">
        <v>3011</v>
      </c>
    </row>
    <row r="885" spans="1:10" ht="66" x14ac:dyDescent="0.3">
      <c r="A885">
        <v>20210806</v>
      </c>
      <c r="B885" t="s">
        <v>188</v>
      </c>
      <c r="C885" t="s">
        <v>4112</v>
      </c>
      <c r="D885">
        <v>45.332659999999997</v>
      </c>
      <c r="E885" t="s">
        <v>4113</v>
      </c>
      <c r="F885" t="s">
        <v>4114</v>
      </c>
      <c r="G885" t="str">
        <f>HYPERLINK("d:\SRT_Improvement\전사데이터\aac\MG00e04c2419a4\20210806\115205-699.aac", "파일열기")</f>
        <v>파일열기</v>
      </c>
      <c r="H885" s="3" t="s">
        <v>4111</v>
      </c>
      <c r="I885" s="3" t="s">
        <v>4115</v>
      </c>
    </row>
    <row r="886" spans="1:10" ht="49.5" x14ac:dyDescent="0.3">
      <c r="A886">
        <v>20210803</v>
      </c>
      <c r="B886" t="s">
        <v>322</v>
      </c>
      <c r="C886" t="s">
        <v>4116</v>
      </c>
      <c r="D886">
        <v>42.886263</v>
      </c>
      <c r="E886" t="s">
        <v>4117</v>
      </c>
      <c r="F886" t="s">
        <v>4118</v>
      </c>
      <c r="G886" t="str">
        <f>HYPERLINK("d:\SRT_Improvement\전사데이터\aac\MG00e04c24198c\20210803\061320-338.aac", "파일열기")</f>
        <v>파일열기</v>
      </c>
      <c r="H886" s="3" t="s">
        <v>2532</v>
      </c>
      <c r="I886" s="3" t="s">
        <v>3315</v>
      </c>
    </row>
    <row r="887" spans="1:10" ht="49.5" x14ac:dyDescent="0.3">
      <c r="A887">
        <v>20210806</v>
      </c>
      <c r="B887" t="s">
        <v>74</v>
      </c>
      <c r="C887" t="s">
        <v>4119</v>
      </c>
      <c r="D887">
        <v>40.730598999999998</v>
      </c>
      <c r="E887" t="s">
        <v>4120</v>
      </c>
      <c r="F887" t="s">
        <v>4121</v>
      </c>
      <c r="G887" t="str">
        <f>HYPERLINK("d:\SRT_Improvement\전사데이터\aac\MG00e04c2418cc\20210806\073819-562.aac", "파일열기")</f>
        <v>파일열기</v>
      </c>
      <c r="H887" s="3" t="s">
        <v>2464</v>
      </c>
      <c r="I887" s="3" t="s">
        <v>2465</v>
      </c>
    </row>
    <row r="888" spans="1:10" ht="49.5" x14ac:dyDescent="0.3">
      <c r="A888">
        <v>20210803</v>
      </c>
      <c r="B888" t="s">
        <v>42</v>
      </c>
      <c r="C888" t="s">
        <v>4122</v>
      </c>
      <c r="D888">
        <v>47.448684999999998</v>
      </c>
      <c r="E888" t="s">
        <v>4123</v>
      </c>
      <c r="F888" t="s">
        <v>4124</v>
      </c>
      <c r="G888" t="str">
        <f>HYPERLINK("d:\SRT_Improvement\전사데이터\aac\MG00e04c241970\20210803\121253-068.aac", "파일열기")</f>
        <v>파일열기</v>
      </c>
      <c r="H888" s="3" t="s">
        <v>2503</v>
      </c>
      <c r="I888" s="3" t="s">
        <v>2504</v>
      </c>
    </row>
    <row r="889" spans="1:10" ht="49.5" x14ac:dyDescent="0.3">
      <c r="A889">
        <v>20210813</v>
      </c>
      <c r="B889" t="s">
        <v>29</v>
      </c>
      <c r="C889" t="s">
        <v>4125</v>
      </c>
      <c r="D889">
        <v>17.867995000000001</v>
      </c>
      <c r="E889" t="s">
        <v>4126</v>
      </c>
      <c r="F889" t="s">
        <v>4127</v>
      </c>
      <c r="G889" t="str">
        <f>HYPERLINK("d:\SRT_Improvement\전사데이터\aac\MG00e04c241938\20210813\083010-402.aac", "파일열기")</f>
        <v>파일열기</v>
      </c>
      <c r="H889" s="3" t="s">
        <v>4128</v>
      </c>
      <c r="I889" s="3" t="s">
        <v>4129</v>
      </c>
    </row>
    <row r="890" spans="1:10" ht="49.5" x14ac:dyDescent="0.3">
      <c r="A890">
        <v>20210902</v>
      </c>
      <c r="B890" t="s">
        <v>498</v>
      </c>
      <c r="C890" t="s">
        <v>4130</v>
      </c>
      <c r="D890">
        <v>15.995161</v>
      </c>
      <c r="E890" t="s">
        <v>4131</v>
      </c>
      <c r="F890" t="s">
        <v>4609</v>
      </c>
      <c r="G890" t="str">
        <f>HYPERLINK("d:\SRT_Improvement\전사데이터\aac\MG00e04c24191c\20210902\104529-797.aac", "파일열기")</f>
        <v>파일열기</v>
      </c>
      <c r="H890" s="3" t="s">
        <v>3063</v>
      </c>
      <c r="I890" s="3" t="s">
        <v>4133</v>
      </c>
      <c r="J890" s="3" t="s">
        <v>4585</v>
      </c>
    </row>
    <row r="891" spans="1:10" ht="49.5" x14ac:dyDescent="0.3">
      <c r="A891">
        <v>20210901</v>
      </c>
      <c r="B891" t="s">
        <v>92</v>
      </c>
      <c r="C891" t="s">
        <v>4134</v>
      </c>
      <c r="D891">
        <v>46.321556999999999</v>
      </c>
      <c r="E891" t="s">
        <v>4135</v>
      </c>
      <c r="F891" t="s">
        <v>4136</v>
      </c>
      <c r="G891" t="str">
        <f>HYPERLINK("d:\SRT_Improvement\전사데이터\aac\MG00e04c241914\20210901\161737-112.aac", "파일열기")</f>
        <v>파일열기</v>
      </c>
      <c r="H891" s="3" t="s">
        <v>2484</v>
      </c>
      <c r="I891" s="3" t="s">
        <v>4137</v>
      </c>
    </row>
    <row r="892" spans="1:10" ht="49.5" x14ac:dyDescent="0.3">
      <c r="A892">
        <v>20210902</v>
      </c>
      <c r="B892" t="s">
        <v>80</v>
      </c>
      <c r="C892" t="s">
        <v>4138</v>
      </c>
      <c r="D892">
        <v>48.342109000000001</v>
      </c>
      <c r="E892" t="s">
        <v>4139</v>
      </c>
      <c r="F892" t="s">
        <v>4140</v>
      </c>
      <c r="G892" t="str">
        <f>HYPERLINK("d:\SRT_Improvement\전사데이터\aac\MG00e04c241950\20210902\204841-063.aac", "파일열기")</f>
        <v>파일열기</v>
      </c>
      <c r="H892" s="3" t="s">
        <v>2503</v>
      </c>
      <c r="I892" s="3" t="s">
        <v>4141</v>
      </c>
    </row>
    <row r="893" spans="1:10" ht="49.5" x14ac:dyDescent="0.3">
      <c r="A893">
        <v>20210723</v>
      </c>
      <c r="B893" t="s">
        <v>15</v>
      </c>
      <c r="C893" t="s">
        <v>4142</v>
      </c>
      <c r="D893">
        <v>26.068256999999999</v>
      </c>
      <c r="E893" t="s">
        <v>4143</v>
      </c>
      <c r="F893" t="s">
        <v>4144</v>
      </c>
      <c r="G893" t="str">
        <f>HYPERLINK("d:\SRT_Improvement\전사데이터\aac\MG00e04c2419cc\20210723\152916-618.aac", "파일열기")</f>
        <v>파일열기</v>
      </c>
      <c r="H893" s="3" t="s">
        <v>2748</v>
      </c>
      <c r="I893" s="3" t="s">
        <v>2460</v>
      </c>
    </row>
    <row r="894" spans="1:10" ht="82.5" x14ac:dyDescent="0.3">
      <c r="A894">
        <v>20210803</v>
      </c>
      <c r="B894" t="s">
        <v>199</v>
      </c>
      <c r="C894" t="s">
        <v>4145</v>
      </c>
      <c r="D894">
        <v>25.364122999999999</v>
      </c>
      <c r="E894" t="s">
        <v>4146</v>
      </c>
      <c r="F894" t="s">
        <v>4603</v>
      </c>
      <c r="G894" t="str">
        <f>HYPERLINK("d:\SRT_Improvement\전사데이터\aac\MG00e04c241988\20210803\110229-650.aac", "파일열기")</f>
        <v>파일열기</v>
      </c>
      <c r="H894" s="3" t="s">
        <v>4147</v>
      </c>
      <c r="I894" s="3" t="s">
        <v>4148</v>
      </c>
      <c r="J894" s="3" t="s">
        <v>4604</v>
      </c>
    </row>
    <row r="895" spans="1:10" ht="49.5" x14ac:dyDescent="0.3">
      <c r="A895">
        <v>20210818</v>
      </c>
      <c r="B895" t="s">
        <v>74</v>
      </c>
      <c r="C895" t="s">
        <v>4149</v>
      </c>
      <c r="D895">
        <v>15.472509000000001</v>
      </c>
      <c r="E895" t="s">
        <v>4150</v>
      </c>
      <c r="F895" t="s">
        <v>4151</v>
      </c>
      <c r="G895" t="str">
        <f>HYPERLINK("d:\SRT_Improvement\전사데이터\aac\MG00e04c2418cc\20210818\144104-198.aac", "파일열기")</f>
        <v>파일열기</v>
      </c>
      <c r="H895" s="3" t="s">
        <v>4152</v>
      </c>
      <c r="I895" s="3" t="s">
        <v>2813</v>
      </c>
    </row>
    <row r="896" spans="1:10" ht="49.5" x14ac:dyDescent="0.3">
      <c r="A896">
        <v>20210802</v>
      </c>
      <c r="B896" t="s">
        <v>10</v>
      </c>
      <c r="C896" t="s">
        <v>4153</v>
      </c>
      <c r="D896">
        <v>47.459795999999997</v>
      </c>
      <c r="E896" t="s">
        <v>4154</v>
      </c>
      <c r="F896" t="s">
        <v>4155</v>
      </c>
      <c r="G896" t="str">
        <f>HYPERLINK("d:\SRT_Improvement\전사데이터\aac\MG00e04c2419ac\20210802\174842-374.aac", "파일열기")</f>
        <v>파일열기</v>
      </c>
      <c r="H896" s="3" t="s">
        <v>4156</v>
      </c>
      <c r="I896" s="3" t="s">
        <v>2533</v>
      </c>
    </row>
    <row r="897" spans="1:10" ht="49.5" x14ac:dyDescent="0.3">
      <c r="A897">
        <v>20210716</v>
      </c>
      <c r="B897" t="s">
        <v>24</v>
      </c>
      <c r="C897" t="s">
        <v>4157</v>
      </c>
      <c r="D897">
        <v>41.965943000000003</v>
      </c>
      <c r="E897" t="s">
        <v>4158</v>
      </c>
      <c r="F897" t="s">
        <v>4159</v>
      </c>
      <c r="G897" t="str">
        <f>HYPERLINK("d:\SRT_Improvement\전사데이터\aac\MG00e04c24194c\20210716\080520-536.aac", "파일열기")</f>
        <v>파일열기</v>
      </c>
      <c r="H897" s="3" t="s">
        <v>2532</v>
      </c>
      <c r="I897" s="3" t="s">
        <v>2952</v>
      </c>
    </row>
    <row r="898" spans="1:10" ht="66" x14ac:dyDescent="0.3">
      <c r="A898">
        <v>20210830</v>
      </c>
      <c r="B898" t="s">
        <v>92</v>
      </c>
      <c r="C898" t="s">
        <v>4160</v>
      </c>
      <c r="D898">
        <v>46.751438999999998</v>
      </c>
      <c r="E898" t="s">
        <v>4161</v>
      </c>
      <c r="F898" t="s">
        <v>4162</v>
      </c>
      <c r="G898" t="str">
        <f>HYPERLINK("d:\SRT_Improvement\전사데이터\aac\MG00e04c241914\20210830\083111-986.aac", "파일열기")</f>
        <v>파일열기</v>
      </c>
      <c r="H898" s="3" t="s">
        <v>2493</v>
      </c>
      <c r="I898" s="3" t="s">
        <v>4163</v>
      </c>
    </row>
    <row r="899" spans="1:10" ht="49.5" x14ac:dyDescent="0.3">
      <c r="A899">
        <v>20210812</v>
      </c>
      <c r="B899" t="s">
        <v>174</v>
      </c>
      <c r="C899" t="s">
        <v>4164</v>
      </c>
      <c r="D899">
        <v>45.282795</v>
      </c>
      <c r="E899" t="s">
        <v>4165</v>
      </c>
      <c r="F899" t="s">
        <v>4166</v>
      </c>
      <c r="G899" t="str">
        <f>HYPERLINK("d:\SRT_Improvement\전사데이터\aac\MG00e04c24192c\20210812\181506-022.aac", "파일열기")</f>
        <v>파일열기</v>
      </c>
      <c r="H899" s="3" t="s">
        <v>2484</v>
      </c>
      <c r="I899" s="3" t="s">
        <v>2984</v>
      </c>
    </row>
    <row r="900" spans="1:10" ht="66" x14ac:dyDescent="0.3">
      <c r="A900">
        <v>20210902</v>
      </c>
      <c r="B900" t="s">
        <v>199</v>
      </c>
      <c r="C900" t="s">
        <v>4167</v>
      </c>
      <c r="D900">
        <v>49.319527000000001</v>
      </c>
      <c r="E900" t="s">
        <v>4168</v>
      </c>
      <c r="F900" t="s">
        <v>4611</v>
      </c>
      <c r="G900" t="str">
        <f>HYPERLINK("d:\SRT_Improvement\전사데이터\aac\MG00e04c241988\20210902\064907-350.aac", "파일열기")</f>
        <v>파일열기</v>
      </c>
      <c r="H900" s="3" t="s">
        <v>2523</v>
      </c>
      <c r="I900" s="3" t="s">
        <v>2460</v>
      </c>
      <c r="J900" s="3" t="s">
        <v>4613</v>
      </c>
    </row>
    <row r="901" spans="1:10" ht="49.5" x14ac:dyDescent="0.3">
      <c r="A901">
        <v>20210906</v>
      </c>
      <c r="B901" t="s">
        <v>86</v>
      </c>
      <c r="C901" t="s">
        <v>4170</v>
      </c>
      <c r="D901">
        <v>51.610250999999998</v>
      </c>
      <c r="E901" t="s">
        <v>4171</v>
      </c>
      <c r="F901" t="s">
        <v>4172</v>
      </c>
      <c r="G901" t="str">
        <f>HYPERLINK("d:\SRT_Improvement\전사데이터\aac\MG00e04c241930\20210906\141014-328.aac", "파일열기")</f>
        <v>파일열기</v>
      </c>
      <c r="H901" s="3" t="s">
        <v>3242</v>
      </c>
      <c r="I901" s="3" t="s">
        <v>4173</v>
      </c>
    </row>
    <row r="902" spans="1:10" ht="49.5" x14ac:dyDescent="0.3">
      <c r="A902">
        <v>20210805</v>
      </c>
      <c r="B902" t="s">
        <v>29</v>
      </c>
      <c r="C902" t="s">
        <v>4174</v>
      </c>
      <c r="D902">
        <v>46.714492</v>
      </c>
      <c r="E902" t="s">
        <v>4175</v>
      </c>
      <c r="F902" t="s">
        <v>4176</v>
      </c>
      <c r="G902" t="str">
        <f>HYPERLINK("d:\SRT_Improvement\전사데이터\aac\MG00e04c241938\20210805\182650-880.aac", "파일열기")</f>
        <v>파일열기</v>
      </c>
      <c r="H902" s="3" t="s">
        <v>2464</v>
      </c>
      <c r="I902" s="3" t="s">
        <v>2465</v>
      </c>
    </row>
    <row r="903" spans="1:10" ht="49.5" x14ac:dyDescent="0.3">
      <c r="A903">
        <v>20210806</v>
      </c>
      <c r="B903" t="s">
        <v>472</v>
      </c>
      <c r="C903" t="s">
        <v>4177</v>
      </c>
      <c r="D903">
        <v>47.003107</v>
      </c>
      <c r="E903" t="s">
        <v>4178</v>
      </c>
      <c r="F903" t="s">
        <v>4179</v>
      </c>
      <c r="G903" t="str">
        <f>HYPERLINK("d:\SRT_Improvement\전사데이터\aac\MG00e04c241984\20210806\173403-974.aac", "파일열기")</f>
        <v>파일열기</v>
      </c>
      <c r="H903" s="3" t="s">
        <v>2465</v>
      </c>
      <c r="I903" s="3" t="s">
        <v>2597</v>
      </c>
    </row>
    <row r="904" spans="1:10" ht="49.5" x14ac:dyDescent="0.3">
      <c r="A904">
        <v>20210827</v>
      </c>
      <c r="B904" t="s">
        <v>174</v>
      </c>
      <c r="C904" t="s">
        <v>4180</v>
      </c>
      <c r="D904">
        <v>16.008416</v>
      </c>
      <c r="E904" t="s">
        <v>4181</v>
      </c>
      <c r="F904" t="s">
        <v>4182</v>
      </c>
      <c r="G904" t="str">
        <f>HYPERLINK("d:\SRT_Improvement\전사데이터\aac\MG00e04c24192c\20210827\093509-850.aac", "파일열기")</f>
        <v>파일열기</v>
      </c>
      <c r="H904" s="3" t="s">
        <v>3152</v>
      </c>
      <c r="I904" s="3" t="s">
        <v>4183</v>
      </c>
    </row>
    <row r="905" spans="1:10" ht="49.5" x14ac:dyDescent="0.3">
      <c r="A905">
        <v>20210818</v>
      </c>
      <c r="B905" t="s">
        <v>230</v>
      </c>
      <c r="C905" t="s">
        <v>4184</v>
      </c>
      <c r="D905">
        <v>42.107028999999997</v>
      </c>
      <c r="E905" t="s">
        <v>4185</v>
      </c>
      <c r="F905" t="s">
        <v>4186</v>
      </c>
      <c r="G905" t="str">
        <f>HYPERLINK("d:\SRT_Improvement\전사데이터\aac\MG00e04c2419a0\20210818\084052-843.aac", "파일열기")</f>
        <v>파일열기</v>
      </c>
      <c r="H905" s="3" t="s">
        <v>4187</v>
      </c>
      <c r="I905" s="3" t="s">
        <v>3045</v>
      </c>
    </row>
    <row r="906" spans="1:10" ht="33" x14ac:dyDescent="0.3">
      <c r="A906">
        <v>20210819</v>
      </c>
      <c r="B906" t="s">
        <v>559</v>
      </c>
      <c r="C906" t="s">
        <v>4188</v>
      </c>
      <c r="D906">
        <v>32.304561</v>
      </c>
      <c r="E906" t="s">
        <v>4189</v>
      </c>
      <c r="F906" t="s">
        <v>4190</v>
      </c>
      <c r="G906" t="str">
        <f>HYPERLINK("d:\SRT_Improvement\전사데이터\aac\MG00e04c241998\20210819\215830-094.aac", "파일열기")</f>
        <v>파일열기</v>
      </c>
      <c r="H906" s="3" t="s">
        <v>4191</v>
      </c>
      <c r="I906" s="3" t="s">
        <v>4192</v>
      </c>
    </row>
    <row r="907" spans="1:10" ht="49.5" x14ac:dyDescent="0.3">
      <c r="A907">
        <v>20210819</v>
      </c>
      <c r="B907" t="s">
        <v>199</v>
      </c>
      <c r="C907" t="s">
        <v>4193</v>
      </c>
      <c r="D907">
        <v>43.352358000000002</v>
      </c>
      <c r="E907" t="s">
        <v>4194</v>
      </c>
      <c r="F907" t="s">
        <v>4195</v>
      </c>
      <c r="G907" t="str">
        <f>HYPERLINK("d:\SRT_Improvement\전사데이터\aac\MG00e04c241988\20210819\103816-867.aac", "파일열기")</f>
        <v>파일열기</v>
      </c>
      <c r="H907" s="3" t="s">
        <v>2532</v>
      </c>
      <c r="I907" s="3" t="s">
        <v>2533</v>
      </c>
    </row>
    <row r="908" spans="1:10" ht="49.5" x14ac:dyDescent="0.3">
      <c r="A908">
        <v>20210712</v>
      </c>
      <c r="B908" t="s">
        <v>498</v>
      </c>
      <c r="C908" t="s">
        <v>4196</v>
      </c>
      <c r="D908">
        <v>45.338439999999999</v>
      </c>
      <c r="E908" t="s">
        <v>4197</v>
      </c>
      <c r="F908" t="s">
        <v>4198</v>
      </c>
      <c r="G908" t="str">
        <f>HYPERLINK("d:\SRT_Improvement\전사데이터\aac\MG00e04c24191c\20210712\081820-047.aac", "파일열기")</f>
        <v>파일열기</v>
      </c>
      <c r="H908" s="3" t="s">
        <v>3363</v>
      </c>
      <c r="I908" s="3" t="s">
        <v>3162</v>
      </c>
    </row>
    <row r="909" spans="1:10" ht="82.5" x14ac:dyDescent="0.3">
      <c r="A909">
        <v>20210707</v>
      </c>
      <c r="B909" t="s">
        <v>236</v>
      </c>
      <c r="C909" t="s">
        <v>4199</v>
      </c>
      <c r="D909">
        <v>27.163277999999998</v>
      </c>
      <c r="E909" t="s">
        <v>4200</v>
      </c>
      <c r="F909" t="s">
        <v>4201</v>
      </c>
      <c r="G909" t="str">
        <f>HYPERLINK("d:\SRT_Improvement\전사데이터\aac\MG00e04c241928\20210707\105645-681.aac", "파일열기")</f>
        <v>파일열기</v>
      </c>
      <c r="H909" s="3" t="s">
        <v>4202</v>
      </c>
      <c r="I909" s="3" t="s">
        <v>4203</v>
      </c>
    </row>
    <row r="910" spans="1:10" ht="66" x14ac:dyDescent="0.3">
      <c r="A910">
        <v>20210902</v>
      </c>
      <c r="B910" t="s">
        <v>10</v>
      </c>
      <c r="C910" t="s">
        <v>4204</v>
      </c>
      <c r="D910">
        <v>16.246023999999998</v>
      </c>
      <c r="E910" t="s">
        <v>4205</v>
      </c>
      <c r="F910" t="s">
        <v>4601</v>
      </c>
      <c r="G910" t="str">
        <f>HYPERLINK("d:\SRT_Improvement\전사데이터\aac\MG00e04c2419ac\20210902\205136-232.aac", "파일열기")</f>
        <v>파일열기</v>
      </c>
      <c r="H910" s="3" t="s">
        <v>4206</v>
      </c>
      <c r="I910" s="3" t="s">
        <v>4207</v>
      </c>
      <c r="J910" s="3" t="s">
        <v>4602</v>
      </c>
    </row>
    <row r="911" spans="1:10" ht="49.5" x14ac:dyDescent="0.3">
      <c r="A911">
        <v>20210803</v>
      </c>
      <c r="B911" t="s">
        <v>92</v>
      </c>
      <c r="C911" t="s">
        <v>4208</v>
      </c>
      <c r="D911">
        <v>45.534233999999998</v>
      </c>
      <c r="E911" t="s">
        <v>4209</v>
      </c>
      <c r="F911" t="s">
        <v>4210</v>
      </c>
      <c r="G911" t="str">
        <f>HYPERLINK("d:\SRT_Improvement\전사데이터\aac\MG00e04c241914\20210803\215901-993.aac", "파일열기")</f>
        <v>파일열기</v>
      </c>
      <c r="H911" s="3" t="s">
        <v>2498</v>
      </c>
      <c r="I911" s="3" t="s">
        <v>3391</v>
      </c>
    </row>
    <row r="912" spans="1:10" ht="66" x14ac:dyDescent="0.3">
      <c r="A912">
        <v>20210907</v>
      </c>
      <c r="B912" t="s">
        <v>59</v>
      </c>
      <c r="C912" t="s">
        <v>4211</v>
      </c>
      <c r="D912">
        <v>22.286445000000001</v>
      </c>
      <c r="E912" t="s">
        <v>4212</v>
      </c>
      <c r="F912" t="s">
        <v>4213</v>
      </c>
      <c r="G912" t="str">
        <f>HYPERLINK("d:\SRT_Improvement\전사데이터\aac\MG00e04c24193c\20210907\154250-130.aac", "파일열기")</f>
        <v>파일열기</v>
      </c>
      <c r="H912" s="3" t="s">
        <v>4214</v>
      </c>
      <c r="I912" s="3" t="s">
        <v>4215</v>
      </c>
    </row>
    <row r="913" spans="1:10" ht="49.5" x14ac:dyDescent="0.3">
      <c r="A913">
        <v>20210806</v>
      </c>
      <c r="B913" t="s">
        <v>74</v>
      </c>
      <c r="C913" t="s">
        <v>4216</v>
      </c>
      <c r="D913">
        <v>43.387141999999997</v>
      </c>
      <c r="E913" t="s">
        <v>4217</v>
      </c>
      <c r="F913" t="s">
        <v>4218</v>
      </c>
      <c r="G913" t="str">
        <f>HYPERLINK("d:\SRT_Improvement\전사데이터\aac\MG00e04c2418cc\20210806\125921-733.aac", "파일열기")</f>
        <v>파일열기</v>
      </c>
      <c r="H913" s="3" t="s">
        <v>2459</v>
      </c>
      <c r="I913" s="3" t="s">
        <v>2460</v>
      </c>
    </row>
    <row r="914" spans="1:10" ht="49.5" x14ac:dyDescent="0.3">
      <c r="A914">
        <v>20210701</v>
      </c>
      <c r="B914" t="s">
        <v>53</v>
      </c>
      <c r="C914" t="s">
        <v>4219</v>
      </c>
      <c r="D914">
        <v>27.707477999999998</v>
      </c>
      <c r="E914" t="s">
        <v>4220</v>
      </c>
      <c r="F914" t="s">
        <v>4221</v>
      </c>
      <c r="G914" t="str">
        <f>HYPERLINK("d:\SRT_Improvement\전사데이터\aac\MG00e04c2419b0\20210701\121149-704.aac", "파일열기")</f>
        <v>파일열기</v>
      </c>
      <c r="H914" s="3" t="s">
        <v>2503</v>
      </c>
      <c r="I914" s="3" t="s">
        <v>2504</v>
      </c>
    </row>
    <row r="915" spans="1:10" ht="66" x14ac:dyDescent="0.3">
      <c r="A915">
        <v>20210809</v>
      </c>
      <c r="B915" t="s">
        <v>559</v>
      </c>
      <c r="C915" t="s">
        <v>4222</v>
      </c>
      <c r="D915">
        <v>41.891551</v>
      </c>
      <c r="E915" t="s">
        <v>4223</v>
      </c>
      <c r="F915" t="s">
        <v>4599</v>
      </c>
      <c r="G915" t="str">
        <f>HYPERLINK("d:\SRT_Improvement\전사데이터\aac\MG00e04c241998\20210809\121718-043.aac", "파일열기")</f>
        <v>파일열기</v>
      </c>
      <c r="H915" s="3" t="s">
        <v>2831</v>
      </c>
      <c r="I915" s="3" t="s">
        <v>4224</v>
      </c>
      <c r="J915" s="3" t="s">
        <v>4600</v>
      </c>
    </row>
    <row r="916" spans="1:10" ht="99" hidden="1" x14ac:dyDescent="0.3">
      <c r="A916">
        <v>20210708</v>
      </c>
      <c r="B916" t="s">
        <v>10</v>
      </c>
      <c r="C916" t="s">
        <v>4225</v>
      </c>
      <c r="D916">
        <v>36.930509999999998</v>
      </c>
      <c r="E916" t="s">
        <v>4226</v>
      </c>
      <c r="H916" s="3" t="s">
        <v>4227</v>
      </c>
    </row>
    <row r="917" spans="1:10" ht="49.5" x14ac:dyDescent="0.3">
      <c r="A917">
        <v>20210723</v>
      </c>
      <c r="B917" t="s">
        <v>10</v>
      </c>
      <c r="C917" t="s">
        <v>4228</v>
      </c>
      <c r="D917">
        <v>55.091422000000001</v>
      </c>
      <c r="E917" t="s">
        <v>4229</v>
      </c>
      <c r="F917" t="s">
        <v>4230</v>
      </c>
      <c r="G917" t="str">
        <f>HYPERLINK("d:\SRT_Improvement\전사데이터\aac\MG00e04c2419ac\20210723\093836-237.aac", "파일열기")</f>
        <v>파일열기</v>
      </c>
      <c r="H917" s="3" t="s">
        <v>4231</v>
      </c>
      <c r="I917" s="3" t="s">
        <v>4232</v>
      </c>
    </row>
    <row r="918" spans="1:10" ht="49.5" x14ac:dyDescent="0.3">
      <c r="A918">
        <v>20210812</v>
      </c>
      <c r="B918" t="s">
        <v>436</v>
      </c>
      <c r="C918" t="s">
        <v>4233</v>
      </c>
      <c r="D918">
        <v>47.449677000000001</v>
      </c>
      <c r="E918" t="s">
        <v>4234</v>
      </c>
      <c r="F918" t="s">
        <v>4235</v>
      </c>
      <c r="G918" t="str">
        <f>HYPERLINK("d:\SRT_Improvement\전사데이터\aac\MG00e04c241934\20210812\195046-470.aac", "파일열기")</f>
        <v>파일열기</v>
      </c>
      <c r="H918" s="3" t="s">
        <v>2523</v>
      </c>
      <c r="I918" s="3" t="s">
        <v>4236</v>
      </c>
    </row>
    <row r="919" spans="1:10" ht="33" x14ac:dyDescent="0.3">
      <c r="A919">
        <v>20210728</v>
      </c>
      <c r="B919" t="s">
        <v>236</v>
      </c>
      <c r="C919" t="s">
        <v>4237</v>
      </c>
      <c r="D919">
        <v>9.0074319999999997</v>
      </c>
      <c r="E919" t="s">
        <v>4238</v>
      </c>
      <c r="F919" t="s">
        <v>4614</v>
      </c>
      <c r="G919" t="str">
        <f>HYPERLINK("d:\SRT_Improvement\전사데이터\aac\MG00e04c241928\20210728\224526-306.aac", "파일열기")</f>
        <v>파일열기</v>
      </c>
      <c r="H919" s="3" t="s">
        <v>4240</v>
      </c>
      <c r="I919" s="3" t="s">
        <v>4241</v>
      </c>
      <c r="J919" s="3" t="s">
        <v>4616</v>
      </c>
    </row>
    <row r="920" spans="1:10" ht="99" x14ac:dyDescent="0.3">
      <c r="A920">
        <v>20210813</v>
      </c>
      <c r="B920" t="s">
        <v>559</v>
      </c>
      <c r="C920" t="s">
        <v>4242</v>
      </c>
      <c r="D920">
        <v>23.827475</v>
      </c>
      <c r="E920" t="s">
        <v>4243</v>
      </c>
      <c r="F920" t="s">
        <v>4244</v>
      </c>
      <c r="G920" t="str">
        <f>HYPERLINK("d:\SRT_Improvement\전사데이터\aac\MG00e04c241998\20210813\205218-947.aac", "파일열기")</f>
        <v>파일열기</v>
      </c>
      <c r="H920" s="3" t="s">
        <v>4245</v>
      </c>
      <c r="I920" s="3" t="s">
        <v>4246</v>
      </c>
    </row>
    <row r="921" spans="1:10" ht="82.5" x14ac:dyDescent="0.3">
      <c r="A921">
        <v>20210818</v>
      </c>
      <c r="B921" t="s">
        <v>230</v>
      </c>
      <c r="C921" t="s">
        <v>4247</v>
      </c>
      <c r="D921">
        <v>22.956513000000001</v>
      </c>
      <c r="E921" t="s">
        <v>4248</v>
      </c>
      <c r="F921" t="s">
        <v>4617</v>
      </c>
      <c r="G921" t="str">
        <f>HYPERLINK("d:\SRT_Improvement\전사데이터\aac\MG00e04c2419a0\20210818\150118-834.aac", "파일열기")</f>
        <v>파일열기</v>
      </c>
      <c r="H921" s="3" t="s">
        <v>4250</v>
      </c>
      <c r="I921" s="3" t="s">
        <v>4251</v>
      </c>
      <c r="J921" s="3" t="s">
        <v>4619</v>
      </c>
    </row>
    <row r="922" spans="1:10" ht="49.5" x14ac:dyDescent="0.3">
      <c r="A922">
        <v>20210817</v>
      </c>
      <c r="B922" t="s">
        <v>74</v>
      </c>
      <c r="C922" t="s">
        <v>4252</v>
      </c>
      <c r="D922">
        <v>37.639420999999999</v>
      </c>
      <c r="E922" t="s">
        <v>4253</v>
      </c>
      <c r="F922" t="s">
        <v>4254</v>
      </c>
      <c r="G922" t="str">
        <f>HYPERLINK("d:\SRT_Improvement\전사데이터\aac\MG00e04c2418cc\20210817\134206-321.aac", "파일열기")</f>
        <v>파일열기</v>
      </c>
      <c r="H922" s="3" t="s">
        <v>4255</v>
      </c>
      <c r="I922" s="3" t="s">
        <v>3359</v>
      </c>
    </row>
    <row r="923" spans="1:10" ht="49.5" x14ac:dyDescent="0.3">
      <c r="A923">
        <v>20210810</v>
      </c>
      <c r="B923" t="s">
        <v>92</v>
      </c>
      <c r="C923" t="s">
        <v>4256</v>
      </c>
      <c r="D923">
        <v>13.154560999999999</v>
      </c>
      <c r="E923" t="s">
        <v>4257</v>
      </c>
      <c r="F923" t="s">
        <v>4258</v>
      </c>
      <c r="G923" t="str">
        <f>HYPERLINK("d:\SRT_Improvement\전사데이터\aac\MG00e04c241914\20210810\163507-588.aac", "파일열기")</f>
        <v>파일열기</v>
      </c>
      <c r="H923" s="3" t="s">
        <v>4259</v>
      </c>
      <c r="I923" s="3" t="s">
        <v>4260</v>
      </c>
    </row>
    <row r="924" spans="1:10" ht="49.5" x14ac:dyDescent="0.3">
      <c r="A924">
        <v>20210730</v>
      </c>
      <c r="B924" t="s">
        <v>163</v>
      </c>
      <c r="C924" t="s">
        <v>4261</v>
      </c>
      <c r="D924">
        <v>15.074529</v>
      </c>
      <c r="E924" t="s">
        <v>4262</v>
      </c>
      <c r="F924" t="s">
        <v>4263</v>
      </c>
      <c r="G924" t="str">
        <f>HYPERLINK("d:\SRT_Improvement\전사데이터\aac\MG00e04c2419c0\20210730\134019-998.aac", "파일열기")</f>
        <v>파일열기</v>
      </c>
      <c r="H924" s="3" t="s">
        <v>4264</v>
      </c>
      <c r="I924" s="3" t="s">
        <v>4265</v>
      </c>
    </row>
    <row r="925" spans="1:10" ht="66" x14ac:dyDescent="0.3">
      <c r="A925">
        <v>20210701</v>
      </c>
      <c r="B925" t="s">
        <v>86</v>
      </c>
      <c r="C925" t="s">
        <v>4266</v>
      </c>
      <c r="D925">
        <v>46.083627</v>
      </c>
      <c r="E925" t="s">
        <v>4267</v>
      </c>
      <c r="F925" t="s">
        <v>4268</v>
      </c>
      <c r="G925" t="str">
        <f>HYPERLINK("d:\SRT_Improvement\전사데이터\aac\MG00e04c241930\20210701\171711-135.aac", "파일열기")</f>
        <v>파일열기</v>
      </c>
      <c r="H925" s="3" t="s">
        <v>4269</v>
      </c>
      <c r="I925" s="3" t="s">
        <v>4270</v>
      </c>
    </row>
    <row r="926" spans="1:10" ht="49.5" x14ac:dyDescent="0.3">
      <c r="A926">
        <v>20210812</v>
      </c>
      <c r="B926" t="s">
        <v>559</v>
      </c>
      <c r="C926" t="s">
        <v>4271</v>
      </c>
      <c r="D926">
        <v>14.696145</v>
      </c>
      <c r="E926" t="s">
        <v>4272</v>
      </c>
      <c r="F926" t="s">
        <v>4273</v>
      </c>
      <c r="G926" t="str">
        <f>HYPERLINK("d:\SRT_Improvement\전사데이터\aac\MG00e04c241998\20210812\134819-444.aac", "파일열기")</f>
        <v>파일열기</v>
      </c>
      <c r="H926" s="3" t="s">
        <v>4274</v>
      </c>
      <c r="I926" s="3" t="s">
        <v>4275</v>
      </c>
    </row>
    <row r="927" spans="1:10" ht="49.5" x14ac:dyDescent="0.3">
      <c r="A927">
        <v>20210715</v>
      </c>
      <c r="B927" t="s">
        <v>80</v>
      </c>
      <c r="C927" t="s">
        <v>4276</v>
      </c>
      <c r="D927">
        <v>49.828066</v>
      </c>
      <c r="E927" t="s">
        <v>4277</v>
      </c>
      <c r="F927" t="s">
        <v>4278</v>
      </c>
      <c r="G927" t="str">
        <f>HYPERLINK("d:\SRT_Improvement\전사데이터\aac\MG00e04c241950\20210715\204058-181.aac", "파일열기")</f>
        <v>파일열기</v>
      </c>
      <c r="H927" s="3" t="s">
        <v>2493</v>
      </c>
      <c r="I927" s="3" t="s">
        <v>3162</v>
      </c>
    </row>
    <row r="928" spans="1:10" ht="49.5" x14ac:dyDescent="0.3">
      <c r="A928">
        <v>20210830</v>
      </c>
      <c r="B928" t="s">
        <v>53</v>
      </c>
      <c r="C928" t="s">
        <v>4279</v>
      </c>
      <c r="D928">
        <v>44.400247999999998</v>
      </c>
      <c r="E928" t="s">
        <v>4280</v>
      </c>
      <c r="F928" t="s">
        <v>4281</v>
      </c>
      <c r="G928" t="str">
        <f>HYPERLINK("d:\SRT_Improvement\전사데이터\aac\MG00e04c2419b0\20210830\112449-591.aac", "파일열기")</f>
        <v>파일열기</v>
      </c>
      <c r="H928" s="3" t="s">
        <v>3928</v>
      </c>
      <c r="I928" s="3" t="s">
        <v>3359</v>
      </c>
    </row>
    <row r="929" spans="1:10" ht="49.5" x14ac:dyDescent="0.3">
      <c r="A929">
        <v>20210707</v>
      </c>
      <c r="B929" t="s">
        <v>377</v>
      </c>
      <c r="C929" t="s">
        <v>4282</v>
      </c>
      <c r="D929">
        <v>16.209213999999999</v>
      </c>
      <c r="E929" t="s">
        <v>4283</v>
      </c>
      <c r="F929" t="s">
        <v>4284</v>
      </c>
      <c r="G929" t="str">
        <f>HYPERLINK("d:\SRT_Improvement\전사데이터\aac\MG00e04c241974\20210707\083315-906.aac", "파일열기")</f>
        <v>파일열기</v>
      </c>
      <c r="H929" s="3" t="s">
        <v>4285</v>
      </c>
      <c r="I929" s="3" t="s">
        <v>4286</v>
      </c>
    </row>
    <row r="930" spans="1:10" ht="49.5" x14ac:dyDescent="0.3">
      <c r="A930">
        <v>20210819</v>
      </c>
      <c r="B930" t="s">
        <v>322</v>
      </c>
      <c r="C930" t="s">
        <v>4287</v>
      </c>
      <c r="D930">
        <v>50.143095000000002</v>
      </c>
      <c r="E930" t="s">
        <v>4288</v>
      </c>
      <c r="F930" t="s">
        <v>4289</v>
      </c>
      <c r="G930" t="str">
        <f>HYPERLINK("d:\SRT_Improvement\전사데이터\aac\MG00e04c24198c\20210819\173614-924.aac", "파일열기")</f>
        <v>파일열기</v>
      </c>
      <c r="H930" s="3" t="s">
        <v>2532</v>
      </c>
      <c r="I930" s="3" t="s">
        <v>4290</v>
      </c>
    </row>
    <row r="931" spans="1:10" ht="49.5" x14ac:dyDescent="0.3">
      <c r="A931">
        <v>20210803</v>
      </c>
      <c r="B931" t="s">
        <v>15</v>
      </c>
      <c r="C931" t="s">
        <v>4291</v>
      </c>
      <c r="D931">
        <v>38.863625999999996</v>
      </c>
      <c r="E931" t="s">
        <v>4292</v>
      </c>
      <c r="F931" t="s">
        <v>4293</v>
      </c>
      <c r="G931" t="str">
        <f>HYPERLINK("d:\SRT_Improvement\전사데이터\aac\MG00e04c2419cc\20210803\054252-810.aac", "파일열기")</f>
        <v>파일열기</v>
      </c>
      <c r="H931" s="3" t="s">
        <v>2484</v>
      </c>
      <c r="I931" s="3" t="s">
        <v>2465</v>
      </c>
    </row>
    <row r="932" spans="1:10" ht="49.5" x14ac:dyDescent="0.3">
      <c r="A932">
        <v>20210820</v>
      </c>
      <c r="B932" t="s">
        <v>33</v>
      </c>
      <c r="C932" t="s">
        <v>4294</v>
      </c>
      <c r="D932">
        <v>17.289681999999999</v>
      </c>
      <c r="E932" t="s">
        <v>4295</v>
      </c>
      <c r="F932" t="s">
        <v>4296</v>
      </c>
      <c r="G932" t="str">
        <f>HYPERLINK("d:\SRT_Improvement\전사데이터\aac\MG00e04c241948\20210820\085125-520.aac", "파일열기")</f>
        <v>파일열기</v>
      </c>
      <c r="H932" s="3" t="s">
        <v>2800</v>
      </c>
      <c r="I932" s="3" t="s">
        <v>4297</v>
      </c>
    </row>
    <row r="933" spans="1:10" ht="99" x14ac:dyDescent="0.3">
      <c r="A933">
        <v>20210715</v>
      </c>
      <c r="B933" t="s">
        <v>15</v>
      </c>
      <c r="C933" t="s">
        <v>4298</v>
      </c>
      <c r="D933">
        <v>34.620209000000003</v>
      </c>
      <c r="E933" t="s">
        <v>4299</v>
      </c>
      <c r="F933" t="s">
        <v>4817</v>
      </c>
      <c r="G933" t="str">
        <f>HYPERLINK("d:\SRT_Improvement\전사데이터\aac\MG00e04c2419cc\20210715\134258-538.aac", "파일열기")</f>
        <v>파일열기</v>
      </c>
      <c r="H933" s="3" t="s">
        <v>4301</v>
      </c>
      <c r="I933" s="3" t="s">
        <v>4302</v>
      </c>
      <c r="J933" s="3" t="s">
        <v>4819</v>
      </c>
    </row>
    <row r="934" spans="1:10" ht="49.5" x14ac:dyDescent="0.3">
      <c r="A934">
        <v>20210817</v>
      </c>
      <c r="B934" t="s">
        <v>322</v>
      </c>
      <c r="C934" t="s">
        <v>4303</v>
      </c>
      <c r="D934">
        <v>45.650922999999999</v>
      </c>
      <c r="E934" t="s">
        <v>4304</v>
      </c>
      <c r="F934" t="s">
        <v>4305</v>
      </c>
      <c r="G934" t="str">
        <f>HYPERLINK("d:\SRT_Improvement\전사데이터\aac\MG00e04c24198c\20210817\153159-571.aac", "파일열기")</f>
        <v>파일열기</v>
      </c>
      <c r="H934" s="3" t="s">
        <v>2726</v>
      </c>
      <c r="I934" s="3" t="s">
        <v>2514</v>
      </c>
    </row>
    <row r="935" spans="1:10" ht="49.5" x14ac:dyDescent="0.3">
      <c r="A935">
        <v>20210820</v>
      </c>
      <c r="B935" t="s">
        <v>242</v>
      </c>
      <c r="C935" t="s">
        <v>4306</v>
      </c>
      <c r="D935">
        <v>50.016807</v>
      </c>
      <c r="E935" t="s">
        <v>4307</v>
      </c>
      <c r="F935" t="s">
        <v>4308</v>
      </c>
      <c r="G935" t="str">
        <f>HYPERLINK("d:\SRT_Improvement\전사데이터\aac\MG00e04c241944\20210820\104334-026.aac", "파일열기")</f>
        <v>파일열기</v>
      </c>
      <c r="H935" s="3" t="s">
        <v>3980</v>
      </c>
      <c r="I935" s="3" t="s">
        <v>3981</v>
      </c>
    </row>
    <row r="936" spans="1:10" ht="49.5" x14ac:dyDescent="0.3">
      <c r="A936">
        <v>20210714</v>
      </c>
      <c r="B936" t="s">
        <v>377</v>
      </c>
      <c r="C936" t="s">
        <v>4309</v>
      </c>
      <c r="D936">
        <v>49.617516999999999</v>
      </c>
      <c r="E936" t="s">
        <v>4310</v>
      </c>
      <c r="F936" t="s">
        <v>4311</v>
      </c>
      <c r="G936" t="str">
        <f>HYPERLINK("d:\SRT_Improvement\전사데이터\aac\MG00e04c241974\20210714\155510-706.aac", "파일열기")</f>
        <v>파일열기</v>
      </c>
      <c r="H936" s="3" t="s">
        <v>2504</v>
      </c>
      <c r="I936" s="3" t="s">
        <v>2504</v>
      </c>
    </row>
    <row r="937" spans="1:10" ht="49.5" x14ac:dyDescent="0.3">
      <c r="A937">
        <v>20210903</v>
      </c>
      <c r="B937" t="s">
        <v>59</v>
      </c>
      <c r="C937" t="s">
        <v>4312</v>
      </c>
      <c r="D937">
        <v>51.620347000000002</v>
      </c>
      <c r="E937" t="s">
        <v>4313</v>
      </c>
      <c r="F937" t="s">
        <v>4314</v>
      </c>
      <c r="G937" t="str">
        <f>HYPERLINK("d:\SRT_Improvement\전사데이터\aac\MG00e04c24193c\20210903\101506-032.aac", "파일열기")</f>
        <v>파일열기</v>
      </c>
      <c r="H937" s="3" t="s">
        <v>2868</v>
      </c>
      <c r="I937" s="3" t="s">
        <v>4315</v>
      </c>
    </row>
    <row r="938" spans="1:10" ht="49.5" x14ac:dyDescent="0.3">
      <c r="A938">
        <v>20210824</v>
      </c>
      <c r="B938" t="s">
        <v>163</v>
      </c>
      <c r="C938" t="s">
        <v>4316</v>
      </c>
      <c r="D938">
        <v>45.749749000000001</v>
      </c>
      <c r="E938" t="s">
        <v>4317</v>
      </c>
      <c r="F938" t="s">
        <v>4318</v>
      </c>
      <c r="G938" t="str">
        <f>HYPERLINK("d:\SRT_Improvement\전사데이터\aac\MG00e04c2419c0\20210824\182922-542.aac", "파일열기")</f>
        <v>파일열기</v>
      </c>
      <c r="H938" s="3" t="s">
        <v>2796</v>
      </c>
      <c r="I938" s="3" t="s">
        <v>3391</v>
      </c>
    </row>
    <row r="939" spans="1:10" ht="49.5" x14ac:dyDescent="0.3">
      <c r="A939">
        <v>20210806</v>
      </c>
      <c r="B939" t="s">
        <v>53</v>
      </c>
      <c r="C939" t="s">
        <v>4319</v>
      </c>
      <c r="D939">
        <v>13.589992000000001</v>
      </c>
      <c r="E939" t="s">
        <v>4320</v>
      </c>
      <c r="F939" t="s">
        <v>4816</v>
      </c>
      <c r="G939" t="str">
        <f>HYPERLINK("d:\SRT_Improvement\전사데이터\aac\MG00e04c2419b0\20210806\220125-128.aac", "파일열기")</f>
        <v>파일열기</v>
      </c>
      <c r="H939" s="3" t="s">
        <v>4321</v>
      </c>
      <c r="I939" s="3" t="s">
        <v>4322</v>
      </c>
    </row>
    <row r="940" spans="1:10" ht="49.5" x14ac:dyDescent="0.3">
      <c r="A940">
        <v>20210722</v>
      </c>
      <c r="B940" t="s">
        <v>92</v>
      </c>
      <c r="C940" t="s">
        <v>4323</v>
      </c>
      <c r="D940">
        <v>47.006349</v>
      </c>
      <c r="E940" t="s">
        <v>4324</v>
      </c>
      <c r="F940" t="s">
        <v>4325</v>
      </c>
      <c r="G940" t="str">
        <f>HYPERLINK("d:\SRT_Improvement\전사데이터\aac\MG00e04c241914\20210722\091846-439.aac", "파일열기")</f>
        <v>파일열기</v>
      </c>
      <c r="H940" s="3" t="s">
        <v>2494</v>
      </c>
      <c r="I940" s="3" t="s">
        <v>3162</v>
      </c>
    </row>
    <row r="941" spans="1:10" ht="49.5" x14ac:dyDescent="0.3">
      <c r="A941">
        <v>20210820</v>
      </c>
      <c r="B941" t="s">
        <v>10</v>
      </c>
      <c r="C941" t="s">
        <v>4326</v>
      </c>
      <c r="D941">
        <v>17.772006999999999</v>
      </c>
      <c r="E941" t="s">
        <v>4327</v>
      </c>
      <c r="F941" t="s">
        <v>4597</v>
      </c>
      <c r="G941" t="str">
        <f>HYPERLINK("d:\SRT_Improvement\전사데이터\aac\MG00e04c2419ac\20210820\124555-462.aac", "파일열기")</f>
        <v>파일열기</v>
      </c>
      <c r="H941" s="3" t="s">
        <v>4328</v>
      </c>
      <c r="I941" s="3" t="s">
        <v>4329</v>
      </c>
      <c r="J941" s="3" t="s">
        <v>4598</v>
      </c>
    </row>
    <row r="942" spans="1:10" ht="49.5" x14ac:dyDescent="0.3">
      <c r="A942">
        <v>20210728</v>
      </c>
      <c r="B942" t="s">
        <v>163</v>
      </c>
      <c r="C942" t="s">
        <v>4330</v>
      </c>
      <c r="D942">
        <v>49.234845</v>
      </c>
      <c r="E942" t="s">
        <v>4331</v>
      </c>
      <c r="F942" t="s">
        <v>4332</v>
      </c>
      <c r="G942" t="str">
        <f>HYPERLINK("d:\SRT_Improvement\전사데이터\aac\MG00e04c2419c0\20210728\211131-091.aac", "파일열기")</f>
        <v>파일열기</v>
      </c>
      <c r="H942" s="3" t="s">
        <v>2969</v>
      </c>
      <c r="I942" s="3" t="s">
        <v>2756</v>
      </c>
    </row>
    <row r="943" spans="1:10" ht="49.5" x14ac:dyDescent="0.3">
      <c r="A943">
        <v>20210712</v>
      </c>
      <c r="B943" t="s">
        <v>199</v>
      </c>
      <c r="C943" t="s">
        <v>4333</v>
      </c>
      <c r="D943">
        <v>18.960342000000001</v>
      </c>
      <c r="E943" t="s">
        <v>4334</v>
      </c>
      <c r="F943" t="s">
        <v>4620</v>
      </c>
      <c r="G943" t="str">
        <f>HYPERLINK("d:\SRT_Improvement\전사데이터\aac\MG00e04c241988\20210712\110935-256.aac", "파일열기")</f>
        <v>파일열기</v>
      </c>
      <c r="H943" s="3" t="s">
        <v>4336</v>
      </c>
      <c r="I943" s="3" t="s">
        <v>4337</v>
      </c>
      <c r="J943" s="3" t="s">
        <v>4622</v>
      </c>
    </row>
    <row r="944" spans="1:10" ht="49.5" x14ac:dyDescent="0.3">
      <c r="A944">
        <v>20210819</v>
      </c>
      <c r="B944" t="s">
        <v>42</v>
      </c>
      <c r="C944" t="s">
        <v>4338</v>
      </c>
      <c r="D944">
        <v>18.620028999999999</v>
      </c>
      <c r="E944" t="s">
        <v>4339</v>
      </c>
      <c r="F944" t="s">
        <v>4623</v>
      </c>
      <c r="G944" t="str">
        <f>HYPERLINK("d:\SRT_Improvement\전사데이터\aac\MG00e04c241970\20210819\210311-755.aac", "파일열기")</f>
        <v>파일열기</v>
      </c>
      <c r="H944" s="3" t="s">
        <v>4341</v>
      </c>
      <c r="I944" s="3" t="s">
        <v>4342</v>
      </c>
      <c r="J944" s="3" t="s">
        <v>4625</v>
      </c>
    </row>
    <row r="945" spans="1:10" ht="66" x14ac:dyDescent="0.3">
      <c r="A945">
        <v>20210907</v>
      </c>
      <c r="B945" t="s">
        <v>199</v>
      </c>
      <c r="C945" t="s">
        <v>4343</v>
      </c>
      <c r="D945">
        <v>54.867538000000003</v>
      </c>
      <c r="E945" t="s">
        <v>4344</v>
      </c>
      <c r="F945" t="s">
        <v>4595</v>
      </c>
      <c r="G945" t="str">
        <f>HYPERLINK("d:\SRT_Improvement\전사데이터\aac\MG00e04c241988\20210907\141711-007.aac", "파일열기")</f>
        <v>파일열기</v>
      </c>
      <c r="H945" s="3" t="s">
        <v>3134</v>
      </c>
      <c r="I945" s="3" t="s">
        <v>4345</v>
      </c>
      <c r="J945" s="3" t="s">
        <v>4596</v>
      </c>
    </row>
    <row r="946" spans="1:10" ht="49.5" x14ac:dyDescent="0.3">
      <c r="A946">
        <v>20210716</v>
      </c>
      <c r="B946" t="s">
        <v>80</v>
      </c>
      <c r="C946" t="s">
        <v>4346</v>
      </c>
      <c r="D946">
        <v>14.806794</v>
      </c>
      <c r="E946" t="s">
        <v>4347</v>
      </c>
      <c r="F946" t="s">
        <v>4348</v>
      </c>
      <c r="G946" t="str">
        <f>HYPERLINK("d:\SRT_Improvement\전사데이터\aac\MG00e04c241950\20210716\095003-044.aac", "파일열기")</f>
        <v>파일열기</v>
      </c>
      <c r="H946" s="3" t="s">
        <v>4349</v>
      </c>
      <c r="I946" s="3" t="s">
        <v>4350</v>
      </c>
    </row>
    <row r="947" spans="1:10" ht="49.5" x14ac:dyDescent="0.3">
      <c r="A947">
        <v>20210809</v>
      </c>
      <c r="B947" t="s">
        <v>86</v>
      </c>
      <c r="C947" t="s">
        <v>4351</v>
      </c>
      <c r="D947">
        <v>46.769043000000003</v>
      </c>
      <c r="E947" t="s">
        <v>4352</v>
      </c>
      <c r="F947" t="s">
        <v>4626</v>
      </c>
      <c r="G947" t="str">
        <f>HYPERLINK("d:\SRT_Improvement\전사데이터\aac\MG00e04c241930\20210809\184347-989.aac", "파일열기")</f>
        <v>파일열기</v>
      </c>
      <c r="H947" s="3" t="s">
        <v>2784</v>
      </c>
      <c r="I947" s="3" t="s">
        <v>4354</v>
      </c>
      <c r="J947" s="3" t="s">
        <v>4579</v>
      </c>
    </row>
    <row r="948" spans="1:10" ht="49.5" x14ac:dyDescent="0.3">
      <c r="A948">
        <v>20210805</v>
      </c>
      <c r="B948" t="s">
        <v>64</v>
      </c>
      <c r="C948" t="s">
        <v>4355</v>
      </c>
      <c r="D948">
        <v>48.649453000000001</v>
      </c>
      <c r="E948" t="s">
        <v>4356</v>
      </c>
      <c r="F948" t="s">
        <v>4357</v>
      </c>
      <c r="G948" t="str">
        <f>HYPERLINK("d:\SRT_Improvement\전사데이터\aac\MG00e04c24196c\20210805\213754-693.aac", "파일열기")</f>
        <v>파일열기</v>
      </c>
      <c r="H948" s="3" t="s">
        <v>2459</v>
      </c>
      <c r="I948" s="3" t="s">
        <v>2460</v>
      </c>
    </row>
    <row r="949" spans="1:10" ht="181.5" hidden="1" x14ac:dyDescent="0.3">
      <c r="A949">
        <v>20210802</v>
      </c>
      <c r="B949" t="s">
        <v>53</v>
      </c>
      <c r="C949" t="s">
        <v>4358</v>
      </c>
      <c r="D949">
        <v>45.261524000000001</v>
      </c>
      <c r="E949" t="s">
        <v>4359</v>
      </c>
      <c r="H949" s="3" t="s">
        <v>4360</v>
      </c>
    </row>
    <row r="950" spans="1:10" ht="49.5" hidden="1" x14ac:dyDescent="0.3">
      <c r="A950">
        <v>20210722</v>
      </c>
      <c r="B950" t="s">
        <v>92</v>
      </c>
      <c r="C950" t="s">
        <v>4361</v>
      </c>
      <c r="D950">
        <v>17.418879</v>
      </c>
      <c r="E950" t="s">
        <v>4362</v>
      </c>
      <c r="H950" s="3" t="s">
        <v>4363</v>
      </c>
    </row>
    <row r="951" spans="1:10" ht="66" x14ac:dyDescent="0.3">
      <c r="A951">
        <v>20210830</v>
      </c>
      <c r="B951" t="s">
        <v>377</v>
      </c>
      <c r="C951" t="s">
        <v>4364</v>
      </c>
      <c r="D951">
        <v>44.926264000000003</v>
      </c>
      <c r="E951" t="s">
        <v>4365</v>
      </c>
      <c r="F951" t="s">
        <v>4628</v>
      </c>
      <c r="G951" t="str">
        <f>HYPERLINK("d:\SRT_Improvement\전사데이터\aac\MG00e04c241974\20210830\181423-037.aac", "파일열기")</f>
        <v>파일열기</v>
      </c>
      <c r="H951" s="3" t="s">
        <v>4367</v>
      </c>
      <c r="I951" s="3" t="s">
        <v>3981</v>
      </c>
      <c r="J951" s="3" t="s">
        <v>4630</v>
      </c>
    </row>
    <row r="952" spans="1:10" ht="66" x14ac:dyDescent="0.3">
      <c r="A952">
        <v>20210812</v>
      </c>
      <c r="B952" t="s">
        <v>174</v>
      </c>
      <c r="C952" t="s">
        <v>4368</v>
      </c>
      <c r="D952">
        <v>48.348529999999997</v>
      </c>
      <c r="E952" t="s">
        <v>4369</v>
      </c>
      <c r="F952" t="s">
        <v>4370</v>
      </c>
      <c r="G952" t="str">
        <f>HYPERLINK("d:\SRT_Improvement\전사데이터\aac\MG00e04c24192c\20210812\184323-704.aac", "파일열기")</f>
        <v>파일열기</v>
      </c>
      <c r="H952" s="3" t="s">
        <v>2498</v>
      </c>
      <c r="I952" s="3" t="s">
        <v>4371</v>
      </c>
    </row>
    <row r="953" spans="1:10" ht="49.5" x14ac:dyDescent="0.3">
      <c r="A953">
        <v>20210728</v>
      </c>
      <c r="B953" t="s">
        <v>42</v>
      </c>
      <c r="C953" t="s">
        <v>4372</v>
      </c>
      <c r="D953">
        <v>42.349632</v>
      </c>
      <c r="E953" t="s">
        <v>4373</v>
      </c>
      <c r="F953" t="s">
        <v>4374</v>
      </c>
      <c r="G953" t="str">
        <f>HYPERLINK("d:\SRT_Improvement\전사데이터\aac\MG00e04c241970\20210728\064316-451.aac", "파일열기")</f>
        <v>파일열기</v>
      </c>
      <c r="H953" s="3" t="s">
        <v>2493</v>
      </c>
      <c r="I953" s="3" t="s">
        <v>2494</v>
      </c>
    </row>
    <row r="954" spans="1:10" ht="49.5" x14ac:dyDescent="0.3">
      <c r="A954">
        <v>20210709</v>
      </c>
      <c r="B954" t="s">
        <v>377</v>
      </c>
      <c r="C954" t="s">
        <v>4375</v>
      </c>
      <c r="D954">
        <v>47.832189</v>
      </c>
      <c r="E954" t="s">
        <v>4376</v>
      </c>
      <c r="F954" t="s">
        <v>4377</v>
      </c>
      <c r="G954" t="str">
        <f>HYPERLINK("d:\SRT_Improvement\전사데이터\aac\MG00e04c241974\20210709\201751-997.aac", "파일열기")</f>
        <v>파일열기</v>
      </c>
      <c r="H954" s="3" t="s">
        <v>2484</v>
      </c>
      <c r="I954" s="3" t="s">
        <v>2465</v>
      </c>
    </row>
    <row r="955" spans="1:10" ht="99" x14ac:dyDescent="0.3">
      <c r="A955">
        <v>20210907</v>
      </c>
      <c r="B955" t="s">
        <v>92</v>
      </c>
      <c r="C955" t="s">
        <v>4378</v>
      </c>
      <c r="D955">
        <v>34.607078999999999</v>
      </c>
      <c r="E955" t="s">
        <v>4379</v>
      </c>
      <c r="F955" t="s">
        <v>4593</v>
      </c>
      <c r="G955" t="str">
        <f>HYPERLINK("d:\SRT_Improvement\전사데이터\aac\MG00e04c241914\20210907\203739-703.aac", "파일열기")</f>
        <v>파일열기</v>
      </c>
      <c r="H955" s="3" t="s">
        <v>4380</v>
      </c>
      <c r="I955" s="3" t="s">
        <v>4381</v>
      </c>
      <c r="J955" s="3" t="s">
        <v>4594</v>
      </c>
    </row>
    <row r="956" spans="1:10" ht="66" x14ac:dyDescent="0.3">
      <c r="A956">
        <v>20210810</v>
      </c>
      <c r="B956" t="s">
        <v>174</v>
      </c>
      <c r="C956" t="s">
        <v>4382</v>
      </c>
      <c r="D956">
        <v>46.835327999999997</v>
      </c>
      <c r="E956" t="s">
        <v>4383</v>
      </c>
      <c r="F956" t="s">
        <v>4592</v>
      </c>
      <c r="G956" t="str">
        <f>HYPERLINK("d:\SRT_Improvement\전사데이터\aac\MG00e04c24192c\20210810\151848-954.aac", "파일열기")</f>
        <v>파일열기</v>
      </c>
      <c r="H956" s="3" t="s">
        <v>4384</v>
      </c>
      <c r="I956" s="3" t="s">
        <v>2597</v>
      </c>
      <c r="J956" s="3" t="s">
        <v>4583</v>
      </c>
    </row>
    <row r="957" spans="1:10" ht="49.5" x14ac:dyDescent="0.3">
      <c r="A957">
        <v>20210716</v>
      </c>
      <c r="B957" t="s">
        <v>98</v>
      </c>
      <c r="C957" t="s">
        <v>4385</v>
      </c>
      <c r="D957">
        <v>18.413366</v>
      </c>
      <c r="E957" t="s">
        <v>4386</v>
      </c>
      <c r="F957" t="s">
        <v>4387</v>
      </c>
      <c r="G957" t="str">
        <f>HYPERLINK("d:\SRT_Improvement\전사데이터\aac\MG00e04c241964\20210716\111022-007.aac", "파일열기")</f>
        <v>파일열기</v>
      </c>
      <c r="H957" s="3" t="s">
        <v>2570</v>
      </c>
      <c r="I957" s="3" t="s">
        <v>4388</v>
      </c>
    </row>
    <row r="958" spans="1:10" ht="49.5" x14ac:dyDescent="0.3">
      <c r="A958">
        <v>20210729</v>
      </c>
      <c r="B958" t="s">
        <v>174</v>
      </c>
      <c r="C958" t="s">
        <v>4389</v>
      </c>
      <c r="D958">
        <v>17.966289</v>
      </c>
      <c r="E958" t="s">
        <v>4390</v>
      </c>
      <c r="F958" t="s">
        <v>4391</v>
      </c>
      <c r="G958" t="str">
        <f>HYPERLINK("d:\SRT_Improvement\전사데이터\aac\MG00e04c24192c\20210729\190039-478.aac", "파일열기")</f>
        <v>파일열기</v>
      </c>
      <c r="H958" s="3" t="s">
        <v>3965</v>
      </c>
      <c r="I958" s="3" t="s">
        <v>4392</v>
      </c>
    </row>
    <row r="959" spans="1:10" ht="49.5" x14ac:dyDescent="0.3">
      <c r="A959">
        <v>20210715</v>
      </c>
      <c r="B959" t="s">
        <v>472</v>
      </c>
      <c r="C959" t="s">
        <v>4393</v>
      </c>
      <c r="D959">
        <v>47.094265999999998</v>
      </c>
      <c r="E959" t="s">
        <v>4394</v>
      </c>
      <c r="F959" t="s">
        <v>4395</v>
      </c>
      <c r="G959" t="str">
        <f>HYPERLINK("d:\SRT_Improvement\전사데이터\aac\MG00e04c241984\20210715\212633-667.aac", "파일열기")</f>
        <v>파일열기</v>
      </c>
      <c r="H959" s="3" t="s">
        <v>2459</v>
      </c>
      <c r="I959" s="3" t="s">
        <v>2460</v>
      </c>
    </row>
    <row r="960" spans="1:10" ht="49.5" x14ac:dyDescent="0.3">
      <c r="A960">
        <v>20210722</v>
      </c>
      <c r="B960" t="s">
        <v>47</v>
      </c>
      <c r="C960" t="s">
        <v>4396</v>
      </c>
      <c r="D960">
        <v>43.404577000000003</v>
      </c>
      <c r="E960" t="s">
        <v>4397</v>
      </c>
      <c r="F960" t="s">
        <v>4398</v>
      </c>
      <c r="G960" t="str">
        <f>HYPERLINK("d:\SRT_Improvement\전사데이터\aac\MG00e04c24197c\20210722\203817-230.aac", "파일열기")</f>
        <v>파일열기</v>
      </c>
      <c r="H960" s="3" t="s">
        <v>4399</v>
      </c>
      <c r="I960" s="3" t="s">
        <v>2597</v>
      </c>
    </row>
    <row r="961" spans="1:10" ht="49.5" x14ac:dyDescent="0.3">
      <c r="A961">
        <v>20210810</v>
      </c>
      <c r="B961" t="s">
        <v>236</v>
      </c>
      <c r="C961" t="s">
        <v>4400</v>
      </c>
      <c r="D961">
        <v>18.270033000000002</v>
      </c>
      <c r="E961" t="s">
        <v>4401</v>
      </c>
      <c r="F961" t="s">
        <v>4402</v>
      </c>
      <c r="G961" t="str">
        <f>HYPERLINK("d:\SRT_Improvement\전사데이터\aac\MG00e04c241928\20210810\164409-464.aac", "파일열기")</f>
        <v>파일열기</v>
      </c>
      <c r="H961" s="3" t="s">
        <v>2508</v>
      </c>
      <c r="I961" s="3" t="s">
        <v>4403</v>
      </c>
    </row>
    <row r="962" spans="1:10" ht="33" x14ac:dyDescent="0.3">
      <c r="A962">
        <v>20210906</v>
      </c>
      <c r="B962" t="s">
        <v>10</v>
      </c>
      <c r="C962" t="s">
        <v>4404</v>
      </c>
      <c r="D962">
        <v>10.222579</v>
      </c>
      <c r="E962" t="s">
        <v>4405</v>
      </c>
      <c r="F962" t="s">
        <v>4406</v>
      </c>
      <c r="G962" t="str">
        <f>HYPERLINK("d:\SRT_Improvement\전사데이터\aac\MG00e04c2419ac\20210906\073104-218.aac", "파일열기")</f>
        <v>파일열기</v>
      </c>
      <c r="H962" s="3" t="s">
        <v>4407</v>
      </c>
      <c r="I962" s="3" t="s">
        <v>4408</v>
      </c>
    </row>
    <row r="963" spans="1:10" ht="66" x14ac:dyDescent="0.3">
      <c r="A963">
        <v>20210819</v>
      </c>
      <c r="B963" t="s">
        <v>322</v>
      </c>
      <c r="C963" t="s">
        <v>4409</v>
      </c>
      <c r="D963">
        <v>46.051746999999999</v>
      </c>
      <c r="E963" t="s">
        <v>4410</v>
      </c>
      <c r="F963" t="s">
        <v>4411</v>
      </c>
      <c r="G963" t="str">
        <f>HYPERLINK("d:\SRT_Improvement\전사데이터\aac\MG00e04c24198c\20210819\064256-799.aac", "파일열기")</f>
        <v>파일열기</v>
      </c>
      <c r="H963" s="3" t="s">
        <v>2484</v>
      </c>
      <c r="I963" s="3" t="s">
        <v>4412</v>
      </c>
    </row>
    <row r="964" spans="1:10" ht="49.5" x14ac:dyDescent="0.3">
      <c r="A964">
        <v>20210906</v>
      </c>
      <c r="B964" t="s">
        <v>47</v>
      </c>
      <c r="C964" t="s">
        <v>4413</v>
      </c>
      <c r="D964">
        <v>53.066070000000003</v>
      </c>
      <c r="E964" t="s">
        <v>4414</v>
      </c>
      <c r="F964" t="s">
        <v>4415</v>
      </c>
      <c r="G964" t="str">
        <f>HYPERLINK("d:\SRT_Improvement\전사데이터\aac\MG00e04c24197c\20210906\142433-223.aac", "파일열기")</f>
        <v>파일열기</v>
      </c>
      <c r="H964" s="3" t="s">
        <v>4416</v>
      </c>
      <c r="I964" s="3" t="s">
        <v>2494</v>
      </c>
    </row>
    <row r="965" spans="1:10" ht="66" x14ac:dyDescent="0.3">
      <c r="A965">
        <v>20210907</v>
      </c>
      <c r="B965" t="s">
        <v>24</v>
      </c>
      <c r="C965" t="s">
        <v>4417</v>
      </c>
      <c r="D965">
        <v>38.790371</v>
      </c>
      <c r="E965" t="s">
        <v>4418</v>
      </c>
      <c r="F965" t="s">
        <v>4590</v>
      </c>
      <c r="G965" t="str">
        <f>HYPERLINK("d:\SRT_Improvement\전사데이터\aac\MG00e04c24194c\20210907\110146-444.aac", "파일열기")</f>
        <v>파일열기</v>
      </c>
      <c r="H965" s="3" t="s">
        <v>4419</v>
      </c>
      <c r="I965" s="3" t="s">
        <v>4420</v>
      </c>
      <c r="J965" s="3" t="s">
        <v>4591</v>
      </c>
    </row>
    <row r="966" spans="1:10" ht="82.5" x14ac:dyDescent="0.3">
      <c r="A966">
        <v>20210723</v>
      </c>
      <c r="B966" t="s">
        <v>64</v>
      </c>
      <c r="C966" t="s">
        <v>4421</v>
      </c>
      <c r="D966">
        <v>20.565850000000001</v>
      </c>
      <c r="E966" t="s">
        <v>4422</v>
      </c>
      <c r="F966" t="s">
        <v>4423</v>
      </c>
      <c r="G966" t="str">
        <f>HYPERLINK("d:\SRT_Improvement\전사데이터\aac\MG00e04c24196c\20210723\082422-004.aac", "파일열기")</f>
        <v>파일열기</v>
      </c>
      <c r="H966" s="3" t="s">
        <v>4424</v>
      </c>
      <c r="I966" s="3" t="s">
        <v>4425</v>
      </c>
    </row>
    <row r="967" spans="1:10" ht="82.5" x14ac:dyDescent="0.3">
      <c r="A967">
        <v>20210811</v>
      </c>
      <c r="B967" t="s">
        <v>322</v>
      </c>
      <c r="C967" t="s">
        <v>4426</v>
      </c>
      <c r="D967">
        <v>28.940007000000001</v>
      </c>
      <c r="E967" t="s">
        <v>4427</v>
      </c>
      <c r="F967" t="s">
        <v>4428</v>
      </c>
      <c r="G967" t="str">
        <f>HYPERLINK("d:\SRT_Improvement\전사데이터\aac\MG00e04c24198c\20210811\075849-544.aac", "파일열기")</f>
        <v>파일열기</v>
      </c>
      <c r="H967" s="3" t="s">
        <v>4429</v>
      </c>
      <c r="I967" s="3" t="s">
        <v>4430</v>
      </c>
    </row>
    <row r="968" spans="1:10" ht="49.5" x14ac:dyDescent="0.3">
      <c r="A968">
        <v>20210812</v>
      </c>
      <c r="B968" t="s">
        <v>42</v>
      </c>
      <c r="C968" t="s">
        <v>4431</v>
      </c>
      <c r="D968">
        <v>49.008909000000003</v>
      </c>
      <c r="E968" t="s">
        <v>4432</v>
      </c>
      <c r="F968" t="s">
        <v>4433</v>
      </c>
      <c r="G968" t="str">
        <f>HYPERLINK("d:\SRT_Improvement\전사데이터\aac\MG00e04c241970\20210812\162302-863.aac", "파일열기")</f>
        <v>파일열기</v>
      </c>
      <c r="H968" s="3" t="s">
        <v>2493</v>
      </c>
      <c r="I968" s="3" t="s">
        <v>3162</v>
      </c>
    </row>
    <row r="969" spans="1:10" ht="49.5" x14ac:dyDescent="0.3">
      <c r="A969">
        <v>20210903</v>
      </c>
      <c r="B969" t="s">
        <v>53</v>
      </c>
      <c r="C969" t="s">
        <v>4434</v>
      </c>
      <c r="D969">
        <v>43.853945000000003</v>
      </c>
      <c r="E969" t="s">
        <v>4435</v>
      </c>
      <c r="F969" t="s">
        <v>4436</v>
      </c>
      <c r="G969" t="str">
        <f>HYPERLINK("d:\SRT_Improvement\전사데이터\aac\MG00e04c2419b0\20210903\201042-202.aac", "파일열기")</f>
        <v>파일열기</v>
      </c>
      <c r="H969" s="3" t="s">
        <v>4111</v>
      </c>
      <c r="I969" s="3" t="s">
        <v>3011</v>
      </c>
    </row>
    <row r="970" spans="1:10" ht="49.5" x14ac:dyDescent="0.3">
      <c r="A970">
        <v>20210709</v>
      </c>
      <c r="B970" t="s">
        <v>248</v>
      </c>
      <c r="C970" t="s">
        <v>4437</v>
      </c>
      <c r="D970">
        <v>46.104125000000003</v>
      </c>
      <c r="E970" t="s">
        <v>4438</v>
      </c>
      <c r="F970" t="s">
        <v>4439</v>
      </c>
      <c r="G970" t="str">
        <f>HYPERLINK("d:\SRT_Improvement\전사데이터\aac\MG00e04c241940\20210709\110216-424.aac", "파일열기")</f>
        <v>파일열기</v>
      </c>
      <c r="H970" s="3" t="s">
        <v>2484</v>
      </c>
      <c r="I970" s="3" t="s">
        <v>4440</v>
      </c>
    </row>
    <row r="971" spans="1:10" ht="49.5" x14ac:dyDescent="0.3">
      <c r="A971">
        <v>20210716</v>
      </c>
      <c r="B971" t="s">
        <v>147</v>
      </c>
      <c r="C971" t="s">
        <v>4441</v>
      </c>
      <c r="D971">
        <v>35.268524999999997</v>
      </c>
      <c r="E971" t="s">
        <v>4442</v>
      </c>
      <c r="F971" t="s">
        <v>4443</v>
      </c>
      <c r="G971" t="str">
        <f>HYPERLINK("d:\SRT_Improvement\전사데이터\aac\MG00e04c241968\20210716\151351-550.aac", "파일열기")</f>
        <v>파일열기</v>
      </c>
      <c r="H971" s="3" t="s">
        <v>3919</v>
      </c>
      <c r="I971" s="3" t="s">
        <v>2465</v>
      </c>
    </row>
    <row r="972" spans="1:10" ht="66" x14ac:dyDescent="0.3">
      <c r="A972">
        <v>20210824</v>
      </c>
      <c r="B972" t="s">
        <v>472</v>
      </c>
      <c r="C972" t="s">
        <v>4444</v>
      </c>
      <c r="D972">
        <v>53.318770999999998</v>
      </c>
      <c r="E972" t="s">
        <v>4445</v>
      </c>
      <c r="F972" t="s">
        <v>4446</v>
      </c>
      <c r="G972" t="str">
        <f>HYPERLINK("d:\SRT_Improvement\전사데이터\aac\MG00e04c241984\20210824\083632-678.aac", "파일열기")</f>
        <v>파일열기</v>
      </c>
      <c r="H972" s="3" t="s">
        <v>4447</v>
      </c>
      <c r="I972" s="3" t="s">
        <v>4448</v>
      </c>
    </row>
    <row r="973" spans="1:10" ht="49.5" x14ac:dyDescent="0.3">
      <c r="A973">
        <v>20210702</v>
      </c>
      <c r="B973" t="s">
        <v>86</v>
      </c>
      <c r="C973" t="s">
        <v>4449</v>
      </c>
      <c r="D973">
        <v>46.088430000000002</v>
      </c>
      <c r="E973" t="s">
        <v>4450</v>
      </c>
      <c r="F973" t="s">
        <v>4451</v>
      </c>
      <c r="G973" t="str">
        <f>HYPERLINK("d:\SRT_Improvement\전사데이터\aac\MG00e04c241930\20210702\111522-492.aac", "파일열기")</f>
        <v>파일열기</v>
      </c>
      <c r="H973" s="3" t="s">
        <v>2498</v>
      </c>
      <c r="I973" s="3" t="s">
        <v>2818</v>
      </c>
    </row>
    <row r="974" spans="1:10" ht="49.5" x14ac:dyDescent="0.3">
      <c r="A974">
        <v>20210712</v>
      </c>
      <c r="B974" t="s">
        <v>59</v>
      </c>
      <c r="C974" t="s">
        <v>4452</v>
      </c>
      <c r="D974">
        <v>44.729858999999998</v>
      </c>
      <c r="E974" t="s">
        <v>4453</v>
      </c>
      <c r="F974" t="s">
        <v>4454</v>
      </c>
      <c r="G974" t="str">
        <f>HYPERLINK("d:\SRT_Improvement\전사데이터\aac\MG00e04c24193c\20210712\161854-107.aac", "파일열기")</f>
        <v>파일열기</v>
      </c>
      <c r="H974" s="3" t="s">
        <v>3134</v>
      </c>
      <c r="I974" s="3" t="s">
        <v>3188</v>
      </c>
    </row>
    <row r="975" spans="1:10" ht="49.5" x14ac:dyDescent="0.3">
      <c r="A975">
        <v>20210803</v>
      </c>
      <c r="B975" t="s">
        <v>74</v>
      </c>
      <c r="C975" t="s">
        <v>4455</v>
      </c>
      <c r="D975">
        <v>43.869297000000003</v>
      </c>
      <c r="E975" t="s">
        <v>4456</v>
      </c>
      <c r="F975" t="s">
        <v>4457</v>
      </c>
      <c r="G975" t="str">
        <f>HYPERLINK("d:\SRT_Improvement\전사데이터\aac\MG00e04c2418cc\20210803\122455-789.aac", "파일열기")</f>
        <v>파일열기</v>
      </c>
      <c r="H975" s="3" t="s">
        <v>2464</v>
      </c>
      <c r="I975" s="3" t="s">
        <v>2465</v>
      </c>
    </row>
    <row r="976" spans="1:10" ht="49.5" x14ac:dyDescent="0.3">
      <c r="A976">
        <v>20210812</v>
      </c>
      <c r="B976" t="s">
        <v>74</v>
      </c>
      <c r="C976" t="s">
        <v>4458</v>
      </c>
      <c r="D976">
        <v>16.716683</v>
      </c>
      <c r="E976" t="s">
        <v>4459</v>
      </c>
      <c r="F976" t="s">
        <v>4588</v>
      </c>
      <c r="G976" t="str">
        <f>HYPERLINK("d:\SRT_Improvement\전사데이터\aac\MG00e04c2418cc\20210812\063043-846.aac", "파일열기")</f>
        <v>파일열기</v>
      </c>
      <c r="H976" s="3" t="s">
        <v>2784</v>
      </c>
      <c r="I976" s="3" t="s">
        <v>2785</v>
      </c>
      <c r="J976" s="3" t="s">
        <v>4589</v>
      </c>
    </row>
    <row r="977" spans="1:10" ht="49.5" x14ac:dyDescent="0.3">
      <c r="A977">
        <v>20210812</v>
      </c>
      <c r="B977" t="s">
        <v>80</v>
      </c>
      <c r="C977" t="s">
        <v>4460</v>
      </c>
      <c r="D977">
        <v>18.803754000000001</v>
      </c>
      <c r="E977" t="s">
        <v>4461</v>
      </c>
      <c r="F977" t="s">
        <v>4462</v>
      </c>
      <c r="G977" t="str">
        <f>HYPERLINK("d:\SRT_Improvement\전사데이터\aac\MG00e04c241950\20210812\142323-383.aac", "파일열기")</f>
        <v>파일열기</v>
      </c>
      <c r="H977" s="3" t="s">
        <v>4463</v>
      </c>
      <c r="I977" s="3" t="s">
        <v>4464</v>
      </c>
    </row>
    <row r="978" spans="1:10" ht="66" x14ac:dyDescent="0.3">
      <c r="A978">
        <v>20210830</v>
      </c>
      <c r="B978" t="s">
        <v>92</v>
      </c>
      <c r="C978" t="s">
        <v>4465</v>
      </c>
      <c r="D978">
        <v>44.521666000000003</v>
      </c>
      <c r="E978" t="s">
        <v>4466</v>
      </c>
      <c r="F978" t="s">
        <v>4467</v>
      </c>
      <c r="G978" t="str">
        <f>HYPERLINK("d:\SRT_Improvement\전사데이터\aac\MG00e04c241914\20210830\070217-724.aac", "파일열기")</f>
        <v>파일열기</v>
      </c>
      <c r="H978" s="3" t="s">
        <v>2488</v>
      </c>
      <c r="I978" s="3" t="s">
        <v>4468</v>
      </c>
    </row>
    <row r="979" spans="1:10" ht="49.5" x14ac:dyDescent="0.3">
      <c r="A979">
        <v>20210827</v>
      </c>
      <c r="B979" t="s">
        <v>377</v>
      </c>
      <c r="C979" t="s">
        <v>4469</v>
      </c>
      <c r="D979">
        <v>18.144166999999999</v>
      </c>
      <c r="E979" t="s">
        <v>4470</v>
      </c>
      <c r="F979" t="s">
        <v>4586</v>
      </c>
      <c r="G979" t="str">
        <f>HYPERLINK("d:\SRT_Improvement\전사데이터\aac\MG00e04c241974\20210827\150017-494.aac", "파일열기")</f>
        <v>파일열기</v>
      </c>
      <c r="H979" s="3" t="s">
        <v>3225</v>
      </c>
      <c r="I979" s="3" t="s">
        <v>4471</v>
      </c>
      <c r="J979" s="3" t="s">
        <v>4587</v>
      </c>
    </row>
    <row r="980" spans="1:10" ht="82.5" x14ac:dyDescent="0.3">
      <c r="A980">
        <v>20210813</v>
      </c>
      <c r="B980" t="s">
        <v>15</v>
      </c>
      <c r="C980" t="s">
        <v>4472</v>
      </c>
      <c r="D980">
        <v>22.645614999999999</v>
      </c>
      <c r="E980" t="s">
        <v>4473</v>
      </c>
      <c r="F980" t="s">
        <v>4631</v>
      </c>
      <c r="G980" t="str">
        <f>HYPERLINK("d:\SRT_Improvement\전사데이터\aac\MG00e04c2419cc\20210813\073708-474.aac", "파일열기")</f>
        <v>파일열기</v>
      </c>
      <c r="H980" s="3" t="s">
        <v>4475</v>
      </c>
      <c r="I980" s="3" t="s">
        <v>4476</v>
      </c>
      <c r="J980" s="3" t="s">
        <v>4633</v>
      </c>
    </row>
    <row r="981" spans="1:10" ht="82.5" x14ac:dyDescent="0.3">
      <c r="A981">
        <v>20210903</v>
      </c>
      <c r="B981" t="s">
        <v>230</v>
      </c>
      <c r="C981" t="s">
        <v>4477</v>
      </c>
      <c r="D981">
        <v>26.727188999999999</v>
      </c>
      <c r="E981" t="s">
        <v>4478</v>
      </c>
      <c r="F981" t="s">
        <v>4634</v>
      </c>
      <c r="G981" t="str">
        <f>HYPERLINK("d:\SRT_Improvement\전사데이터\aac\MG00e04c2419a0\20210903\171717-203.aac", "파일열기")</f>
        <v>파일열기</v>
      </c>
      <c r="H981" s="3" t="s">
        <v>4480</v>
      </c>
      <c r="I981" s="3" t="s">
        <v>4481</v>
      </c>
      <c r="J981" s="3" t="s">
        <v>4636</v>
      </c>
    </row>
    <row r="982" spans="1:10" ht="66" x14ac:dyDescent="0.3">
      <c r="A982">
        <v>20210823</v>
      </c>
      <c r="B982" t="s">
        <v>436</v>
      </c>
      <c r="C982" t="s">
        <v>4482</v>
      </c>
      <c r="D982">
        <v>47.227994000000002</v>
      </c>
      <c r="E982" t="s">
        <v>4483</v>
      </c>
      <c r="F982" t="s">
        <v>4637</v>
      </c>
      <c r="G982" t="str">
        <f>HYPERLINK("d:\SRT_Improvement\전사데이터\aac\MG00e04c241934\20210823\203332-905.aac", "파일열기")</f>
        <v>파일열기</v>
      </c>
      <c r="H982" s="3" t="s">
        <v>3595</v>
      </c>
      <c r="I982" s="3" t="s">
        <v>2514</v>
      </c>
      <c r="J982" s="3" t="s">
        <v>4639</v>
      </c>
    </row>
    <row r="983" spans="1:10" ht="49.5" x14ac:dyDescent="0.3">
      <c r="A983">
        <v>20210818</v>
      </c>
      <c r="B983" t="s">
        <v>42</v>
      </c>
      <c r="C983" t="s">
        <v>4485</v>
      </c>
      <c r="D983">
        <v>46.884549999999997</v>
      </c>
      <c r="E983" t="s">
        <v>4486</v>
      </c>
      <c r="F983" t="s">
        <v>4487</v>
      </c>
      <c r="G983" t="str">
        <f>HYPERLINK("d:\SRT_Improvement\전사데이터\aac\MG00e04c241970\20210818\155730-677.aac", "파일열기")</f>
        <v>파일열기</v>
      </c>
      <c r="H983" s="3" t="s">
        <v>2459</v>
      </c>
      <c r="I983" s="3" t="s">
        <v>2460</v>
      </c>
    </row>
    <row r="984" spans="1:10" ht="49.5" x14ac:dyDescent="0.3">
      <c r="A984">
        <v>20210809</v>
      </c>
      <c r="B984" t="s">
        <v>92</v>
      </c>
      <c r="C984" t="s">
        <v>4488</v>
      </c>
      <c r="D984">
        <v>41.138748999999997</v>
      </c>
      <c r="E984" t="s">
        <v>4489</v>
      </c>
      <c r="F984" t="s">
        <v>4490</v>
      </c>
      <c r="G984" t="str">
        <f>HYPERLINK("d:\SRT_Improvement\전사데이터\aac\MG00e04c241914\20210809\140423-530.aac", "파일열기")</f>
        <v>파일열기</v>
      </c>
      <c r="H984" s="3" t="s">
        <v>2484</v>
      </c>
      <c r="I984" s="3" t="s">
        <v>2465</v>
      </c>
    </row>
    <row r="985" spans="1:10" ht="49.5" x14ac:dyDescent="0.3">
      <c r="A985">
        <v>20210723</v>
      </c>
      <c r="B985" t="s">
        <v>174</v>
      </c>
      <c r="C985" t="s">
        <v>4491</v>
      </c>
      <c r="D985">
        <v>17.141264</v>
      </c>
      <c r="E985" t="s">
        <v>4492</v>
      </c>
      <c r="F985" t="s">
        <v>4493</v>
      </c>
      <c r="G985" t="str">
        <f>HYPERLINK("d:\SRT_Improvement\전사데이터\aac\MG00e04c24192c\20210723\181727-215.aac", "파일열기")</f>
        <v>파일열기</v>
      </c>
      <c r="H985" s="3" t="s">
        <v>4494</v>
      </c>
      <c r="I985" s="3" t="s">
        <v>2813</v>
      </c>
    </row>
    <row r="986" spans="1:10" ht="49.5" x14ac:dyDescent="0.3">
      <c r="A986">
        <v>20210813</v>
      </c>
      <c r="B986" t="s">
        <v>242</v>
      </c>
      <c r="C986" t="s">
        <v>4495</v>
      </c>
      <c r="D986">
        <v>16.75235</v>
      </c>
      <c r="E986" t="s">
        <v>4496</v>
      </c>
      <c r="F986" t="s">
        <v>4584</v>
      </c>
      <c r="G986" t="str">
        <f>HYPERLINK("d:\SRT_Improvement\전사데이터\aac\MG00e04c241944\20210813\174911-746.aac", "파일열기")</f>
        <v>파일열기</v>
      </c>
      <c r="H986" s="3" t="s">
        <v>4128</v>
      </c>
      <c r="I986" s="3" t="s">
        <v>4497</v>
      </c>
      <c r="J986" s="3" t="s">
        <v>4585</v>
      </c>
    </row>
    <row r="987" spans="1:10" ht="49.5" x14ac:dyDescent="0.3">
      <c r="A987">
        <v>20210716</v>
      </c>
      <c r="B987" t="s">
        <v>98</v>
      </c>
      <c r="C987" t="s">
        <v>4498</v>
      </c>
      <c r="D987">
        <v>17.324826999999999</v>
      </c>
      <c r="E987" t="s">
        <v>4499</v>
      </c>
      <c r="F987" t="s">
        <v>4500</v>
      </c>
      <c r="G987" t="str">
        <f>HYPERLINK("d:\SRT_Improvement\전사데이터\aac\MG00e04c241964\20210716\112625-921.aac", "파일열기")</f>
        <v>파일열기</v>
      </c>
      <c r="H987" s="3" t="s">
        <v>4501</v>
      </c>
      <c r="I987" s="3" t="s">
        <v>4502</v>
      </c>
    </row>
    <row r="988" spans="1:10" ht="49.5" x14ac:dyDescent="0.3">
      <c r="A988">
        <v>20210818</v>
      </c>
      <c r="B988" t="s">
        <v>24</v>
      </c>
      <c r="C988" t="s">
        <v>4503</v>
      </c>
      <c r="D988">
        <v>43.717495</v>
      </c>
      <c r="E988" t="s">
        <v>4504</v>
      </c>
      <c r="F988" t="s">
        <v>4505</v>
      </c>
      <c r="G988" t="str">
        <f>HYPERLINK("d:\SRT_Improvement\전사데이터\aac\MG00e04c24194c\20210818\124413-851.aac", "파일열기")</f>
        <v>파일열기</v>
      </c>
      <c r="H988" s="3" t="s">
        <v>2459</v>
      </c>
      <c r="I988" s="3" t="s">
        <v>2460</v>
      </c>
    </row>
    <row r="989" spans="1:10" ht="49.5" x14ac:dyDescent="0.3">
      <c r="A989">
        <v>20210730</v>
      </c>
      <c r="B989" t="s">
        <v>377</v>
      </c>
      <c r="C989" t="s">
        <v>4506</v>
      </c>
      <c r="D989">
        <v>22.069635000000002</v>
      </c>
      <c r="E989" t="s">
        <v>4507</v>
      </c>
      <c r="F989" t="s">
        <v>4508</v>
      </c>
      <c r="G989" t="str">
        <f>HYPERLINK("d:\SRT_Improvement\전사데이터\aac\MG00e04c241974\20210730\054725-821.aac", "파일열기")</f>
        <v>파일열기</v>
      </c>
      <c r="H989" s="3" t="s">
        <v>4509</v>
      </c>
      <c r="I989" s="3" t="s">
        <v>2553</v>
      </c>
    </row>
    <row r="990" spans="1:10" ht="49.5" x14ac:dyDescent="0.3">
      <c r="A990">
        <v>20210720</v>
      </c>
      <c r="B990" t="s">
        <v>242</v>
      </c>
      <c r="C990" t="s">
        <v>4510</v>
      </c>
      <c r="D990">
        <v>17.461503</v>
      </c>
      <c r="E990" t="s">
        <v>4511</v>
      </c>
      <c r="F990" t="s">
        <v>4512</v>
      </c>
      <c r="G990" t="str">
        <f>HYPERLINK("d:\SRT_Improvement\전사데이터\aac\MG00e04c241944\20210720\061952-071.aac", "파일열기")</f>
        <v>파일열기</v>
      </c>
      <c r="H990" s="3" t="s">
        <v>3152</v>
      </c>
      <c r="I990" s="3" t="s">
        <v>4513</v>
      </c>
    </row>
    <row r="991" spans="1:10" ht="66" x14ac:dyDescent="0.3">
      <c r="A991">
        <v>20210701</v>
      </c>
      <c r="B991" t="s">
        <v>436</v>
      </c>
      <c r="C991" t="s">
        <v>4514</v>
      </c>
      <c r="D991">
        <v>48.676031000000002</v>
      </c>
      <c r="E991" t="s">
        <v>4515</v>
      </c>
      <c r="F991" t="s">
        <v>4582</v>
      </c>
      <c r="G991" t="str">
        <f>HYPERLINK("d:\SRT_Improvement\전사데이터\aac\MG00e04c241934\20210701\094407-979.aac", "파일열기")</f>
        <v>파일열기</v>
      </c>
      <c r="H991" s="3" t="s">
        <v>2484</v>
      </c>
      <c r="I991" s="3" t="s">
        <v>2465</v>
      </c>
      <c r="J991" s="3" t="s">
        <v>4583</v>
      </c>
    </row>
    <row r="992" spans="1:10" ht="49.5" x14ac:dyDescent="0.3">
      <c r="A992">
        <v>20210714</v>
      </c>
      <c r="B992" t="s">
        <v>33</v>
      </c>
      <c r="C992" t="s">
        <v>4516</v>
      </c>
      <c r="D992">
        <v>49.011515000000003</v>
      </c>
      <c r="E992" t="s">
        <v>4517</v>
      </c>
      <c r="F992" t="s">
        <v>4518</v>
      </c>
      <c r="G992" t="str">
        <f>HYPERLINK("d:\SRT_Improvement\전사데이터\aac\MG00e04c241948\20210714\074145-075.aac", "파일열기")</f>
        <v>파일열기</v>
      </c>
      <c r="H992" s="3" t="s">
        <v>2523</v>
      </c>
      <c r="I992" s="3" t="s">
        <v>2460</v>
      </c>
    </row>
    <row r="993" spans="1:10" ht="49.5" x14ac:dyDescent="0.3">
      <c r="A993">
        <v>20210901</v>
      </c>
      <c r="B993" t="s">
        <v>80</v>
      </c>
      <c r="C993" t="s">
        <v>4519</v>
      </c>
      <c r="D993">
        <v>21.357403999999999</v>
      </c>
      <c r="E993" t="s">
        <v>4520</v>
      </c>
      <c r="F993" t="s">
        <v>4521</v>
      </c>
      <c r="G993" t="str">
        <f>HYPERLINK("d:\SRT_Improvement\전사데이터\aac\MG00e04c241950\20210901\081957-727.aac", "파일열기")</f>
        <v>파일열기</v>
      </c>
      <c r="H993" s="3" t="s">
        <v>2633</v>
      </c>
      <c r="I993" s="3" t="s">
        <v>4522</v>
      </c>
    </row>
    <row r="994" spans="1:10" ht="49.5" x14ac:dyDescent="0.3">
      <c r="A994">
        <v>20210818</v>
      </c>
      <c r="B994" t="s">
        <v>24</v>
      </c>
      <c r="C994" t="s">
        <v>4523</v>
      </c>
      <c r="D994">
        <v>40.543888000000003</v>
      </c>
      <c r="E994" t="s">
        <v>4524</v>
      </c>
      <c r="F994" t="s">
        <v>4525</v>
      </c>
      <c r="G994" t="str">
        <f>HYPERLINK("d:\SRT_Improvement\전사데이터\aac\MG00e04c24194c\20210818\121208-944.aac", "파일열기")</f>
        <v>파일열기</v>
      </c>
      <c r="H994" s="3" t="s">
        <v>2503</v>
      </c>
      <c r="I994" s="3" t="s">
        <v>2504</v>
      </c>
    </row>
    <row r="995" spans="1:10" ht="82.5" x14ac:dyDescent="0.3">
      <c r="A995">
        <v>20210823</v>
      </c>
      <c r="B995" t="s">
        <v>377</v>
      </c>
      <c r="C995" t="s">
        <v>4526</v>
      </c>
      <c r="D995">
        <v>22.322265000000002</v>
      </c>
      <c r="E995" t="s">
        <v>4527</v>
      </c>
      <c r="F995" t="s">
        <v>4580</v>
      </c>
      <c r="G995" t="str">
        <f>HYPERLINK("d:\SRT_Improvement\전사데이터\aac\MG00e04c241974\20210823\103358-887.aac", "파일열기")</f>
        <v>파일열기</v>
      </c>
      <c r="H995" s="3" t="s">
        <v>4528</v>
      </c>
      <c r="I995" s="3" t="s">
        <v>4529</v>
      </c>
      <c r="J995" s="3" t="s">
        <v>4581</v>
      </c>
    </row>
    <row r="996" spans="1:10" ht="49.5" x14ac:dyDescent="0.3">
      <c r="A996">
        <v>20210722</v>
      </c>
      <c r="B996" t="s">
        <v>147</v>
      </c>
      <c r="C996" t="s">
        <v>4530</v>
      </c>
      <c r="D996">
        <v>16.115855</v>
      </c>
      <c r="E996" t="s">
        <v>4531</v>
      </c>
      <c r="F996" t="s">
        <v>4532</v>
      </c>
      <c r="G996" t="str">
        <f>HYPERLINK("d:\SRT_Improvement\전사데이터\aac\MG00e04c241968\20210722\191121-531.aac", "파일열기")</f>
        <v>파일열기</v>
      </c>
      <c r="H996" s="3" t="s">
        <v>4533</v>
      </c>
      <c r="I996" s="3" t="s">
        <v>4534</v>
      </c>
    </row>
    <row r="997" spans="1:10" ht="49.5" x14ac:dyDescent="0.3">
      <c r="A997">
        <v>20210819</v>
      </c>
      <c r="B997" t="s">
        <v>24</v>
      </c>
      <c r="C997" t="s">
        <v>4535</v>
      </c>
      <c r="D997">
        <v>40.984619000000002</v>
      </c>
      <c r="E997" t="s">
        <v>4536</v>
      </c>
      <c r="F997" t="s">
        <v>4537</v>
      </c>
      <c r="G997" t="str">
        <f>HYPERLINK("d:\SRT_Improvement\전사데이터\aac\MG00e04c24194c\20210819\220448-144.aac", "파일열기")</f>
        <v>파일열기</v>
      </c>
      <c r="H997" s="3" t="s">
        <v>2726</v>
      </c>
      <c r="I997" s="3" t="s">
        <v>3596</v>
      </c>
    </row>
    <row r="998" spans="1:10" ht="49.5" x14ac:dyDescent="0.3">
      <c r="A998">
        <v>20210708</v>
      </c>
      <c r="B998" t="s">
        <v>163</v>
      </c>
      <c r="C998" t="s">
        <v>4538</v>
      </c>
      <c r="D998">
        <v>19.296118</v>
      </c>
      <c r="E998" t="s">
        <v>4539</v>
      </c>
      <c r="F998" t="s">
        <v>4540</v>
      </c>
      <c r="G998" t="str">
        <f>HYPERLINK("d:\SRT_Improvement\전사데이터\aac\MG00e04c2419c0\20210708\085230-493.aac", "파일열기")</f>
        <v>파일열기</v>
      </c>
      <c r="H998" s="3" t="s">
        <v>4541</v>
      </c>
      <c r="I998" s="3" t="s">
        <v>4542</v>
      </c>
    </row>
    <row r="999" spans="1:10" ht="49.5" x14ac:dyDescent="0.3">
      <c r="A999">
        <v>20210906</v>
      </c>
      <c r="B999" t="s">
        <v>42</v>
      </c>
      <c r="C999" t="s">
        <v>4543</v>
      </c>
      <c r="D999">
        <v>45.017268000000001</v>
      </c>
      <c r="E999" t="s">
        <v>4544</v>
      </c>
      <c r="F999" t="s">
        <v>4578</v>
      </c>
      <c r="G999" t="str">
        <f>HYPERLINK("d:\SRT_Improvement\전사데이터\aac\MG00e04c241970\20210906\062353-474.aac", "파일열기")</f>
        <v>파일열기</v>
      </c>
      <c r="H999" s="3" t="s">
        <v>4545</v>
      </c>
      <c r="I999" s="3" t="s">
        <v>4546</v>
      </c>
      <c r="J999" s="3" t="s">
        <v>4579</v>
      </c>
    </row>
    <row r="1000" spans="1:10" ht="49.5" x14ac:dyDescent="0.3">
      <c r="A1000">
        <v>20210730</v>
      </c>
      <c r="B1000" t="s">
        <v>29</v>
      </c>
      <c r="C1000" t="s">
        <v>4547</v>
      </c>
      <c r="D1000">
        <v>45.650799999999997</v>
      </c>
      <c r="E1000" t="s">
        <v>4548</v>
      </c>
      <c r="F1000" t="s">
        <v>4549</v>
      </c>
      <c r="G1000" t="str">
        <f>HYPERLINK("d:\SRT_Improvement\전사데이터\aac\MG00e04c241938\20210730\154139-502.aac", "파일열기")</f>
        <v>파일열기</v>
      </c>
      <c r="H1000" s="3" t="s">
        <v>4103</v>
      </c>
      <c r="I1000" s="3" t="s">
        <v>2465</v>
      </c>
    </row>
    <row r="1001" spans="1:10" ht="49.5" x14ac:dyDescent="0.3">
      <c r="A1001">
        <v>20210901</v>
      </c>
      <c r="B1001" t="s">
        <v>33</v>
      </c>
      <c r="C1001" t="s">
        <v>4550</v>
      </c>
      <c r="D1001">
        <v>14.283901</v>
      </c>
      <c r="E1001" t="s">
        <v>4551</v>
      </c>
      <c r="F1001" t="s">
        <v>4552</v>
      </c>
      <c r="G1001" t="str">
        <f>HYPERLINK("d:\SRT_Improvement\전사데이터\aac\MG00e04c241948\20210901\194432-988.aac", "파일열기")</f>
        <v>파일열기</v>
      </c>
      <c r="H1001" s="3" t="s">
        <v>4553</v>
      </c>
      <c r="I1001" s="3" t="s">
        <v>4554</v>
      </c>
    </row>
  </sheetData>
  <phoneticPr fontId="2" type="noConversion"/>
  <pageMargins left="0.75" right="0.75" top="1" bottom="1" header="0.5" footer="0.5"/>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77A736-F2D8-4F3F-B637-A35300CFAC68}">
  <dimension ref="B2:D4"/>
  <sheetViews>
    <sheetView workbookViewId="0">
      <selection activeCell="B2" sqref="B2:D4"/>
    </sheetView>
  </sheetViews>
  <sheetFormatPr defaultRowHeight="16.5" x14ac:dyDescent="0.3"/>
  <cols>
    <col min="3" max="4" width="12.75" bestFit="1" customWidth="1"/>
  </cols>
  <sheetData>
    <row r="2" spans="2:4" x14ac:dyDescent="0.3">
      <c r="C2" t="s">
        <v>4917</v>
      </c>
      <c r="D2" t="s">
        <v>4918</v>
      </c>
    </row>
    <row r="3" spans="2:4" x14ac:dyDescent="0.3">
      <c r="B3" t="s">
        <v>4919</v>
      </c>
      <c r="C3">
        <v>0.114512080094753</v>
      </c>
      <c r="D3">
        <v>9.4835184168275397E-2</v>
      </c>
    </row>
    <row r="4" spans="2:4" x14ac:dyDescent="0.3">
      <c r="B4" t="s">
        <v>4920</v>
      </c>
      <c r="C4">
        <v>0.297370751101872</v>
      </c>
      <c r="D4">
        <v>0.33324176767470898</v>
      </c>
    </row>
  </sheetData>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404F22-7FC4-43CC-9E37-595ED5FC4E98}">
  <dimension ref="A1:O116"/>
  <sheetViews>
    <sheetView tabSelected="1" topLeftCell="B1" workbookViewId="0">
      <selection activeCell="J105" sqref="J105"/>
    </sheetView>
  </sheetViews>
  <sheetFormatPr defaultRowHeight="16.5" x14ac:dyDescent="0.3"/>
  <cols>
    <col min="1" max="1" width="16.5" customWidth="1"/>
    <col min="2" max="2" width="19" customWidth="1"/>
    <col min="3" max="3" width="14.625" customWidth="1"/>
    <col min="4" max="4" width="18.625" customWidth="1"/>
    <col min="5" max="5" width="21.125" customWidth="1"/>
    <col min="6" max="6" width="21" customWidth="1"/>
    <col min="7" max="7" width="10.25" customWidth="1"/>
    <col min="8" max="10" width="30.625" style="3" customWidth="1"/>
    <col min="11" max="11" width="22.25" style="3" customWidth="1"/>
    <col min="12" max="15" width="12.75" bestFit="1" customWidth="1"/>
  </cols>
  <sheetData>
    <row r="1" spans="1:15" x14ac:dyDescent="0.3">
      <c r="A1" s="1" t="s">
        <v>0</v>
      </c>
      <c r="B1" s="1" t="s">
        <v>1</v>
      </c>
      <c r="C1" s="1" t="s">
        <v>2</v>
      </c>
      <c r="D1" s="1" t="s">
        <v>3</v>
      </c>
      <c r="E1" s="1" t="s">
        <v>4</v>
      </c>
      <c r="F1" s="1" t="s">
        <v>5</v>
      </c>
      <c r="G1" s="1" t="s">
        <v>6</v>
      </c>
      <c r="H1" s="2" t="s">
        <v>7</v>
      </c>
      <c r="I1" s="2" t="s">
        <v>8</v>
      </c>
      <c r="J1" s="2" t="s">
        <v>9</v>
      </c>
      <c r="K1" s="2" t="s">
        <v>4921</v>
      </c>
      <c r="L1" s="1" t="s">
        <v>4868</v>
      </c>
      <c r="M1" s="1" t="s">
        <v>4869</v>
      </c>
      <c r="N1" s="1" t="s">
        <v>4870</v>
      </c>
      <c r="O1" s="1" t="s">
        <v>4871</v>
      </c>
    </row>
    <row r="2" spans="1:15" ht="214.5" x14ac:dyDescent="0.3">
      <c r="A2">
        <v>20210729</v>
      </c>
      <c r="B2" t="s">
        <v>10</v>
      </c>
      <c r="C2" t="s">
        <v>11</v>
      </c>
      <c r="D2">
        <v>37.173361999999997</v>
      </c>
      <c r="E2" t="s">
        <v>12</v>
      </c>
      <c r="F2" t="s">
        <v>4872</v>
      </c>
      <c r="G2" t="s">
        <v>6</v>
      </c>
      <c r="H2" s="3" t="s">
        <v>13</v>
      </c>
      <c r="I2" s="3" t="s">
        <v>14</v>
      </c>
      <c r="J2" s="4" t="s">
        <v>4556</v>
      </c>
      <c r="K2" s="4" t="s">
        <v>5026</v>
      </c>
      <c r="L2">
        <v>0</v>
      </c>
      <c r="M2">
        <v>0.13636363636363641</v>
      </c>
      <c r="N2">
        <v>0.25396825396825401</v>
      </c>
      <c r="O2">
        <v>0.3902439024390244</v>
      </c>
    </row>
    <row r="3" spans="1:15" ht="264" x14ac:dyDescent="0.3">
      <c r="A3">
        <v>20210802</v>
      </c>
      <c r="B3" t="s">
        <v>15</v>
      </c>
      <c r="C3" t="s">
        <v>16</v>
      </c>
      <c r="D3">
        <v>36.582084999999999</v>
      </c>
      <c r="E3" t="s">
        <v>17</v>
      </c>
      <c r="F3" t="s">
        <v>4873</v>
      </c>
      <c r="G3" t="s">
        <v>6</v>
      </c>
      <c r="H3" s="3" t="s">
        <v>18</v>
      </c>
      <c r="I3" s="3" t="s">
        <v>19</v>
      </c>
      <c r="J3" s="4" t="s">
        <v>4874</v>
      </c>
      <c r="K3" s="4" t="s">
        <v>4922</v>
      </c>
      <c r="L3">
        <v>6.1349693251533744E-3</v>
      </c>
      <c r="M3">
        <v>0.1764705882352941</v>
      </c>
      <c r="N3">
        <v>0.37804878048780488</v>
      </c>
      <c r="O3">
        <v>0.50980392156862742</v>
      </c>
    </row>
    <row r="4" spans="1:15" ht="379.5" x14ac:dyDescent="0.3">
      <c r="A4">
        <v>20210802</v>
      </c>
      <c r="B4" t="s">
        <v>15</v>
      </c>
      <c r="C4" t="s">
        <v>20</v>
      </c>
      <c r="D4">
        <v>49.065502000000002</v>
      </c>
      <c r="E4" t="s">
        <v>21</v>
      </c>
      <c r="F4" t="s">
        <v>4875</v>
      </c>
      <c r="G4" t="s">
        <v>6</v>
      </c>
      <c r="H4" s="3" t="s">
        <v>22</v>
      </c>
      <c r="I4" s="3" t="s">
        <v>23</v>
      </c>
      <c r="J4" s="4" t="s">
        <v>4876</v>
      </c>
      <c r="K4" s="4" t="s">
        <v>4923</v>
      </c>
      <c r="L4">
        <v>2.7649769585253461E-2</v>
      </c>
      <c r="M4">
        <v>0.19117647058823531</v>
      </c>
      <c r="N4">
        <v>0.29357798165137622</v>
      </c>
      <c r="O4">
        <v>0.51428571428571423</v>
      </c>
    </row>
    <row r="5" spans="1:15" ht="115.5" x14ac:dyDescent="0.3">
      <c r="A5">
        <v>20210903</v>
      </c>
      <c r="B5" t="s">
        <v>24</v>
      </c>
      <c r="C5" t="s">
        <v>25</v>
      </c>
      <c r="D5">
        <v>19.247686000000002</v>
      </c>
      <c r="E5" t="s">
        <v>26</v>
      </c>
      <c r="F5" t="s">
        <v>4877</v>
      </c>
      <c r="G5" t="s">
        <v>6</v>
      </c>
      <c r="H5" s="3" t="s">
        <v>27</v>
      </c>
      <c r="I5" s="3" t="s">
        <v>28</v>
      </c>
      <c r="J5" s="4" t="s">
        <v>4878</v>
      </c>
      <c r="K5" s="4" t="s">
        <v>4924</v>
      </c>
      <c r="L5">
        <v>6.9444444444444448E-2</v>
      </c>
      <c r="M5">
        <v>0.31818181818181818</v>
      </c>
      <c r="N5">
        <v>4.1666666666666657E-2</v>
      </c>
      <c r="O5">
        <v>0.1818181818181818</v>
      </c>
    </row>
    <row r="6" spans="1:15" ht="214.5" x14ac:dyDescent="0.3">
      <c r="A6">
        <v>20210723</v>
      </c>
      <c r="B6" t="s">
        <v>29</v>
      </c>
      <c r="C6" t="s">
        <v>30</v>
      </c>
      <c r="D6">
        <v>32.416189000000003</v>
      </c>
      <c r="E6" t="s">
        <v>31</v>
      </c>
      <c r="F6" t="s">
        <v>4879</v>
      </c>
      <c r="G6" t="s">
        <v>6</v>
      </c>
      <c r="H6" s="3" t="s">
        <v>4880</v>
      </c>
      <c r="I6" s="3" t="s">
        <v>32</v>
      </c>
      <c r="J6" s="4" t="s">
        <v>4881</v>
      </c>
      <c r="K6" s="4" t="s">
        <v>4925</v>
      </c>
      <c r="L6">
        <v>2.3255813953488368E-2</v>
      </c>
      <c r="M6">
        <v>0.26315789473684209</v>
      </c>
      <c r="N6">
        <v>0.16417910447761189</v>
      </c>
      <c r="O6">
        <v>0.6</v>
      </c>
    </row>
    <row r="7" spans="1:15" ht="247.5" x14ac:dyDescent="0.3">
      <c r="A7">
        <v>20210706</v>
      </c>
      <c r="B7" t="s">
        <v>33</v>
      </c>
      <c r="C7" t="s">
        <v>34</v>
      </c>
      <c r="D7">
        <v>58.327058999999998</v>
      </c>
      <c r="E7" t="s">
        <v>35</v>
      </c>
      <c r="F7" t="s">
        <v>4882</v>
      </c>
      <c r="G7" t="s">
        <v>6</v>
      </c>
      <c r="H7" s="3" t="s">
        <v>36</v>
      </c>
      <c r="I7" s="3" t="s">
        <v>37</v>
      </c>
      <c r="J7" s="4" t="s">
        <v>4883</v>
      </c>
      <c r="K7" s="4" t="s">
        <v>4926</v>
      </c>
      <c r="L7">
        <v>0.1970802919708029</v>
      </c>
      <c r="M7">
        <v>0.46511627906976738</v>
      </c>
      <c r="N7">
        <v>3.6764705882352942E-2</v>
      </c>
      <c r="O7">
        <v>0.42857142857142849</v>
      </c>
    </row>
    <row r="8" spans="1:15" ht="198" x14ac:dyDescent="0.3">
      <c r="A8">
        <v>20210812</v>
      </c>
      <c r="B8" t="s">
        <v>24</v>
      </c>
      <c r="C8" t="s">
        <v>38</v>
      </c>
      <c r="D8">
        <v>29.773271000000001</v>
      </c>
      <c r="E8" t="s">
        <v>39</v>
      </c>
      <c r="F8" t="s">
        <v>4884</v>
      </c>
      <c r="G8" t="s">
        <v>6</v>
      </c>
      <c r="H8" s="3" t="s">
        <v>40</v>
      </c>
      <c r="I8" s="3" t="s">
        <v>41</v>
      </c>
      <c r="J8" s="4" t="s">
        <v>4885</v>
      </c>
      <c r="K8" s="4" t="s">
        <v>4927</v>
      </c>
      <c r="L8">
        <v>7.1428571428571425E-2</v>
      </c>
      <c r="M8">
        <v>0.4</v>
      </c>
      <c r="N8">
        <v>2.6785714285714281E-2</v>
      </c>
      <c r="O8">
        <v>0.35135135135135143</v>
      </c>
    </row>
    <row r="9" spans="1:15" ht="198" x14ac:dyDescent="0.3">
      <c r="A9">
        <v>20210901</v>
      </c>
      <c r="B9" t="s">
        <v>42</v>
      </c>
      <c r="C9" t="s">
        <v>43</v>
      </c>
      <c r="D9">
        <v>41.578808000000002</v>
      </c>
      <c r="E9" t="s">
        <v>44</v>
      </c>
      <c r="F9" t="s">
        <v>4886</v>
      </c>
      <c r="G9" t="s">
        <v>6</v>
      </c>
      <c r="H9" s="3" t="s">
        <v>45</v>
      </c>
      <c r="I9" s="3" t="s">
        <v>46</v>
      </c>
      <c r="J9" s="4" t="s">
        <v>4887</v>
      </c>
      <c r="K9" s="4" t="s">
        <v>4928</v>
      </c>
      <c r="L9">
        <v>6.25E-2</v>
      </c>
      <c r="M9">
        <v>0.30555555555555558</v>
      </c>
      <c r="N9">
        <v>0.20535714285714279</v>
      </c>
      <c r="O9">
        <v>0.40540540540540537</v>
      </c>
    </row>
    <row r="10" spans="1:15" ht="231" x14ac:dyDescent="0.3">
      <c r="A10">
        <v>20210721</v>
      </c>
      <c r="B10" t="s">
        <v>47</v>
      </c>
      <c r="C10" t="s">
        <v>48</v>
      </c>
      <c r="D10">
        <v>37.586835999999998</v>
      </c>
      <c r="E10" t="s">
        <v>49</v>
      </c>
      <c r="F10" t="s">
        <v>50</v>
      </c>
      <c r="G10" t="s">
        <v>6</v>
      </c>
      <c r="H10" s="3" t="s">
        <v>51</v>
      </c>
      <c r="I10" s="3" t="s">
        <v>52</v>
      </c>
      <c r="J10" s="4" t="s">
        <v>4644</v>
      </c>
      <c r="K10" s="4" t="s">
        <v>4929</v>
      </c>
      <c r="L10">
        <v>0.11940298507462691</v>
      </c>
      <c r="M10">
        <v>0.31818181818181818</v>
      </c>
      <c r="N10">
        <v>2.2388059701492539E-2</v>
      </c>
      <c r="O10">
        <v>0.23255813953488369</v>
      </c>
    </row>
    <row r="11" spans="1:15" ht="247.5" x14ac:dyDescent="0.3">
      <c r="A11">
        <v>20210824</v>
      </c>
      <c r="B11" t="s">
        <v>53</v>
      </c>
      <c r="C11" t="s">
        <v>54</v>
      </c>
      <c r="D11">
        <v>42.161844000000002</v>
      </c>
      <c r="E11" t="s">
        <v>55</v>
      </c>
      <c r="F11" t="s">
        <v>56</v>
      </c>
      <c r="G11" t="s">
        <v>6</v>
      </c>
      <c r="H11" s="3" t="s">
        <v>57</v>
      </c>
      <c r="I11" s="3" t="s">
        <v>58</v>
      </c>
      <c r="J11" s="4" t="s">
        <v>4641</v>
      </c>
      <c r="K11" s="4" t="s">
        <v>4930</v>
      </c>
      <c r="L11">
        <v>3.3783783783783793E-2</v>
      </c>
      <c r="M11">
        <v>0.1764705882352941</v>
      </c>
      <c r="N11">
        <v>1.342281879194631E-2</v>
      </c>
      <c r="O11">
        <v>0.22641509433962259</v>
      </c>
    </row>
    <row r="12" spans="1:15" ht="231" x14ac:dyDescent="0.3">
      <c r="A12">
        <v>20210702</v>
      </c>
      <c r="B12" t="s">
        <v>59</v>
      </c>
      <c r="C12" t="s">
        <v>60</v>
      </c>
      <c r="D12">
        <v>37.222141999999998</v>
      </c>
      <c r="E12" t="s">
        <v>61</v>
      </c>
      <c r="F12" t="s">
        <v>4888</v>
      </c>
      <c r="G12" t="s">
        <v>6</v>
      </c>
      <c r="H12" s="3" t="s">
        <v>62</v>
      </c>
      <c r="I12" s="3" t="s">
        <v>63</v>
      </c>
      <c r="J12" s="4" t="s">
        <v>4889</v>
      </c>
      <c r="K12" s="4" t="s">
        <v>4931</v>
      </c>
      <c r="L12">
        <v>0.11347517730496449</v>
      </c>
      <c r="M12">
        <v>0.45652173913043481</v>
      </c>
      <c r="N12">
        <v>0.26573426573426567</v>
      </c>
      <c r="O12">
        <v>0.6428571428571429</v>
      </c>
    </row>
    <row r="13" spans="1:15" ht="148.5" x14ac:dyDescent="0.3">
      <c r="A13">
        <v>20210811</v>
      </c>
      <c r="B13" t="s">
        <v>64</v>
      </c>
      <c r="C13" t="s">
        <v>65</v>
      </c>
      <c r="D13">
        <v>22.894362000000001</v>
      </c>
      <c r="E13" t="s">
        <v>66</v>
      </c>
      <c r="F13" t="s">
        <v>4890</v>
      </c>
      <c r="G13" t="s">
        <v>6</v>
      </c>
      <c r="H13" s="3" t="s">
        <v>67</v>
      </c>
      <c r="I13" s="3" t="s">
        <v>68</v>
      </c>
      <c r="J13" s="4" t="s">
        <v>4891</v>
      </c>
      <c r="K13" s="4" t="s">
        <v>4932</v>
      </c>
      <c r="L13">
        <v>0.1951219512195122</v>
      </c>
      <c r="M13">
        <v>0.48</v>
      </c>
      <c r="N13">
        <v>0.22916666666666671</v>
      </c>
      <c r="O13">
        <v>0.55172413793103448</v>
      </c>
    </row>
    <row r="14" spans="1:15" ht="148.5" x14ac:dyDescent="0.3">
      <c r="A14">
        <v>20210813</v>
      </c>
      <c r="B14" t="s">
        <v>33</v>
      </c>
      <c r="C14" t="s">
        <v>69</v>
      </c>
      <c r="D14">
        <v>21.976125</v>
      </c>
      <c r="E14" t="s">
        <v>70</v>
      </c>
      <c r="F14" t="s">
        <v>71</v>
      </c>
      <c r="G14" t="s">
        <v>6</v>
      </c>
      <c r="H14" s="3" t="s">
        <v>72</v>
      </c>
      <c r="I14" s="3" t="s">
        <v>73</v>
      </c>
      <c r="J14" s="4" t="s">
        <v>4647</v>
      </c>
      <c r="K14" s="4" t="s">
        <v>4933</v>
      </c>
      <c r="L14">
        <v>0.12643678160919539</v>
      </c>
      <c r="M14">
        <v>0.35714285714285721</v>
      </c>
      <c r="N14">
        <v>6.8181818181818177E-2</v>
      </c>
      <c r="O14">
        <v>0.51724137931034486</v>
      </c>
    </row>
    <row r="15" spans="1:15" ht="280.5" x14ac:dyDescent="0.3">
      <c r="A15">
        <v>20210713</v>
      </c>
      <c r="B15" t="s">
        <v>74</v>
      </c>
      <c r="C15" t="s">
        <v>75</v>
      </c>
      <c r="D15">
        <v>37.242403000000003</v>
      </c>
      <c r="E15" t="s">
        <v>76</v>
      </c>
      <c r="F15" t="s">
        <v>77</v>
      </c>
      <c r="G15" t="s">
        <v>6</v>
      </c>
      <c r="H15" s="3" t="s">
        <v>78</v>
      </c>
      <c r="I15" s="3" t="s">
        <v>79</v>
      </c>
      <c r="J15" s="4" t="s">
        <v>4650</v>
      </c>
      <c r="K15" s="4" t="s">
        <v>4934</v>
      </c>
      <c r="L15">
        <v>2.7397260273972601E-2</v>
      </c>
      <c r="M15">
        <v>0.18</v>
      </c>
      <c r="N15">
        <v>0.22368421052631579</v>
      </c>
      <c r="O15">
        <v>0.46938775510204078</v>
      </c>
    </row>
    <row r="16" spans="1:15" ht="247.5" x14ac:dyDescent="0.3">
      <c r="A16">
        <v>20210830</v>
      </c>
      <c r="B16" t="s">
        <v>80</v>
      </c>
      <c r="C16" t="s">
        <v>81</v>
      </c>
      <c r="D16">
        <v>36.263525000000001</v>
      </c>
      <c r="E16" t="s">
        <v>82</v>
      </c>
      <c r="F16" t="s">
        <v>83</v>
      </c>
      <c r="G16" t="s">
        <v>6</v>
      </c>
      <c r="H16" s="3" t="s">
        <v>84</v>
      </c>
      <c r="I16" s="3" t="s">
        <v>85</v>
      </c>
      <c r="J16" s="4" t="s">
        <v>4653</v>
      </c>
      <c r="K16" s="4" t="s">
        <v>4935</v>
      </c>
      <c r="L16">
        <v>1.492537313432836E-2</v>
      </c>
      <c r="M16">
        <v>0.20454545454545461</v>
      </c>
      <c r="N16">
        <v>0.17037037037037039</v>
      </c>
      <c r="O16">
        <v>0.38636363636363641</v>
      </c>
    </row>
    <row r="17" spans="1:15" ht="165" x14ac:dyDescent="0.3">
      <c r="A17">
        <v>20210813</v>
      </c>
      <c r="B17" t="s">
        <v>86</v>
      </c>
      <c r="C17" t="s">
        <v>87</v>
      </c>
      <c r="D17">
        <v>26.223676000000001</v>
      </c>
      <c r="E17" t="s">
        <v>88</v>
      </c>
      <c r="F17" t="s">
        <v>89</v>
      </c>
      <c r="G17" t="s">
        <v>6</v>
      </c>
      <c r="H17" s="3" t="s">
        <v>90</v>
      </c>
      <c r="I17" s="3" t="s">
        <v>91</v>
      </c>
      <c r="J17" s="4" t="s">
        <v>4656</v>
      </c>
      <c r="K17" s="4" t="s">
        <v>4936</v>
      </c>
      <c r="L17">
        <v>4.2105263157894743E-2</v>
      </c>
      <c r="M17">
        <v>0.25</v>
      </c>
      <c r="N17">
        <v>2.0833333333333329E-2</v>
      </c>
      <c r="O17">
        <v>0.25</v>
      </c>
    </row>
    <row r="18" spans="1:15" ht="231" x14ac:dyDescent="0.3">
      <c r="A18">
        <v>20210716</v>
      </c>
      <c r="B18" t="s">
        <v>92</v>
      </c>
      <c r="C18" t="s">
        <v>93</v>
      </c>
      <c r="D18">
        <v>35.208230999999998</v>
      </c>
      <c r="E18" t="s">
        <v>94</v>
      </c>
      <c r="F18" t="s">
        <v>95</v>
      </c>
      <c r="G18" t="s">
        <v>6</v>
      </c>
      <c r="H18" s="3" t="s">
        <v>96</v>
      </c>
      <c r="I18" s="3" t="s">
        <v>97</v>
      </c>
      <c r="J18" s="4" t="s">
        <v>4659</v>
      </c>
      <c r="K18" s="4" t="s">
        <v>4937</v>
      </c>
      <c r="L18">
        <v>6.9444444444444441E-3</v>
      </c>
      <c r="M18">
        <v>0.1276595744680851</v>
      </c>
      <c r="N18">
        <v>0.15277777777777779</v>
      </c>
      <c r="O18">
        <v>0.35416666666666669</v>
      </c>
    </row>
    <row r="19" spans="1:15" ht="247.5" x14ac:dyDescent="0.3">
      <c r="A19">
        <v>20210721</v>
      </c>
      <c r="B19" t="s">
        <v>98</v>
      </c>
      <c r="C19" t="s">
        <v>99</v>
      </c>
      <c r="D19">
        <v>34.028790000000001</v>
      </c>
      <c r="E19" t="s">
        <v>100</v>
      </c>
      <c r="F19" t="s">
        <v>101</v>
      </c>
      <c r="G19" t="s">
        <v>6</v>
      </c>
      <c r="H19" s="3" t="s">
        <v>102</v>
      </c>
      <c r="I19" s="3" t="s">
        <v>103</v>
      </c>
      <c r="J19" s="4" t="s">
        <v>4662</v>
      </c>
      <c r="K19" s="4" t="s">
        <v>4938</v>
      </c>
      <c r="L19">
        <v>1.408450704225352E-2</v>
      </c>
      <c r="M19">
        <v>0.36170212765957449</v>
      </c>
      <c r="N19">
        <v>0.14583333333333329</v>
      </c>
      <c r="O19">
        <v>0.59523809523809523</v>
      </c>
    </row>
    <row r="20" spans="1:15" ht="148.5" x14ac:dyDescent="0.3">
      <c r="A20">
        <v>20210729</v>
      </c>
      <c r="B20" t="s">
        <v>64</v>
      </c>
      <c r="C20" t="s">
        <v>104</v>
      </c>
      <c r="D20">
        <v>42.049424999999999</v>
      </c>
      <c r="E20" t="s">
        <v>105</v>
      </c>
      <c r="F20" t="s">
        <v>106</v>
      </c>
      <c r="G20" t="s">
        <v>6</v>
      </c>
      <c r="H20" s="3" t="s">
        <v>107</v>
      </c>
      <c r="I20" s="3" t="s">
        <v>108</v>
      </c>
      <c r="J20" s="4" t="s">
        <v>4665</v>
      </c>
      <c r="K20" s="4" t="s">
        <v>4939</v>
      </c>
      <c r="L20">
        <v>3.2608695652173912E-2</v>
      </c>
      <c r="M20">
        <v>0.33333333333333331</v>
      </c>
      <c r="N20">
        <v>3.2608695652173912E-2</v>
      </c>
      <c r="O20">
        <v>0.37931034482758619</v>
      </c>
    </row>
    <row r="21" spans="1:15" ht="198" x14ac:dyDescent="0.3">
      <c r="A21">
        <v>20210818</v>
      </c>
      <c r="B21" t="s">
        <v>86</v>
      </c>
      <c r="C21" t="s">
        <v>109</v>
      </c>
      <c r="D21">
        <v>30.438696</v>
      </c>
      <c r="E21" t="s">
        <v>110</v>
      </c>
      <c r="F21" t="s">
        <v>111</v>
      </c>
      <c r="G21" t="s">
        <v>6</v>
      </c>
      <c r="H21" s="3" t="s">
        <v>112</v>
      </c>
      <c r="I21" s="3" t="s">
        <v>113</v>
      </c>
      <c r="J21" s="4" t="s">
        <v>4668</v>
      </c>
      <c r="K21" s="4" t="s">
        <v>4940</v>
      </c>
      <c r="L21">
        <v>0.14399999999999999</v>
      </c>
      <c r="M21">
        <v>0.55263157894736847</v>
      </c>
      <c r="N21">
        <v>6.2992125984251968E-2</v>
      </c>
      <c r="O21">
        <v>0.41666666666666669</v>
      </c>
    </row>
    <row r="22" spans="1:15" ht="247.5" x14ac:dyDescent="0.3">
      <c r="A22">
        <v>20210811</v>
      </c>
      <c r="B22" t="s">
        <v>80</v>
      </c>
      <c r="C22" t="s">
        <v>114</v>
      </c>
      <c r="D22">
        <v>46.655617999999997</v>
      </c>
      <c r="E22" t="s">
        <v>115</v>
      </c>
      <c r="F22" t="s">
        <v>116</v>
      </c>
      <c r="G22" t="s">
        <v>6</v>
      </c>
      <c r="H22" s="3" t="s">
        <v>117</v>
      </c>
      <c r="I22" s="3" t="s">
        <v>118</v>
      </c>
      <c r="J22" s="4" t="s">
        <v>4671</v>
      </c>
      <c r="K22" s="4" t="s">
        <v>4941</v>
      </c>
      <c r="L22">
        <v>0.21839080459770119</v>
      </c>
      <c r="M22">
        <v>0.5636363636363636</v>
      </c>
      <c r="N22">
        <v>2.312138728323699E-2</v>
      </c>
      <c r="O22">
        <v>0.26923076923076922</v>
      </c>
    </row>
    <row r="23" spans="1:15" ht="165" x14ac:dyDescent="0.3">
      <c r="A23">
        <v>20210720</v>
      </c>
      <c r="B23" t="s">
        <v>98</v>
      </c>
      <c r="C23" t="s">
        <v>122</v>
      </c>
      <c r="D23">
        <v>25.756927000000001</v>
      </c>
      <c r="E23" t="s">
        <v>123</v>
      </c>
      <c r="F23" t="s">
        <v>124</v>
      </c>
      <c r="G23" t="s">
        <v>6</v>
      </c>
      <c r="H23" s="3" t="s">
        <v>125</v>
      </c>
      <c r="I23" s="3" t="s">
        <v>126</v>
      </c>
      <c r="J23" s="4" t="s">
        <v>4674</v>
      </c>
      <c r="K23" s="4" t="s">
        <v>4942</v>
      </c>
      <c r="L23">
        <v>0.20202020202020199</v>
      </c>
      <c r="M23">
        <v>0.45161290322580638</v>
      </c>
      <c r="N23">
        <v>6.1855670103092793E-2</v>
      </c>
      <c r="O23">
        <v>0.42857142857142849</v>
      </c>
    </row>
    <row r="24" spans="1:15" ht="247.5" x14ac:dyDescent="0.3">
      <c r="A24">
        <v>20210830</v>
      </c>
      <c r="B24" t="s">
        <v>10</v>
      </c>
      <c r="C24" t="s">
        <v>127</v>
      </c>
      <c r="D24">
        <v>33.869785</v>
      </c>
      <c r="E24" t="s">
        <v>128</v>
      </c>
      <c r="F24" t="s">
        <v>129</v>
      </c>
      <c r="G24" t="s">
        <v>6</v>
      </c>
      <c r="H24" s="3" t="s">
        <v>130</v>
      </c>
      <c r="I24" s="3" t="s">
        <v>131</v>
      </c>
      <c r="J24" s="4" t="s">
        <v>4677</v>
      </c>
      <c r="K24" s="4" t="s">
        <v>4943</v>
      </c>
      <c r="L24">
        <v>6.9444444444444441E-3</v>
      </c>
      <c r="M24">
        <v>0.25531914893617019</v>
      </c>
      <c r="N24">
        <v>0.1103896103896104</v>
      </c>
      <c r="O24">
        <v>0.43478260869565222</v>
      </c>
    </row>
    <row r="25" spans="1:15" ht="148.5" x14ac:dyDescent="0.3">
      <c r="A25">
        <v>20210827</v>
      </c>
      <c r="B25" t="s">
        <v>29</v>
      </c>
      <c r="C25" t="s">
        <v>132</v>
      </c>
      <c r="D25">
        <v>28.498671000000002</v>
      </c>
      <c r="E25" t="s">
        <v>133</v>
      </c>
      <c r="F25" t="s">
        <v>134</v>
      </c>
      <c r="G25" t="s">
        <v>6</v>
      </c>
      <c r="H25" s="3" t="s">
        <v>135</v>
      </c>
      <c r="I25" s="3" t="s">
        <v>136</v>
      </c>
      <c r="J25" s="4" t="s">
        <v>4683</v>
      </c>
      <c r="K25" s="4" t="s">
        <v>4944</v>
      </c>
      <c r="L25">
        <v>3.3333333333333333E-2</v>
      </c>
      <c r="M25">
        <v>0.20588235294117649</v>
      </c>
      <c r="N25">
        <v>4.3956043956043959E-2</v>
      </c>
      <c r="O25">
        <v>0.1764705882352941</v>
      </c>
    </row>
    <row r="26" spans="1:15" ht="148.5" x14ac:dyDescent="0.3">
      <c r="A26">
        <v>20210803</v>
      </c>
      <c r="B26" t="s">
        <v>33</v>
      </c>
      <c r="C26" t="s">
        <v>142</v>
      </c>
      <c r="D26">
        <v>22.449000999999999</v>
      </c>
      <c r="E26" t="s">
        <v>143</v>
      </c>
      <c r="F26" t="s">
        <v>144</v>
      </c>
      <c r="G26" t="s">
        <v>6</v>
      </c>
      <c r="H26" s="3" t="s">
        <v>145</v>
      </c>
      <c r="I26" s="3" t="s">
        <v>146</v>
      </c>
      <c r="J26" s="4" t="s">
        <v>4680</v>
      </c>
      <c r="K26" s="4" t="s">
        <v>4945</v>
      </c>
      <c r="L26">
        <v>0.1176470588235294</v>
      </c>
      <c r="M26">
        <v>0.22222222222222221</v>
      </c>
      <c r="N26">
        <v>2.3529411764705879E-2</v>
      </c>
      <c r="O26">
        <v>0.32142857142857151</v>
      </c>
    </row>
    <row r="27" spans="1:15" ht="165" x14ac:dyDescent="0.3">
      <c r="A27">
        <v>20210720</v>
      </c>
      <c r="B27" t="s">
        <v>147</v>
      </c>
      <c r="C27" t="s">
        <v>148</v>
      </c>
      <c r="D27">
        <v>24.763909999999999</v>
      </c>
      <c r="E27" t="s">
        <v>149</v>
      </c>
      <c r="F27" t="s">
        <v>150</v>
      </c>
      <c r="G27" t="s">
        <v>6</v>
      </c>
      <c r="H27" s="3" t="s">
        <v>151</v>
      </c>
      <c r="I27" s="3" t="s">
        <v>152</v>
      </c>
      <c r="J27" s="4" t="s">
        <v>4686</v>
      </c>
      <c r="K27" s="4" t="s">
        <v>4946</v>
      </c>
      <c r="L27">
        <v>0</v>
      </c>
      <c r="M27">
        <v>0</v>
      </c>
      <c r="N27">
        <v>1.0526315789473681E-2</v>
      </c>
      <c r="O27">
        <v>0.21875</v>
      </c>
    </row>
    <row r="28" spans="1:15" ht="247.5" x14ac:dyDescent="0.3">
      <c r="A28">
        <v>20210810</v>
      </c>
      <c r="B28" t="s">
        <v>15</v>
      </c>
      <c r="C28" t="s">
        <v>153</v>
      </c>
      <c r="D28">
        <v>32.253822999999997</v>
      </c>
      <c r="E28" t="s">
        <v>154</v>
      </c>
      <c r="F28" t="s">
        <v>155</v>
      </c>
      <c r="G28" t="s">
        <v>6</v>
      </c>
      <c r="H28" s="3" t="s">
        <v>156</v>
      </c>
      <c r="I28" s="3" t="s">
        <v>157</v>
      </c>
      <c r="J28" s="4" t="s">
        <v>4689</v>
      </c>
      <c r="K28" s="4" t="s">
        <v>4947</v>
      </c>
      <c r="L28">
        <v>8.2191780821917804E-2</v>
      </c>
      <c r="M28">
        <v>0.1764705882352941</v>
      </c>
      <c r="N28">
        <v>8.1081081081081086E-2</v>
      </c>
      <c r="O28">
        <v>0.4</v>
      </c>
    </row>
    <row r="29" spans="1:15" ht="181.5" x14ac:dyDescent="0.3">
      <c r="A29">
        <v>20210722</v>
      </c>
      <c r="B29" t="s">
        <v>47</v>
      </c>
      <c r="C29" t="s">
        <v>158</v>
      </c>
      <c r="D29">
        <v>27.434473000000001</v>
      </c>
      <c r="E29" t="s">
        <v>159</v>
      </c>
      <c r="F29" t="s">
        <v>160</v>
      </c>
      <c r="G29" t="s">
        <v>6</v>
      </c>
      <c r="H29" s="3" t="s">
        <v>161</v>
      </c>
      <c r="I29" s="3" t="s">
        <v>162</v>
      </c>
      <c r="J29" s="4" t="s">
        <v>4692</v>
      </c>
      <c r="K29" s="4" t="s">
        <v>4948</v>
      </c>
      <c r="L29">
        <v>0.34951456310679607</v>
      </c>
      <c r="M29">
        <v>0.60606060606060608</v>
      </c>
      <c r="N29">
        <v>8.4905660377358486E-2</v>
      </c>
      <c r="O29">
        <v>0.5</v>
      </c>
    </row>
    <row r="30" spans="1:15" ht="165" x14ac:dyDescent="0.3">
      <c r="A30">
        <v>20210810</v>
      </c>
      <c r="B30" t="s">
        <v>80</v>
      </c>
      <c r="C30" t="s">
        <v>169</v>
      </c>
      <c r="D30">
        <v>34.204059000000001</v>
      </c>
      <c r="E30" t="s">
        <v>170</v>
      </c>
      <c r="F30" t="s">
        <v>171</v>
      </c>
      <c r="G30" t="s">
        <v>6</v>
      </c>
      <c r="H30" s="3" t="s">
        <v>172</v>
      </c>
      <c r="I30" s="3" t="s">
        <v>173</v>
      </c>
      <c r="J30" s="4" t="s">
        <v>4695</v>
      </c>
      <c r="K30" s="4" t="s">
        <v>4949</v>
      </c>
      <c r="L30">
        <v>2.197802197802198E-2</v>
      </c>
      <c r="M30">
        <v>0.26666666666666672</v>
      </c>
      <c r="N30">
        <v>3.2608695652173912E-2</v>
      </c>
      <c r="O30">
        <v>0.39285714285714279</v>
      </c>
    </row>
    <row r="31" spans="1:15" ht="181.5" x14ac:dyDescent="0.3">
      <c r="A31">
        <v>20210708</v>
      </c>
      <c r="B31" t="s">
        <v>174</v>
      </c>
      <c r="C31" t="s">
        <v>175</v>
      </c>
      <c r="D31">
        <v>34.300578000000002</v>
      </c>
      <c r="E31" t="s">
        <v>176</v>
      </c>
      <c r="F31" t="s">
        <v>4892</v>
      </c>
      <c r="G31" t="s">
        <v>6</v>
      </c>
      <c r="H31" s="3" t="s">
        <v>177</v>
      </c>
      <c r="J31" s="4" t="s">
        <v>4893</v>
      </c>
      <c r="K31" s="4" t="s">
        <v>4950</v>
      </c>
      <c r="L31">
        <v>1</v>
      </c>
      <c r="M31">
        <v>1</v>
      </c>
      <c r="N31">
        <v>2.8301886792452831E-2</v>
      </c>
      <c r="O31">
        <v>0.1714285714285714</v>
      </c>
    </row>
    <row r="32" spans="1:15" ht="214.5" x14ac:dyDescent="0.3">
      <c r="A32">
        <v>20210903</v>
      </c>
      <c r="B32" t="s">
        <v>24</v>
      </c>
      <c r="C32" t="s">
        <v>183</v>
      </c>
      <c r="D32">
        <v>32.569187999999997</v>
      </c>
      <c r="E32" t="s">
        <v>184</v>
      </c>
      <c r="F32" t="s">
        <v>185</v>
      </c>
      <c r="G32" t="s">
        <v>6</v>
      </c>
      <c r="H32" s="3" t="s">
        <v>186</v>
      </c>
      <c r="I32" s="3" t="s">
        <v>187</v>
      </c>
      <c r="J32" s="4" t="s">
        <v>4698</v>
      </c>
      <c r="K32" s="4" t="s">
        <v>4951</v>
      </c>
      <c r="L32">
        <v>0.08</v>
      </c>
      <c r="M32">
        <v>0.2558139534883721</v>
      </c>
      <c r="N32">
        <v>4.8000000000000001E-2</v>
      </c>
      <c r="O32">
        <v>0.2</v>
      </c>
    </row>
    <row r="33" spans="1:15" ht="165" x14ac:dyDescent="0.3">
      <c r="A33">
        <v>20210716</v>
      </c>
      <c r="B33" t="s">
        <v>199</v>
      </c>
      <c r="C33" t="s">
        <v>200</v>
      </c>
      <c r="D33">
        <v>25.898088999999999</v>
      </c>
      <c r="E33" t="s">
        <v>201</v>
      </c>
      <c r="F33" t="s">
        <v>202</v>
      </c>
      <c r="G33" t="s">
        <v>6</v>
      </c>
      <c r="H33" s="3" t="s">
        <v>203</v>
      </c>
      <c r="I33" s="3" t="s">
        <v>204</v>
      </c>
      <c r="J33" s="4" t="s">
        <v>4701</v>
      </c>
      <c r="K33" s="4" t="s">
        <v>4952</v>
      </c>
      <c r="L33">
        <v>0.2234042553191489</v>
      </c>
      <c r="M33">
        <v>0.46666666666666667</v>
      </c>
      <c r="N33">
        <v>0.1683168316831683</v>
      </c>
      <c r="O33">
        <v>0.58064516129032262</v>
      </c>
    </row>
    <row r="34" spans="1:15" ht="148.5" x14ac:dyDescent="0.3">
      <c r="A34">
        <v>20210730</v>
      </c>
      <c r="B34" t="s">
        <v>59</v>
      </c>
      <c r="C34" t="s">
        <v>210</v>
      </c>
      <c r="D34">
        <v>22.757356000000001</v>
      </c>
      <c r="E34" t="s">
        <v>211</v>
      </c>
      <c r="F34" t="s">
        <v>212</v>
      </c>
      <c r="G34" t="s">
        <v>6</v>
      </c>
      <c r="H34" s="3" t="s">
        <v>213</v>
      </c>
      <c r="I34" s="3" t="s">
        <v>214</v>
      </c>
      <c r="J34" s="4" t="s">
        <v>4704</v>
      </c>
      <c r="K34" s="4" t="s">
        <v>4953</v>
      </c>
      <c r="L34">
        <v>0.2441860465116279</v>
      </c>
      <c r="M34">
        <v>0.44444444444444442</v>
      </c>
      <c r="N34">
        <v>8.2352941176470587E-2</v>
      </c>
      <c r="O34">
        <v>0.30769230769230771</v>
      </c>
    </row>
    <row r="35" spans="1:15" ht="181.5" x14ac:dyDescent="0.3">
      <c r="A35">
        <v>20210730</v>
      </c>
      <c r="B35" t="s">
        <v>29</v>
      </c>
      <c r="C35" t="s">
        <v>215</v>
      </c>
      <c r="D35">
        <v>25.687930999999999</v>
      </c>
      <c r="E35" t="s">
        <v>216</v>
      </c>
      <c r="F35" t="s">
        <v>217</v>
      </c>
      <c r="G35" t="s">
        <v>6</v>
      </c>
      <c r="H35" s="3" t="s">
        <v>218</v>
      </c>
      <c r="I35" s="3" t="s">
        <v>219</v>
      </c>
      <c r="J35" s="4" t="s">
        <v>4707</v>
      </c>
      <c r="K35" s="4" t="s">
        <v>4954</v>
      </c>
      <c r="L35">
        <v>9.0090090090090086E-2</v>
      </c>
      <c r="M35">
        <v>0.1142857142857143</v>
      </c>
      <c r="N35">
        <v>6.4220183486238536E-2</v>
      </c>
      <c r="O35">
        <v>0.37142857142857139</v>
      </c>
    </row>
    <row r="36" spans="1:15" ht="264" x14ac:dyDescent="0.3">
      <c r="A36">
        <v>20210903</v>
      </c>
      <c r="B36" t="s">
        <v>92</v>
      </c>
      <c r="C36" t="s">
        <v>225</v>
      </c>
      <c r="D36">
        <v>39.667734000000003</v>
      </c>
      <c r="E36" t="s">
        <v>226</v>
      </c>
      <c r="F36" t="s">
        <v>227</v>
      </c>
      <c r="G36" t="s">
        <v>6</v>
      </c>
      <c r="H36" s="3" t="s">
        <v>228</v>
      </c>
      <c r="I36" s="3" t="s">
        <v>229</v>
      </c>
      <c r="J36" s="4" t="s">
        <v>4710</v>
      </c>
      <c r="K36" s="4" t="s">
        <v>4955</v>
      </c>
      <c r="L36">
        <v>0.15625</v>
      </c>
      <c r="M36">
        <v>0.36538461538461542</v>
      </c>
      <c r="N36">
        <v>1.257861635220126E-2</v>
      </c>
      <c r="O36">
        <v>0.18867924528301891</v>
      </c>
    </row>
    <row r="37" spans="1:15" ht="148.5" x14ac:dyDescent="0.3">
      <c r="A37">
        <v>20210810</v>
      </c>
      <c r="B37" t="s">
        <v>230</v>
      </c>
      <c r="C37" t="s">
        <v>231</v>
      </c>
      <c r="D37">
        <v>22.488883000000001</v>
      </c>
      <c r="E37" t="s">
        <v>232</v>
      </c>
      <c r="F37" t="s">
        <v>233</v>
      </c>
      <c r="G37" t="s">
        <v>6</v>
      </c>
      <c r="H37" s="3" t="s">
        <v>234</v>
      </c>
      <c r="I37" s="3" t="s">
        <v>235</v>
      </c>
      <c r="J37" s="4" t="s">
        <v>4713</v>
      </c>
      <c r="K37" s="4" t="s">
        <v>4956</v>
      </c>
      <c r="L37">
        <v>0.17241379310344829</v>
      </c>
      <c r="M37">
        <v>0.29629629629629628</v>
      </c>
      <c r="N37">
        <v>2.3529411764705879E-2</v>
      </c>
      <c r="O37">
        <v>0.29629629629629628</v>
      </c>
    </row>
    <row r="38" spans="1:15" ht="165" x14ac:dyDescent="0.3">
      <c r="A38">
        <v>20210809</v>
      </c>
      <c r="B38" t="s">
        <v>236</v>
      </c>
      <c r="C38" t="s">
        <v>237</v>
      </c>
      <c r="D38">
        <v>30.528803</v>
      </c>
      <c r="E38" t="s">
        <v>238</v>
      </c>
      <c r="F38" t="s">
        <v>239</v>
      </c>
      <c r="G38" t="s">
        <v>6</v>
      </c>
      <c r="H38" s="3" t="s">
        <v>240</v>
      </c>
      <c r="I38" s="3" t="s">
        <v>241</v>
      </c>
      <c r="J38" s="4" t="s">
        <v>4716</v>
      </c>
      <c r="K38" s="4" t="s">
        <v>4957</v>
      </c>
      <c r="L38">
        <v>0.1020408163265306</v>
      </c>
      <c r="M38">
        <v>0.29032258064516131</v>
      </c>
      <c r="N38">
        <v>0.14000000000000001</v>
      </c>
      <c r="O38">
        <v>0.43333333333333329</v>
      </c>
    </row>
    <row r="39" spans="1:15" ht="198" x14ac:dyDescent="0.3">
      <c r="A39">
        <v>20210715</v>
      </c>
      <c r="B39" t="s">
        <v>248</v>
      </c>
      <c r="C39" t="s">
        <v>249</v>
      </c>
      <c r="D39">
        <v>41.425443999999999</v>
      </c>
      <c r="E39" t="s">
        <v>250</v>
      </c>
      <c r="F39" t="s">
        <v>251</v>
      </c>
      <c r="G39" t="s">
        <v>6</v>
      </c>
      <c r="H39" s="3" t="s">
        <v>252</v>
      </c>
      <c r="I39" s="3" t="s">
        <v>253</v>
      </c>
      <c r="J39" s="4" t="s">
        <v>4719</v>
      </c>
      <c r="K39" s="4" t="s">
        <v>4958</v>
      </c>
      <c r="L39">
        <v>0.1714285714285714</v>
      </c>
      <c r="M39">
        <v>0.38181818181818178</v>
      </c>
      <c r="N39">
        <v>2.3255813953488368E-2</v>
      </c>
      <c r="O39">
        <v>0.29090909090909089</v>
      </c>
    </row>
    <row r="40" spans="1:15" ht="165" x14ac:dyDescent="0.3">
      <c r="A40">
        <v>20210802</v>
      </c>
      <c r="B40" t="s">
        <v>53</v>
      </c>
      <c r="C40" t="s">
        <v>254</v>
      </c>
      <c r="D40">
        <v>33.577112999999997</v>
      </c>
      <c r="E40" t="s">
        <v>255</v>
      </c>
      <c r="F40" t="s">
        <v>256</v>
      </c>
      <c r="G40" t="s">
        <v>6</v>
      </c>
      <c r="H40" s="3" t="s">
        <v>257</v>
      </c>
      <c r="I40" s="3" t="s">
        <v>258</v>
      </c>
      <c r="J40" s="4" t="s">
        <v>4722</v>
      </c>
      <c r="K40" s="4" t="s">
        <v>4959</v>
      </c>
      <c r="L40">
        <v>0</v>
      </c>
      <c r="M40">
        <v>0.19354838709677419</v>
      </c>
      <c r="N40">
        <v>4.0816326530612242E-2</v>
      </c>
      <c r="O40">
        <v>0.4</v>
      </c>
    </row>
    <row r="41" spans="1:15" ht="115.5" x14ac:dyDescent="0.3">
      <c r="A41">
        <v>20210708</v>
      </c>
      <c r="B41" t="s">
        <v>15</v>
      </c>
      <c r="C41" t="s">
        <v>264</v>
      </c>
      <c r="D41">
        <v>22.036787</v>
      </c>
      <c r="E41" t="s">
        <v>265</v>
      </c>
      <c r="F41" t="s">
        <v>266</v>
      </c>
      <c r="G41" t="s">
        <v>6</v>
      </c>
      <c r="H41" s="3" t="s">
        <v>267</v>
      </c>
      <c r="I41" s="3" t="s">
        <v>268</v>
      </c>
      <c r="J41" s="4" t="s">
        <v>4725</v>
      </c>
      <c r="K41" s="4" t="s">
        <v>4960</v>
      </c>
      <c r="L41">
        <v>0.1388888888888889</v>
      </c>
      <c r="M41">
        <v>0.36363636363636359</v>
      </c>
      <c r="N41">
        <v>7.0422535211267609E-2</v>
      </c>
      <c r="O41">
        <v>0.38095238095238088</v>
      </c>
    </row>
    <row r="42" spans="1:15" ht="313.5" x14ac:dyDescent="0.3">
      <c r="A42">
        <v>20210720</v>
      </c>
      <c r="B42" t="s">
        <v>64</v>
      </c>
      <c r="C42" t="s">
        <v>269</v>
      </c>
      <c r="D42">
        <v>44.634692999999999</v>
      </c>
      <c r="E42" t="s">
        <v>270</v>
      </c>
      <c r="F42" t="s">
        <v>271</v>
      </c>
      <c r="G42" t="s">
        <v>6</v>
      </c>
      <c r="H42" s="3" t="s">
        <v>272</v>
      </c>
      <c r="I42" s="3" t="s">
        <v>273</v>
      </c>
      <c r="J42" s="4" t="s">
        <v>4728</v>
      </c>
      <c r="K42" s="4" t="s">
        <v>4961</v>
      </c>
      <c r="L42">
        <v>0.17435897435897441</v>
      </c>
      <c r="M42">
        <v>0.4</v>
      </c>
      <c r="N42">
        <v>0.47448979591836737</v>
      </c>
      <c r="O42">
        <v>0.65151515151515149</v>
      </c>
    </row>
    <row r="43" spans="1:15" ht="231" x14ac:dyDescent="0.3">
      <c r="A43">
        <v>20210901</v>
      </c>
      <c r="B43" t="s">
        <v>42</v>
      </c>
      <c r="C43" t="s">
        <v>279</v>
      </c>
      <c r="D43">
        <v>33.552855999999998</v>
      </c>
      <c r="E43" t="s">
        <v>280</v>
      </c>
      <c r="F43" t="s">
        <v>281</v>
      </c>
      <c r="G43" t="s">
        <v>6</v>
      </c>
      <c r="H43" s="3" t="s">
        <v>282</v>
      </c>
      <c r="I43" s="3" t="s">
        <v>283</v>
      </c>
      <c r="J43" s="4" t="s">
        <v>4731</v>
      </c>
      <c r="K43" s="4" t="s">
        <v>4962</v>
      </c>
      <c r="L43">
        <v>0.112781954887218</v>
      </c>
      <c r="M43">
        <v>0.24390243902439021</v>
      </c>
      <c r="N43">
        <v>9.4890510948905105E-2</v>
      </c>
      <c r="O43">
        <v>0.41463414634146339</v>
      </c>
    </row>
    <row r="44" spans="1:15" ht="231" x14ac:dyDescent="0.3">
      <c r="A44">
        <v>20210906</v>
      </c>
      <c r="B44" t="s">
        <v>230</v>
      </c>
      <c r="C44" t="s">
        <v>289</v>
      </c>
      <c r="D44">
        <v>41.602645000000003</v>
      </c>
      <c r="E44" t="s">
        <v>290</v>
      </c>
      <c r="F44" t="s">
        <v>291</v>
      </c>
      <c r="G44" t="s">
        <v>6</v>
      </c>
      <c r="H44" s="3" t="s">
        <v>292</v>
      </c>
      <c r="I44" s="3" t="s">
        <v>293</v>
      </c>
      <c r="J44" s="4" t="s">
        <v>4734</v>
      </c>
      <c r="K44" s="4" t="s">
        <v>4963</v>
      </c>
      <c r="L44">
        <v>9.285714285714286E-2</v>
      </c>
      <c r="M44">
        <v>0.25</v>
      </c>
      <c r="N44">
        <v>0.2318840579710145</v>
      </c>
      <c r="O44">
        <v>0.41860465116279072</v>
      </c>
    </row>
    <row r="45" spans="1:15" ht="148.5" x14ac:dyDescent="0.3">
      <c r="A45">
        <v>20210824</v>
      </c>
      <c r="B45" t="s">
        <v>64</v>
      </c>
      <c r="C45" t="s">
        <v>294</v>
      </c>
      <c r="D45">
        <v>23.457032999999999</v>
      </c>
      <c r="E45" t="s">
        <v>295</v>
      </c>
      <c r="F45" t="s">
        <v>296</v>
      </c>
      <c r="G45" t="s">
        <v>6</v>
      </c>
      <c r="H45" s="3" t="s">
        <v>297</v>
      </c>
      <c r="I45" s="3" t="s">
        <v>298</v>
      </c>
      <c r="J45" s="4" t="s">
        <v>4737</v>
      </c>
      <c r="K45" s="4" t="s">
        <v>4964</v>
      </c>
      <c r="L45">
        <v>0.38202247191011229</v>
      </c>
      <c r="M45">
        <v>0.6785714285714286</v>
      </c>
      <c r="N45">
        <v>6.8965517241379309E-2</v>
      </c>
      <c r="O45">
        <v>0.32142857142857151</v>
      </c>
    </row>
    <row r="46" spans="1:15" ht="148.5" x14ac:dyDescent="0.3">
      <c r="A46">
        <v>20210722</v>
      </c>
      <c r="B46" t="s">
        <v>163</v>
      </c>
      <c r="C46" t="s">
        <v>307</v>
      </c>
      <c r="D46">
        <v>25.802413000000001</v>
      </c>
      <c r="E46" t="s">
        <v>308</v>
      </c>
      <c r="F46" t="s">
        <v>309</v>
      </c>
      <c r="G46" t="s">
        <v>6</v>
      </c>
      <c r="H46" s="3" t="s">
        <v>310</v>
      </c>
      <c r="I46" s="3" t="s">
        <v>311</v>
      </c>
      <c r="J46" s="4" t="s">
        <v>4740</v>
      </c>
      <c r="K46" s="4" t="s">
        <v>4965</v>
      </c>
      <c r="L46">
        <v>0.14285714285714279</v>
      </c>
      <c r="M46">
        <v>0.32</v>
      </c>
      <c r="N46">
        <v>0.1098901098901099</v>
      </c>
      <c r="O46">
        <v>0.42857142857142849</v>
      </c>
    </row>
    <row r="47" spans="1:15" ht="231" x14ac:dyDescent="0.3">
      <c r="A47">
        <v>20210823</v>
      </c>
      <c r="B47" t="s">
        <v>64</v>
      </c>
      <c r="C47" t="s">
        <v>317</v>
      </c>
      <c r="D47">
        <v>40.663637999999999</v>
      </c>
      <c r="E47" t="s">
        <v>318</v>
      </c>
      <c r="F47" t="s">
        <v>319</v>
      </c>
      <c r="G47" t="s">
        <v>6</v>
      </c>
      <c r="H47" s="3" t="s">
        <v>320</v>
      </c>
      <c r="I47" s="3" t="s">
        <v>321</v>
      </c>
      <c r="J47" s="4" t="s">
        <v>4743</v>
      </c>
      <c r="K47" s="4" t="s">
        <v>4966</v>
      </c>
      <c r="L47">
        <v>0.108695652173913</v>
      </c>
      <c r="M47">
        <v>0.25</v>
      </c>
      <c r="N47">
        <v>9.4890510948905105E-2</v>
      </c>
      <c r="O47">
        <v>0.48</v>
      </c>
    </row>
    <row r="48" spans="1:15" ht="280.5" x14ac:dyDescent="0.3">
      <c r="A48">
        <v>20210720</v>
      </c>
      <c r="B48" t="s">
        <v>47</v>
      </c>
      <c r="C48" t="s">
        <v>328</v>
      </c>
      <c r="D48">
        <v>44.373840000000001</v>
      </c>
      <c r="E48" t="s">
        <v>329</v>
      </c>
      <c r="F48" t="s">
        <v>330</v>
      </c>
      <c r="G48" t="s">
        <v>6</v>
      </c>
      <c r="H48" s="3" t="s">
        <v>4748</v>
      </c>
      <c r="I48" s="3" t="s">
        <v>331</v>
      </c>
      <c r="J48" s="4" t="s">
        <v>4746</v>
      </c>
      <c r="K48" s="4" t="s">
        <v>4967</v>
      </c>
      <c r="L48">
        <v>0.37356321839080459</v>
      </c>
      <c r="M48">
        <v>0.52727272727272723</v>
      </c>
      <c r="N48">
        <v>0.43181818181818182</v>
      </c>
      <c r="O48">
        <v>0.5892857142857143</v>
      </c>
    </row>
    <row r="49" spans="1:15" ht="165" x14ac:dyDescent="0.3">
      <c r="A49">
        <v>20210701</v>
      </c>
      <c r="B49" t="s">
        <v>188</v>
      </c>
      <c r="C49" t="s">
        <v>352</v>
      </c>
      <c r="D49">
        <v>28.280702999999999</v>
      </c>
      <c r="E49" t="s">
        <v>353</v>
      </c>
      <c r="F49" t="s">
        <v>354</v>
      </c>
      <c r="G49" t="s">
        <v>6</v>
      </c>
      <c r="H49" s="3" t="s">
        <v>355</v>
      </c>
      <c r="I49" s="3" t="s">
        <v>356</v>
      </c>
      <c r="J49" s="4" t="s">
        <v>4751</v>
      </c>
      <c r="K49" s="4" t="s">
        <v>4968</v>
      </c>
      <c r="L49">
        <v>8.8235294117647065E-2</v>
      </c>
      <c r="M49">
        <v>0.41935483870967738</v>
      </c>
      <c r="N49">
        <v>0.14285714285714279</v>
      </c>
      <c r="O49">
        <v>0.63636363636363635</v>
      </c>
    </row>
    <row r="50" spans="1:15" ht="148.5" x14ac:dyDescent="0.3">
      <c r="A50">
        <v>20210723</v>
      </c>
      <c r="B50" t="s">
        <v>174</v>
      </c>
      <c r="C50" t="s">
        <v>362</v>
      </c>
      <c r="D50">
        <v>28.308249</v>
      </c>
      <c r="E50" t="s">
        <v>363</v>
      </c>
      <c r="F50" t="s">
        <v>364</v>
      </c>
      <c r="G50" t="s">
        <v>6</v>
      </c>
      <c r="H50" s="3" t="s">
        <v>365</v>
      </c>
      <c r="I50" s="3" t="s">
        <v>366</v>
      </c>
      <c r="J50" s="4" t="s">
        <v>4754</v>
      </c>
      <c r="K50" s="4" t="s">
        <v>4969</v>
      </c>
      <c r="L50">
        <v>0.1333333333333333</v>
      </c>
      <c r="M50">
        <v>0.34615384615384609</v>
      </c>
      <c r="N50">
        <v>6.5934065934065936E-2</v>
      </c>
      <c r="O50">
        <v>0.42857142857142849</v>
      </c>
    </row>
    <row r="51" spans="1:15" ht="148.5" x14ac:dyDescent="0.3">
      <c r="A51">
        <v>20210805</v>
      </c>
      <c r="B51" t="s">
        <v>64</v>
      </c>
      <c r="C51" t="s">
        <v>367</v>
      </c>
      <c r="D51">
        <v>24.372475000000001</v>
      </c>
      <c r="E51" t="s">
        <v>368</v>
      </c>
      <c r="F51" t="s">
        <v>369</v>
      </c>
      <c r="G51" t="s">
        <v>6</v>
      </c>
      <c r="H51" s="3" t="s">
        <v>370</v>
      </c>
      <c r="I51" s="3" t="s">
        <v>371</v>
      </c>
      <c r="J51" s="4" t="s">
        <v>4757</v>
      </c>
      <c r="K51" s="4" t="s">
        <v>4970</v>
      </c>
      <c r="L51">
        <v>0.1910112359550562</v>
      </c>
      <c r="M51">
        <v>0.32142857142857151</v>
      </c>
      <c r="N51">
        <v>0.1</v>
      </c>
      <c r="O51">
        <v>0.37931034482758619</v>
      </c>
    </row>
    <row r="52" spans="1:15" ht="181.5" x14ac:dyDescent="0.3">
      <c r="A52">
        <v>20210809</v>
      </c>
      <c r="B52" t="s">
        <v>230</v>
      </c>
      <c r="C52" t="s">
        <v>406</v>
      </c>
      <c r="D52">
        <v>32.364119000000002</v>
      </c>
      <c r="E52" t="s">
        <v>407</v>
      </c>
      <c r="F52" t="s">
        <v>408</v>
      </c>
      <c r="G52" t="s">
        <v>6</v>
      </c>
      <c r="H52" s="3" t="s">
        <v>409</v>
      </c>
      <c r="I52" s="3" t="s">
        <v>410</v>
      </c>
      <c r="J52" s="4" t="s">
        <v>4760</v>
      </c>
      <c r="K52" s="4" t="s">
        <v>4971</v>
      </c>
      <c r="L52">
        <v>9.6153846153846159E-2</v>
      </c>
      <c r="M52">
        <v>0.4</v>
      </c>
      <c r="N52">
        <v>0.18103448275862069</v>
      </c>
      <c r="O52">
        <v>0.5757575757575758</v>
      </c>
    </row>
    <row r="53" spans="1:15" ht="214.5" x14ac:dyDescent="0.3">
      <c r="A53">
        <v>20210802</v>
      </c>
      <c r="B53" t="s">
        <v>64</v>
      </c>
      <c r="C53" t="s">
        <v>452</v>
      </c>
      <c r="D53">
        <v>32.662174</v>
      </c>
      <c r="E53" t="s">
        <v>453</v>
      </c>
      <c r="F53" t="s">
        <v>454</v>
      </c>
      <c r="G53" t="s">
        <v>6</v>
      </c>
      <c r="H53" s="3" t="s">
        <v>455</v>
      </c>
      <c r="I53" s="3" t="s">
        <v>456</v>
      </c>
      <c r="J53" s="4" t="s">
        <v>4763</v>
      </c>
      <c r="K53" s="4" t="s">
        <v>4972</v>
      </c>
      <c r="L53">
        <v>0.1889763779527559</v>
      </c>
      <c r="M53">
        <v>0.44736842105263158</v>
      </c>
      <c r="N53">
        <v>3.1746031746031737E-2</v>
      </c>
      <c r="O53">
        <v>0.4358974358974359</v>
      </c>
    </row>
    <row r="54" spans="1:15" ht="148.5" x14ac:dyDescent="0.3">
      <c r="A54">
        <v>20210809</v>
      </c>
      <c r="B54" t="s">
        <v>33</v>
      </c>
      <c r="C54" t="s">
        <v>457</v>
      </c>
      <c r="D54">
        <v>21.427709</v>
      </c>
      <c r="E54" t="s">
        <v>458</v>
      </c>
      <c r="F54" t="s">
        <v>459</v>
      </c>
      <c r="G54" t="s">
        <v>6</v>
      </c>
      <c r="H54" s="3" t="s">
        <v>460</v>
      </c>
      <c r="I54" s="3" t="s">
        <v>461</v>
      </c>
      <c r="J54" s="4" t="s">
        <v>4766</v>
      </c>
      <c r="K54" s="4" t="s">
        <v>4973</v>
      </c>
      <c r="L54">
        <v>0.2857142857142857</v>
      </c>
      <c r="M54">
        <v>0.56521739130434778</v>
      </c>
      <c r="N54">
        <v>2.3529411764705879E-2</v>
      </c>
      <c r="O54">
        <v>0.46153846153846162</v>
      </c>
    </row>
    <row r="55" spans="1:15" ht="181.5" x14ac:dyDescent="0.3">
      <c r="A55">
        <v>20210706</v>
      </c>
      <c r="B55" t="s">
        <v>472</v>
      </c>
      <c r="C55" t="s">
        <v>473</v>
      </c>
      <c r="D55">
        <v>27.017612</v>
      </c>
      <c r="E55" t="s">
        <v>474</v>
      </c>
      <c r="F55" t="s">
        <v>475</v>
      </c>
      <c r="G55" t="s">
        <v>6</v>
      </c>
      <c r="H55" s="3" t="s">
        <v>476</v>
      </c>
      <c r="I55" s="3" t="s">
        <v>477</v>
      </c>
      <c r="J55" s="4" t="s">
        <v>4769</v>
      </c>
      <c r="K55" s="4" t="s">
        <v>4974</v>
      </c>
      <c r="L55">
        <v>6.5420560747663545E-2</v>
      </c>
      <c r="M55">
        <v>0.1621621621621622</v>
      </c>
      <c r="N55">
        <v>2.8301886792452831E-2</v>
      </c>
      <c r="O55">
        <v>0.13157894736842099</v>
      </c>
    </row>
    <row r="56" spans="1:15" ht="231" x14ac:dyDescent="0.3">
      <c r="A56">
        <v>20210820</v>
      </c>
      <c r="B56" t="s">
        <v>322</v>
      </c>
      <c r="C56" t="s">
        <v>483</v>
      </c>
      <c r="D56">
        <v>40.885916000000002</v>
      </c>
      <c r="E56" t="s">
        <v>484</v>
      </c>
      <c r="F56" t="s">
        <v>485</v>
      </c>
      <c r="G56" t="s">
        <v>6</v>
      </c>
      <c r="H56" s="3" t="s">
        <v>486</v>
      </c>
      <c r="I56" s="3" t="s">
        <v>487</v>
      </c>
      <c r="J56" s="4" t="s">
        <v>4772</v>
      </c>
      <c r="K56" s="4" t="s">
        <v>4975</v>
      </c>
      <c r="L56">
        <v>0.18978102189781021</v>
      </c>
      <c r="M56">
        <v>0.48837209302325579</v>
      </c>
      <c r="N56">
        <v>0.11678832116788319</v>
      </c>
      <c r="O56">
        <v>0.5</v>
      </c>
    </row>
    <row r="57" spans="1:15" ht="214.5" x14ac:dyDescent="0.3">
      <c r="A57">
        <v>20210721</v>
      </c>
      <c r="B57" t="s">
        <v>498</v>
      </c>
      <c r="C57" t="s">
        <v>499</v>
      </c>
      <c r="D57">
        <v>32.190223000000003</v>
      </c>
      <c r="E57" t="s">
        <v>500</v>
      </c>
      <c r="F57" t="s">
        <v>501</v>
      </c>
      <c r="G57" t="s">
        <v>6</v>
      </c>
      <c r="H57" s="3" t="s">
        <v>502</v>
      </c>
      <c r="I57" s="3" t="s">
        <v>503</v>
      </c>
      <c r="J57" s="4" t="s">
        <v>4775</v>
      </c>
      <c r="K57" s="4" t="s">
        <v>4976</v>
      </c>
      <c r="L57">
        <v>0.119047619047619</v>
      </c>
      <c r="M57">
        <v>0.22500000000000001</v>
      </c>
      <c r="N57">
        <v>5.46875E-2</v>
      </c>
      <c r="O57">
        <v>0.27500000000000002</v>
      </c>
    </row>
    <row r="58" spans="1:15" ht="231" x14ac:dyDescent="0.3">
      <c r="A58">
        <v>20210907</v>
      </c>
      <c r="B58" t="s">
        <v>230</v>
      </c>
      <c r="C58" t="s">
        <v>524</v>
      </c>
      <c r="D58">
        <v>41.046922000000002</v>
      </c>
      <c r="E58" t="s">
        <v>525</v>
      </c>
      <c r="F58" t="s">
        <v>526</v>
      </c>
      <c r="G58" t="s">
        <v>6</v>
      </c>
      <c r="H58" s="3" t="s">
        <v>527</v>
      </c>
      <c r="I58" s="3" t="s">
        <v>528</v>
      </c>
      <c r="J58" s="4" t="s">
        <v>4778</v>
      </c>
      <c r="K58" s="4" t="s">
        <v>4977</v>
      </c>
      <c r="L58">
        <v>0.27659574468085107</v>
      </c>
      <c r="M58">
        <v>0.48837209302325579</v>
      </c>
      <c r="N58">
        <v>0</v>
      </c>
      <c r="O58">
        <v>0.34883720930232559</v>
      </c>
    </row>
    <row r="59" spans="1:15" ht="409.5" x14ac:dyDescent="0.3">
      <c r="A59">
        <v>20210716</v>
      </c>
      <c r="B59" t="s">
        <v>559</v>
      </c>
      <c r="C59" t="s">
        <v>560</v>
      </c>
      <c r="D59">
        <v>51.573658000000002</v>
      </c>
      <c r="E59" t="s">
        <v>561</v>
      </c>
      <c r="F59" t="s">
        <v>562</v>
      </c>
      <c r="G59" t="s">
        <v>6</v>
      </c>
      <c r="H59" s="3" t="s">
        <v>563</v>
      </c>
      <c r="I59" s="3" t="s">
        <v>564</v>
      </c>
      <c r="J59" s="4" t="s">
        <v>4781</v>
      </c>
      <c r="K59" s="4" t="s">
        <v>4978</v>
      </c>
      <c r="L59">
        <v>1.556420233463035E-2</v>
      </c>
      <c r="M59">
        <v>0.40476190476190482</v>
      </c>
      <c r="N59">
        <v>0.10344827586206901</v>
      </c>
      <c r="O59">
        <v>0.50617283950617287</v>
      </c>
    </row>
    <row r="60" spans="1:15" ht="214.5" x14ac:dyDescent="0.3">
      <c r="A60">
        <v>20210818</v>
      </c>
      <c r="B60" t="s">
        <v>322</v>
      </c>
      <c r="C60" t="s">
        <v>595</v>
      </c>
      <c r="D60">
        <v>35.233407</v>
      </c>
      <c r="E60" t="s">
        <v>596</v>
      </c>
      <c r="F60" t="s">
        <v>597</v>
      </c>
      <c r="G60" t="s">
        <v>6</v>
      </c>
      <c r="H60" s="3" t="s">
        <v>598</v>
      </c>
      <c r="I60" s="3" t="s">
        <v>599</v>
      </c>
      <c r="J60" s="4" t="s">
        <v>4784</v>
      </c>
      <c r="K60" s="4" t="s">
        <v>4979</v>
      </c>
      <c r="L60">
        <v>0.27067669172932329</v>
      </c>
      <c r="M60">
        <v>0.53658536585365857</v>
      </c>
      <c r="N60">
        <v>0.23239436619718309</v>
      </c>
      <c r="O60">
        <v>0.61702127659574468</v>
      </c>
    </row>
    <row r="61" spans="1:15" ht="231" x14ac:dyDescent="0.3">
      <c r="A61">
        <v>20210811</v>
      </c>
      <c r="B61" t="s">
        <v>10</v>
      </c>
      <c r="C61" t="s">
        <v>619</v>
      </c>
      <c r="D61">
        <v>29.034907</v>
      </c>
      <c r="E61" t="s">
        <v>620</v>
      </c>
      <c r="F61" t="s">
        <v>621</v>
      </c>
      <c r="G61" t="s">
        <v>6</v>
      </c>
      <c r="H61" s="3" t="s">
        <v>622</v>
      </c>
      <c r="I61" s="3" t="s">
        <v>623</v>
      </c>
      <c r="J61" s="4" t="s">
        <v>4787</v>
      </c>
      <c r="K61" s="4" t="s">
        <v>4980</v>
      </c>
      <c r="L61">
        <v>0.37956204379562042</v>
      </c>
      <c r="M61">
        <v>0.70588235294117652</v>
      </c>
      <c r="N61">
        <v>9.2198581560283682E-2</v>
      </c>
      <c r="O61">
        <v>0.6097560975609756</v>
      </c>
    </row>
    <row r="62" spans="1:15" ht="214.5" x14ac:dyDescent="0.3">
      <c r="A62">
        <v>20210713</v>
      </c>
      <c r="B62" t="s">
        <v>199</v>
      </c>
      <c r="C62" t="s">
        <v>644</v>
      </c>
      <c r="D62">
        <v>32.986274000000002</v>
      </c>
      <c r="E62" t="s">
        <v>645</v>
      </c>
      <c r="F62" t="s">
        <v>646</v>
      </c>
      <c r="G62" t="s">
        <v>6</v>
      </c>
      <c r="H62" s="3" t="s">
        <v>647</v>
      </c>
      <c r="I62" s="3" t="s">
        <v>648</v>
      </c>
      <c r="J62" s="4" t="s">
        <v>4790</v>
      </c>
      <c r="K62" s="4" t="s">
        <v>4981</v>
      </c>
      <c r="L62">
        <v>0.2388059701492537</v>
      </c>
      <c r="M62">
        <v>0.6428571428571429</v>
      </c>
      <c r="N62">
        <v>5.2238805970149252E-2</v>
      </c>
      <c r="O62">
        <v>0.60526315789473684</v>
      </c>
    </row>
    <row r="63" spans="1:15" ht="231" x14ac:dyDescent="0.3">
      <c r="A63">
        <v>20210701</v>
      </c>
      <c r="B63" t="s">
        <v>230</v>
      </c>
      <c r="C63" t="s">
        <v>699</v>
      </c>
      <c r="D63">
        <v>33.386688999999997</v>
      </c>
      <c r="E63" t="s">
        <v>700</v>
      </c>
      <c r="F63" t="s">
        <v>701</v>
      </c>
      <c r="G63" t="s">
        <v>6</v>
      </c>
      <c r="H63" s="3" t="s">
        <v>702</v>
      </c>
      <c r="I63" s="3" t="s">
        <v>703</v>
      </c>
      <c r="J63" s="4" t="s">
        <v>4793</v>
      </c>
      <c r="K63" s="4" t="s">
        <v>4982</v>
      </c>
      <c r="L63">
        <v>2.222222222222222E-2</v>
      </c>
      <c r="M63">
        <v>0.14285714285714279</v>
      </c>
      <c r="N63">
        <v>0.12587412587412589</v>
      </c>
      <c r="O63">
        <v>0.42222222222222222</v>
      </c>
    </row>
    <row r="64" spans="1:15" ht="346.5" x14ac:dyDescent="0.3">
      <c r="A64">
        <v>20210830</v>
      </c>
      <c r="B64" t="s">
        <v>92</v>
      </c>
      <c r="C64" t="s">
        <v>729</v>
      </c>
      <c r="D64">
        <v>52.342452999999999</v>
      </c>
      <c r="E64" t="s">
        <v>730</v>
      </c>
      <c r="F64" t="s">
        <v>731</v>
      </c>
      <c r="G64" t="s">
        <v>6</v>
      </c>
      <c r="H64" s="3" t="s">
        <v>732</v>
      </c>
      <c r="I64" s="3" t="s">
        <v>733</v>
      </c>
      <c r="J64" s="4" t="s">
        <v>4796</v>
      </c>
      <c r="K64" s="4" t="s">
        <v>4983</v>
      </c>
      <c r="L64">
        <v>8.6538461538461536E-2</v>
      </c>
      <c r="M64">
        <v>0.24637681159420291</v>
      </c>
      <c r="N64">
        <v>0.39150943396226418</v>
      </c>
      <c r="O64">
        <v>0.53030303030303028</v>
      </c>
    </row>
    <row r="65" spans="1:15" ht="231" x14ac:dyDescent="0.3">
      <c r="A65">
        <v>20210719</v>
      </c>
      <c r="B65" t="s">
        <v>559</v>
      </c>
      <c r="C65" t="s">
        <v>781</v>
      </c>
      <c r="D65">
        <v>39.018385000000002</v>
      </c>
      <c r="E65" t="s">
        <v>782</v>
      </c>
      <c r="F65" t="s">
        <v>783</v>
      </c>
      <c r="G65" t="s">
        <v>6</v>
      </c>
      <c r="H65" s="3" t="s">
        <v>784</v>
      </c>
      <c r="I65" s="3" t="s">
        <v>785</v>
      </c>
      <c r="J65" s="4" t="s">
        <v>4799</v>
      </c>
      <c r="K65" s="4" t="s">
        <v>4984</v>
      </c>
      <c r="L65">
        <v>2.8776978417266189E-2</v>
      </c>
      <c r="M65">
        <v>0.1276595744680851</v>
      </c>
      <c r="N65">
        <v>0.14685314685314679</v>
      </c>
      <c r="O65">
        <v>0.2857142857142857</v>
      </c>
    </row>
    <row r="66" spans="1:15" ht="148.5" x14ac:dyDescent="0.3">
      <c r="A66">
        <v>20210730</v>
      </c>
      <c r="B66" t="s">
        <v>92</v>
      </c>
      <c r="C66" t="s">
        <v>811</v>
      </c>
      <c r="D66">
        <v>22.163802</v>
      </c>
      <c r="E66" t="s">
        <v>812</v>
      </c>
      <c r="F66" t="s">
        <v>813</v>
      </c>
      <c r="G66" t="s">
        <v>6</v>
      </c>
      <c r="H66" s="3" t="s">
        <v>814</v>
      </c>
      <c r="I66" s="3" t="s">
        <v>815</v>
      </c>
      <c r="J66" s="4" t="s">
        <v>4802</v>
      </c>
      <c r="K66" s="4" t="s">
        <v>4985</v>
      </c>
      <c r="L66">
        <v>4.3478260869565223E-2</v>
      </c>
      <c r="M66">
        <v>0.1290322580645161</v>
      </c>
      <c r="N66">
        <v>0.1122448979591837</v>
      </c>
      <c r="O66">
        <v>0.3235294117647059</v>
      </c>
    </row>
    <row r="67" spans="1:15" ht="148.5" x14ac:dyDescent="0.3">
      <c r="A67">
        <v>20210906</v>
      </c>
      <c r="B67" t="s">
        <v>230</v>
      </c>
      <c r="C67" t="s">
        <v>831</v>
      </c>
      <c r="D67">
        <v>27.522127999999999</v>
      </c>
      <c r="E67" t="s">
        <v>832</v>
      </c>
      <c r="F67" t="s">
        <v>833</v>
      </c>
      <c r="G67" t="s">
        <v>6</v>
      </c>
      <c r="H67" s="3" t="s">
        <v>834</v>
      </c>
      <c r="I67" s="3" t="s">
        <v>835</v>
      </c>
      <c r="J67" s="4" t="s">
        <v>4805</v>
      </c>
      <c r="K67" s="4" t="s">
        <v>4986</v>
      </c>
      <c r="L67">
        <v>0.1290322580645161</v>
      </c>
      <c r="M67">
        <v>0.4</v>
      </c>
      <c r="N67">
        <v>0.14000000000000001</v>
      </c>
      <c r="O67">
        <v>0.46875</v>
      </c>
    </row>
    <row r="68" spans="1:15" ht="313.5" x14ac:dyDescent="0.3">
      <c r="A68">
        <v>20210819</v>
      </c>
      <c r="B68" t="s">
        <v>42</v>
      </c>
      <c r="C68" t="s">
        <v>841</v>
      </c>
      <c r="D68">
        <v>50.327703</v>
      </c>
      <c r="E68" t="s">
        <v>842</v>
      </c>
      <c r="F68" t="s">
        <v>843</v>
      </c>
      <c r="G68" t="s">
        <v>6</v>
      </c>
      <c r="H68" s="3" t="s">
        <v>844</v>
      </c>
      <c r="I68" s="3" t="s">
        <v>845</v>
      </c>
      <c r="J68" s="4" t="s">
        <v>4808</v>
      </c>
      <c r="K68" s="4" t="s">
        <v>4987</v>
      </c>
      <c r="L68">
        <v>0.12886597938144331</v>
      </c>
      <c r="M68">
        <v>0.27419354838709681</v>
      </c>
      <c r="N68">
        <v>0.55154639175257736</v>
      </c>
      <c r="O68">
        <v>0.70769230769230773</v>
      </c>
    </row>
    <row r="69" spans="1:15" ht="148.5" x14ac:dyDescent="0.3">
      <c r="A69">
        <v>20210901</v>
      </c>
      <c r="B69" t="s">
        <v>92</v>
      </c>
      <c r="C69" t="s">
        <v>866</v>
      </c>
      <c r="D69">
        <v>28.312045000000001</v>
      </c>
      <c r="E69" t="s">
        <v>867</v>
      </c>
      <c r="F69" t="s">
        <v>868</v>
      </c>
      <c r="G69" t="s">
        <v>6</v>
      </c>
      <c r="H69" s="3" t="s">
        <v>869</v>
      </c>
      <c r="I69" s="3" t="s">
        <v>870</v>
      </c>
      <c r="J69" s="4" t="s">
        <v>4811</v>
      </c>
      <c r="K69" s="4" t="s">
        <v>4932</v>
      </c>
      <c r="L69">
        <v>0.20224719101123589</v>
      </c>
      <c r="M69">
        <v>0.55172413793103448</v>
      </c>
      <c r="N69">
        <v>3.2967032967032968E-2</v>
      </c>
      <c r="O69">
        <v>0.34615384615384609</v>
      </c>
    </row>
    <row r="70" spans="1:15" ht="214.5" x14ac:dyDescent="0.3">
      <c r="A70">
        <v>20210831</v>
      </c>
      <c r="B70" t="s">
        <v>64</v>
      </c>
      <c r="C70" t="s">
        <v>914</v>
      </c>
      <c r="D70">
        <v>32.225864000000001</v>
      </c>
      <c r="E70" t="s">
        <v>915</v>
      </c>
      <c r="F70" t="s">
        <v>916</v>
      </c>
      <c r="G70" t="s">
        <v>6</v>
      </c>
      <c r="H70" s="3" t="s">
        <v>917</v>
      </c>
      <c r="I70" s="3" t="s">
        <v>918</v>
      </c>
      <c r="J70" s="4" t="s">
        <v>4814</v>
      </c>
      <c r="K70" s="4" t="s">
        <v>4988</v>
      </c>
      <c r="L70">
        <v>0.2296296296296296</v>
      </c>
      <c r="M70">
        <v>0.41860465116279072</v>
      </c>
      <c r="N70">
        <v>6.0150375939849621E-2</v>
      </c>
      <c r="O70">
        <v>0.35</v>
      </c>
    </row>
    <row r="71" spans="1:15" ht="132" x14ac:dyDescent="0.3">
      <c r="A71">
        <v>20210825</v>
      </c>
      <c r="B71" t="s">
        <v>147</v>
      </c>
      <c r="C71" t="s">
        <v>3587</v>
      </c>
      <c r="D71">
        <v>24.010707</v>
      </c>
      <c r="E71" t="s">
        <v>3588</v>
      </c>
      <c r="F71" t="s">
        <v>3589</v>
      </c>
      <c r="G71" t="s">
        <v>6</v>
      </c>
      <c r="H71" s="3" t="s">
        <v>3590</v>
      </c>
      <c r="I71" s="3" t="s">
        <v>3591</v>
      </c>
      <c r="J71" s="4" t="s">
        <v>4866</v>
      </c>
      <c r="K71" s="4" t="s">
        <v>4989</v>
      </c>
      <c r="L71">
        <v>2.564102564102564E-2</v>
      </c>
      <c r="M71">
        <v>0.1153846153846154</v>
      </c>
      <c r="N71">
        <v>1.2658227848101271E-2</v>
      </c>
      <c r="O71">
        <v>0.1111111111111111</v>
      </c>
    </row>
    <row r="72" spans="1:15" ht="99" x14ac:dyDescent="0.3">
      <c r="A72">
        <v>20210707</v>
      </c>
      <c r="B72" t="s">
        <v>248</v>
      </c>
      <c r="C72" t="s">
        <v>3597</v>
      </c>
      <c r="D72">
        <v>18.668728999999999</v>
      </c>
      <c r="E72" t="s">
        <v>3598</v>
      </c>
      <c r="F72" t="s">
        <v>3599</v>
      </c>
      <c r="G72" t="s">
        <v>6</v>
      </c>
      <c r="H72" s="3" t="s">
        <v>3600</v>
      </c>
      <c r="I72" s="3" t="s">
        <v>3601</v>
      </c>
      <c r="J72" s="4" t="s">
        <v>4863</v>
      </c>
      <c r="K72" s="4" t="s">
        <v>4990</v>
      </c>
      <c r="L72">
        <v>0</v>
      </c>
      <c r="M72">
        <v>0</v>
      </c>
      <c r="N72">
        <v>1.8181818181818181E-2</v>
      </c>
      <c r="O72">
        <v>0.27777777777777779</v>
      </c>
    </row>
    <row r="73" spans="1:15" ht="99" x14ac:dyDescent="0.3">
      <c r="A73">
        <v>20210714</v>
      </c>
      <c r="B73" t="s">
        <v>92</v>
      </c>
      <c r="C73" t="s">
        <v>3611</v>
      </c>
      <c r="D73">
        <v>41.701031</v>
      </c>
      <c r="E73" t="s">
        <v>3612</v>
      </c>
      <c r="F73" t="s">
        <v>3613</v>
      </c>
      <c r="G73" t="s">
        <v>6</v>
      </c>
      <c r="H73" s="3" t="s">
        <v>3614</v>
      </c>
      <c r="I73" s="3" t="s">
        <v>3188</v>
      </c>
      <c r="J73" s="4" t="s">
        <v>4860</v>
      </c>
      <c r="K73" s="4" t="s">
        <v>4991</v>
      </c>
      <c r="L73">
        <v>3.7037037037037028E-2</v>
      </c>
      <c r="M73">
        <v>0.15789473684210531</v>
      </c>
      <c r="N73">
        <v>0.1290322580645161</v>
      </c>
      <c r="O73">
        <v>0.2</v>
      </c>
    </row>
    <row r="74" spans="1:15" ht="99" x14ac:dyDescent="0.3">
      <c r="A74">
        <v>20210906</v>
      </c>
      <c r="B74" t="s">
        <v>559</v>
      </c>
      <c r="C74" t="s">
        <v>3638</v>
      </c>
      <c r="D74">
        <v>22.004487999999998</v>
      </c>
      <c r="E74" t="s">
        <v>3639</v>
      </c>
      <c r="F74" t="s">
        <v>3640</v>
      </c>
      <c r="G74" t="s">
        <v>6</v>
      </c>
      <c r="H74" s="3" t="s">
        <v>3641</v>
      </c>
      <c r="I74" s="3" t="s">
        <v>3642</v>
      </c>
      <c r="J74" s="4" t="s">
        <v>4857</v>
      </c>
      <c r="K74" s="4" t="s">
        <v>4992</v>
      </c>
      <c r="L74">
        <v>5.0847457627118647E-2</v>
      </c>
      <c r="M74">
        <v>0.19047619047619049</v>
      </c>
      <c r="N74">
        <v>1.666666666666667E-2</v>
      </c>
      <c r="O74">
        <v>0.2608695652173913</v>
      </c>
    </row>
    <row r="75" spans="1:15" ht="99" x14ac:dyDescent="0.3">
      <c r="A75">
        <v>20210903</v>
      </c>
      <c r="B75" t="s">
        <v>59</v>
      </c>
      <c r="C75" t="s">
        <v>3658</v>
      </c>
      <c r="D75">
        <v>17.233993999999999</v>
      </c>
      <c r="E75" t="s">
        <v>3659</v>
      </c>
      <c r="F75" t="s">
        <v>3660</v>
      </c>
      <c r="G75" t="s">
        <v>6</v>
      </c>
      <c r="H75" s="3" t="s">
        <v>3661</v>
      </c>
      <c r="I75" s="3" t="s">
        <v>3662</v>
      </c>
      <c r="J75" s="4" t="s">
        <v>4821</v>
      </c>
      <c r="K75" s="4" t="s">
        <v>4993</v>
      </c>
      <c r="L75">
        <v>7.6923076923076927E-2</v>
      </c>
      <c r="M75">
        <v>0.5</v>
      </c>
      <c r="N75">
        <v>1.886792452830189E-2</v>
      </c>
      <c r="O75">
        <v>0.29411764705882348</v>
      </c>
    </row>
    <row r="76" spans="1:15" ht="82.5" x14ac:dyDescent="0.3">
      <c r="A76">
        <v>20210825</v>
      </c>
      <c r="B76" t="s">
        <v>15</v>
      </c>
      <c r="C76" t="s">
        <v>3679</v>
      </c>
      <c r="D76">
        <v>14.003526000000001</v>
      </c>
      <c r="E76" t="s">
        <v>3680</v>
      </c>
      <c r="F76" t="s">
        <v>3681</v>
      </c>
      <c r="G76" t="s">
        <v>6</v>
      </c>
      <c r="H76" s="3" t="s">
        <v>3682</v>
      </c>
      <c r="I76" s="3" t="s">
        <v>3683</v>
      </c>
      <c r="J76" s="4" t="s">
        <v>4853</v>
      </c>
      <c r="K76" s="4" t="s">
        <v>4994</v>
      </c>
      <c r="L76">
        <v>2.0833333333333329E-2</v>
      </c>
      <c r="M76">
        <v>6.25E-2</v>
      </c>
      <c r="N76">
        <v>2.0408163265306121E-2</v>
      </c>
      <c r="O76">
        <v>0.3125</v>
      </c>
    </row>
    <row r="77" spans="1:15" ht="82.5" x14ac:dyDescent="0.3">
      <c r="A77">
        <v>20210728</v>
      </c>
      <c r="B77" t="s">
        <v>163</v>
      </c>
      <c r="C77" t="s">
        <v>3810</v>
      </c>
      <c r="D77">
        <v>13.686089000000001</v>
      </c>
      <c r="E77" t="s">
        <v>3811</v>
      </c>
      <c r="F77" t="s">
        <v>3812</v>
      </c>
      <c r="G77" t="s">
        <v>6</v>
      </c>
      <c r="H77" s="3" t="s">
        <v>3225</v>
      </c>
      <c r="I77" s="3" t="s">
        <v>3813</v>
      </c>
      <c r="J77" s="4" t="s">
        <v>4836</v>
      </c>
      <c r="K77" s="4" t="s">
        <v>4995</v>
      </c>
      <c r="L77">
        <v>0.20833333333333329</v>
      </c>
      <c r="M77">
        <v>0.375</v>
      </c>
      <c r="N77">
        <v>2.0408163265306121E-2</v>
      </c>
      <c r="O77">
        <v>6.25E-2</v>
      </c>
    </row>
    <row r="78" spans="1:15" ht="82.5" x14ac:dyDescent="0.3">
      <c r="A78">
        <v>20210819</v>
      </c>
      <c r="B78" t="s">
        <v>199</v>
      </c>
      <c r="C78" t="s">
        <v>3870</v>
      </c>
      <c r="D78">
        <v>16.027374999999999</v>
      </c>
      <c r="E78" t="s">
        <v>3871</v>
      </c>
      <c r="F78" t="s">
        <v>3872</v>
      </c>
      <c r="G78" t="s">
        <v>6</v>
      </c>
      <c r="H78" s="3" t="s">
        <v>2843</v>
      </c>
      <c r="I78" s="3" t="s">
        <v>3873</v>
      </c>
      <c r="J78" s="4" t="s">
        <v>4849</v>
      </c>
      <c r="K78" s="4" t="s">
        <v>4996</v>
      </c>
      <c r="L78">
        <v>0.3125</v>
      </c>
      <c r="M78">
        <v>0.375</v>
      </c>
      <c r="N78">
        <v>2.0408163265306121E-2</v>
      </c>
      <c r="O78">
        <v>0.1875</v>
      </c>
    </row>
    <row r="79" spans="1:15" ht="115.5" x14ac:dyDescent="0.3">
      <c r="A79">
        <v>20210824</v>
      </c>
      <c r="B79" t="s">
        <v>92</v>
      </c>
      <c r="C79" t="s">
        <v>3874</v>
      </c>
      <c r="D79">
        <v>51.222681999999999</v>
      </c>
      <c r="E79" t="s">
        <v>3875</v>
      </c>
      <c r="F79" t="s">
        <v>3876</v>
      </c>
      <c r="G79" t="s">
        <v>6</v>
      </c>
      <c r="H79" s="3" t="s">
        <v>3877</v>
      </c>
      <c r="I79" s="3" t="s">
        <v>3878</v>
      </c>
      <c r="J79" s="4" t="s">
        <v>4847</v>
      </c>
      <c r="K79" s="4" t="s">
        <v>4997</v>
      </c>
      <c r="L79">
        <v>8.9285714285714288E-2</v>
      </c>
      <c r="M79">
        <v>0.2</v>
      </c>
      <c r="N79">
        <v>5.1724137931034482E-2</v>
      </c>
      <c r="O79">
        <v>0.1</v>
      </c>
    </row>
    <row r="80" spans="1:15" ht="82.5" x14ac:dyDescent="0.3">
      <c r="A80">
        <v>20210812</v>
      </c>
      <c r="B80" t="s">
        <v>64</v>
      </c>
      <c r="C80" t="s">
        <v>3911</v>
      </c>
      <c r="D80">
        <v>15.840112</v>
      </c>
      <c r="E80" t="s">
        <v>3912</v>
      </c>
      <c r="F80" t="s">
        <v>3913</v>
      </c>
      <c r="G80" t="s">
        <v>6</v>
      </c>
      <c r="H80" s="3" t="s">
        <v>3914</v>
      </c>
      <c r="I80" s="3" t="s">
        <v>3915</v>
      </c>
      <c r="J80" s="4" t="s">
        <v>4844</v>
      </c>
      <c r="K80" s="4" t="s">
        <v>4995</v>
      </c>
      <c r="L80">
        <v>0.4</v>
      </c>
      <c r="M80">
        <v>0.4</v>
      </c>
      <c r="N80">
        <v>0.18367346938775511</v>
      </c>
      <c r="O80">
        <v>0.1875</v>
      </c>
    </row>
    <row r="81" spans="1:15" ht="99" x14ac:dyDescent="0.3">
      <c r="A81">
        <v>20210809</v>
      </c>
      <c r="B81" t="s">
        <v>436</v>
      </c>
      <c r="C81" t="s">
        <v>3944</v>
      </c>
      <c r="D81">
        <v>19.979493000000002</v>
      </c>
      <c r="E81" t="s">
        <v>3945</v>
      </c>
      <c r="F81" t="s">
        <v>3946</v>
      </c>
      <c r="G81" t="s">
        <v>6</v>
      </c>
      <c r="H81" s="3" t="s">
        <v>3947</v>
      </c>
      <c r="I81" s="3" t="s">
        <v>3948</v>
      </c>
      <c r="J81" s="4" t="s">
        <v>4841</v>
      </c>
      <c r="K81" s="4" t="s">
        <v>4993</v>
      </c>
      <c r="L81">
        <v>0.13461538461538461</v>
      </c>
      <c r="M81">
        <v>0.41176470588235292</v>
      </c>
      <c r="N81">
        <v>0</v>
      </c>
      <c r="O81">
        <v>0.5</v>
      </c>
    </row>
    <row r="82" spans="1:15" ht="132" x14ac:dyDescent="0.3">
      <c r="A82">
        <v>20210901</v>
      </c>
      <c r="B82" t="s">
        <v>59</v>
      </c>
      <c r="C82" t="s">
        <v>3949</v>
      </c>
      <c r="D82">
        <v>50.424008000000001</v>
      </c>
      <c r="E82" t="s">
        <v>3950</v>
      </c>
      <c r="F82" t="s">
        <v>3951</v>
      </c>
      <c r="G82" t="s">
        <v>6</v>
      </c>
      <c r="H82" s="3" t="s">
        <v>3952</v>
      </c>
      <c r="I82" s="3" t="s">
        <v>3953</v>
      </c>
      <c r="J82" s="4" t="s">
        <v>4838</v>
      </c>
      <c r="K82" s="4" t="s">
        <v>4998</v>
      </c>
      <c r="L82">
        <v>0.1071428571428571</v>
      </c>
      <c r="M82">
        <v>0.25</v>
      </c>
      <c r="N82">
        <v>3.5714285714285712E-2</v>
      </c>
      <c r="O82">
        <v>0.2</v>
      </c>
    </row>
    <row r="83" spans="1:15" ht="82.5" x14ac:dyDescent="0.3">
      <c r="A83">
        <v>20210719</v>
      </c>
      <c r="B83" t="s">
        <v>53</v>
      </c>
      <c r="C83" t="s">
        <v>3967</v>
      </c>
      <c r="D83">
        <v>13.527925</v>
      </c>
      <c r="E83" t="s">
        <v>3968</v>
      </c>
      <c r="F83" t="s">
        <v>3969</v>
      </c>
      <c r="G83" t="s">
        <v>6</v>
      </c>
      <c r="H83" s="3" t="s">
        <v>3970</v>
      </c>
      <c r="I83" s="3" t="s">
        <v>3971</v>
      </c>
      <c r="J83" s="4" t="s">
        <v>4836</v>
      </c>
      <c r="K83" s="4" t="s">
        <v>4995</v>
      </c>
      <c r="L83">
        <v>6.25E-2</v>
      </c>
      <c r="M83">
        <v>6.6666666666666666E-2</v>
      </c>
      <c r="N83">
        <v>2.0408163265306121E-2</v>
      </c>
      <c r="O83">
        <v>0.1875</v>
      </c>
    </row>
    <row r="84" spans="1:15" ht="99" x14ac:dyDescent="0.3">
      <c r="A84">
        <v>20210707</v>
      </c>
      <c r="B84" t="s">
        <v>24</v>
      </c>
      <c r="C84" t="s">
        <v>3972</v>
      </c>
      <c r="D84">
        <v>13.969115</v>
      </c>
      <c r="E84" t="s">
        <v>3973</v>
      </c>
      <c r="F84" t="s">
        <v>3974</v>
      </c>
      <c r="G84" t="s">
        <v>6</v>
      </c>
      <c r="H84" s="3" t="s">
        <v>3975</v>
      </c>
      <c r="I84" s="3" t="s">
        <v>3976</v>
      </c>
      <c r="J84" s="4" t="s">
        <v>4833</v>
      </c>
      <c r="K84" s="4" t="s">
        <v>4999</v>
      </c>
      <c r="L84">
        <v>3.8461538461538457E-2</v>
      </c>
      <c r="M84">
        <v>5.8823529411764712E-2</v>
      </c>
      <c r="N84">
        <v>0</v>
      </c>
      <c r="O84">
        <v>0.44444444444444442</v>
      </c>
    </row>
    <row r="85" spans="1:15" ht="99" x14ac:dyDescent="0.3">
      <c r="A85">
        <v>20210802</v>
      </c>
      <c r="B85" t="s">
        <v>199</v>
      </c>
      <c r="C85" t="s">
        <v>3987</v>
      </c>
      <c r="D85">
        <v>16.107135</v>
      </c>
      <c r="E85" t="s">
        <v>3988</v>
      </c>
      <c r="F85" t="s">
        <v>3989</v>
      </c>
      <c r="G85" t="s">
        <v>6</v>
      </c>
      <c r="H85" s="3" t="s">
        <v>3990</v>
      </c>
      <c r="I85" s="3" t="s">
        <v>3991</v>
      </c>
      <c r="J85" s="4" t="s">
        <v>4830</v>
      </c>
      <c r="K85" s="4" t="s">
        <v>5000</v>
      </c>
      <c r="L85">
        <v>0.29411764705882348</v>
      </c>
      <c r="M85">
        <v>0.625</v>
      </c>
      <c r="N85">
        <v>0</v>
      </c>
      <c r="O85">
        <v>0.5</v>
      </c>
    </row>
    <row r="86" spans="1:15" ht="99" x14ac:dyDescent="0.3">
      <c r="A86">
        <v>20210820</v>
      </c>
      <c r="B86" t="s">
        <v>80</v>
      </c>
      <c r="C86" t="s">
        <v>4004</v>
      </c>
      <c r="D86">
        <v>21.157658999999999</v>
      </c>
      <c r="E86" t="s">
        <v>4005</v>
      </c>
      <c r="F86" t="s">
        <v>4006</v>
      </c>
      <c r="G86" t="s">
        <v>6</v>
      </c>
      <c r="H86" s="3" t="s">
        <v>4007</v>
      </c>
      <c r="I86" s="3" t="s">
        <v>4008</v>
      </c>
      <c r="J86" s="4" t="s">
        <v>4827</v>
      </c>
      <c r="K86" s="4" t="s">
        <v>5001</v>
      </c>
      <c r="L86">
        <v>1.8181818181818181E-2</v>
      </c>
      <c r="M86">
        <v>0.14285714285714279</v>
      </c>
      <c r="N86">
        <v>1.785714285714286E-2</v>
      </c>
      <c r="O86">
        <v>0.23809523809523811</v>
      </c>
    </row>
    <row r="87" spans="1:15" ht="82.5" x14ac:dyDescent="0.3">
      <c r="A87">
        <v>20210820</v>
      </c>
      <c r="B87" t="s">
        <v>230</v>
      </c>
      <c r="C87" t="s">
        <v>4038</v>
      </c>
      <c r="D87">
        <v>17.810051000000001</v>
      </c>
      <c r="E87" t="s">
        <v>4039</v>
      </c>
      <c r="F87" t="s">
        <v>4040</v>
      </c>
      <c r="G87" t="s">
        <v>6</v>
      </c>
      <c r="H87" s="3" t="s">
        <v>2542</v>
      </c>
      <c r="I87" s="3" t="s">
        <v>4041</v>
      </c>
      <c r="J87" s="4" t="s">
        <v>4824</v>
      </c>
      <c r="K87" s="4" t="s">
        <v>5002</v>
      </c>
      <c r="L87">
        <v>4.1666666666666657E-2</v>
      </c>
      <c r="M87">
        <v>0.23529411764705879</v>
      </c>
      <c r="N87">
        <v>6.1224489795918373E-2</v>
      </c>
      <c r="O87">
        <v>0.1875</v>
      </c>
    </row>
    <row r="88" spans="1:15" ht="99" x14ac:dyDescent="0.3">
      <c r="A88">
        <v>20210907</v>
      </c>
      <c r="B88" t="s">
        <v>59</v>
      </c>
      <c r="C88" t="s">
        <v>4070</v>
      </c>
      <c r="D88">
        <v>21.535081999999999</v>
      </c>
      <c r="E88" t="s">
        <v>4071</v>
      </c>
      <c r="F88" t="s">
        <v>4072</v>
      </c>
      <c r="G88" t="s">
        <v>6</v>
      </c>
      <c r="H88" s="3" t="s">
        <v>3661</v>
      </c>
      <c r="I88" s="3" t="s">
        <v>4073</v>
      </c>
      <c r="J88" s="4" t="s">
        <v>4821</v>
      </c>
      <c r="K88" s="4" t="s">
        <v>4993</v>
      </c>
      <c r="L88">
        <v>5.7692307692307702E-2</v>
      </c>
      <c r="M88">
        <v>0.44444444444444442</v>
      </c>
      <c r="N88">
        <v>1.886792452830189E-2</v>
      </c>
      <c r="O88">
        <v>0.29411764705882348</v>
      </c>
    </row>
    <row r="89" spans="1:15" ht="132" x14ac:dyDescent="0.3">
      <c r="A89">
        <v>20210729</v>
      </c>
      <c r="B89" t="s">
        <v>559</v>
      </c>
      <c r="C89" t="s">
        <v>4090</v>
      </c>
      <c r="D89">
        <v>21.914712000000002</v>
      </c>
      <c r="E89" t="s">
        <v>4091</v>
      </c>
      <c r="F89" t="s">
        <v>4894</v>
      </c>
      <c r="G89" t="s">
        <v>6</v>
      </c>
      <c r="H89" s="3" t="s">
        <v>4092</v>
      </c>
      <c r="I89" s="3" t="s">
        <v>4093</v>
      </c>
      <c r="J89" s="4" t="s">
        <v>4895</v>
      </c>
      <c r="K89" s="4" t="s">
        <v>5003</v>
      </c>
      <c r="L89">
        <v>1.282051282051282E-2</v>
      </c>
      <c r="M89">
        <v>7.407407407407407E-2</v>
      </c>
      <c r="N89">
        <v>1.2658227848101271E-2</v>
      </c>
      <c r="O89">
        <v>0.1785714285714286</v>
      </c>
    </row>
    <row r="90" spans="1:15" ht="99" x14ac:dyDescent="0.3">
      <c r="A90">
        <v>20210827</v>
      </c>
      <c r="B90" t="s">
        <v>147</v>
      </c>
      <c r="C90" t="s">
        <v>4100</v>
      </c>
      <c r="D90">
        <v>40.653472999999998</v>
      </c>
      <c r="E90" t="s">
        <v>4101</v>
      </c>
      <c r="F90" t="s">
        <v>4102</v>
      </c>
      <c r="G90" t="s">
        <v>6</v>
      </c>
      <c r="H90" s="3" t="s">
        <v>4103</v>
      </c>
      <c r="I90" s="3" t="s">
        <v>2465</v>
      </c>
      <c r="J90" s="4" t="s">
        <v>4608</v>
      </c>
      <c r="K90" s="4" t="s">
        <v>3322</v>
      </c>
      <c r="L90">
        <v>0</v>
      </c>
      <c r="M90">
        <v>0.10526315789473679</v>
      </c>
      <c r="N90">
        <v>0.126984126984127</v>
      </c>
      <c r="O90">
        <v>0.2</v>
      </c>
    </row>
    <row r="91" spans="1:15" ht="99" x14ac:dyDescent="0.3">
      <c r="A91">
        <v>20210902</v>
      </c>
      <c r="B91" t="s">
        <v>498</v>
      </c>
      <c r="C91" t="s">
        <v>4130</v>
      </c>
      <c r="D91">
        <v>15.995161</v>
      </c>
      <c r="E91" t="s">
        <v>4131</v>
      </c>
      <c r="F91" t="s">
        <v>4132</v>
      </c>
      <c r="G91" t="s">
        <v>6</v>
      </c>
      <c r="H91" s="3" t="s">
        <v>3063</v>
      </c>
      <c r="I91" s="3" t="s">
        <v>4133</v>
      </c>
      <c r="J91" s="4" t="s">
        <v>4610</v>
      </c>
      <c r="K91" s="4" t="s">
        <v>5004</v>
      </c>
      <c r="L91">
        <v>0.25925925925925919</v>
      </c>
      <c r="M91">
        <v>0.52941176470588236</v>
      </c>
      <c r="N91">
        <v>1.886792452830189E-2</v>
      </c>
      <c r="O91">
        <v>0.29411764705882348</v>
      </c>
    </row>
    <row r="92" spans="1:15" ht="132" x14ac:dyDescent="0.3">
      <c r="A92">
        <v>20210803</v>
      </c>
      <c r="B92" t="s">
        <v>199</v>
      </c>
      <c r="C92" t="s">
        <v>4145</v>
      </c>
      <c r="D92">
        <v>25.364122999999999</v>
      </c>
      <c r="E92" t="s">
        <v>4146</v>
      </c>
      <c r="F92" t="s">
        <v>4896</v>
      </c>
      <c r="G92" t="s">
        <v>6</v>
      </c>
      <c r="H92" s="3" t="s">
        <v>4147</v>
      </c>
      <c r="I92" s="3" t="s">
        <v>4148</v>
      </c>
      <c r="J92" s="4" t="s">
        <v>4897</v>
      </c>
      <c r="K92" s="4" t="s">
        <v>5005</v>
      </c>
      <c r="L92">
        <v>0.13750000000000001</v>
      </c>
      <c r="M92">
        <v>0.22222222222222221</v>
      </c>
      <c r="N92">
        <v>2.5316455696202531E-2</v>
      </c>
      <c r="O92">
        <v>0.1071428571428571</v>
      </c>
    </row>
    <row r="93" spans="1:15" ht="148.5" x14ac:dyDescent="0.3">
      <c r="A93">
        <v>20210902</v>
      </c>
      <c r="B93" t="s">
        <v>199</v>
      </c>
      <c r="C93" t="s">
        <v>4167</v>
      </c>
      <c r="D93">
        <v>49.319527000000001</v>
      </c>
      <c r="E93" t="s">
        <v>4168</v>
      </c>
      <c r="F93" t="s">
        <v>4169</v>
      </c>
      <c r="G93" t="s">
        <v>6</v>
      </c>
      <c r="H93" s="3" t="s">
        <v>2523</v>
      </c>
      <c r="I93" s="3" t="s">
        <v>2460</v>
      </c>
      <c r="J93" s="4" t="s">
        <v>4612</v>
      </c>
      <c r="K93" s="4" t="s">
        <v>5006</v>
      </c>
      <c r="L93">
        <v>1.785714285714286E-2</v>
      </c>
      <c r="M93">
        <v>0.15</v>
      </c>
      <c r="N93">
        <v>0.140625</v>
      </c>
      <c r="O93">
        <v>0.15</v>
      </c>
    </row>
    <row r="94" spans="1:15" ht="99" x14ac:dyDescent="0.3">
      <c r="A94">
        <v>20210902</v>
      </c>
      <c r="B94" t="s">
        <v>10</v>
      </c>
      <c r="C94" t="s">
        <v>4204</v>
      </c>
      <c r="D94">
        <v>16.246023999999998</v>
      </c>
      <c r="E94" t="s">
        <v>4205</v>
      </c>
      <c r="F94" t="s">
        <v>4898</v>
      </c>
      <c r="G94" t="s">
        <v>6</v>
      </c>
      <c r="H94" s="3" t="s">
        <v>4206</v>
      </c>
      <c r="I94" s="3" t="s">
        <v>4207</v>
      </c>
      <c r="J94" s="4" t="s">
        <v>4899</v>
      </c>
      <c r="K94" s="4" t="s">
        <v>5007</v>
      </c>
      <c r="L94">
        <v>3.5714285714285712E-2</v>
      </c>
      <c r="M94">
        <v>0.05</v>
      </c>
      <c r="N94">
        <v>1.785714285714286E-2</v>
      </c>
      <c r="O94">
        <v>0.23809523809523811</v>
      </c>
    </row>
    <row r="95" spans="1:15" ht="280.5" x14ac:dyDescent="0.3">
      <c r="A95">
        <v>20210809</v>
      </c>
      <c r="B95" t="s">
        <v>559</v>
      </c>
      <c r="C95" t="s">
        <v>4222</v>
      </c>
      <c r="D95">
        <v>41.891551</v>
      </c>
      <c r="E95" t="s">
        <v>4223</v>
      </c>
      <c r="F95" t="s">
        <v>4900</v>
      </c>
      <c r="G95" t="s">
        <v>6</v>
      </c>
      <c r="H95" s="3" t="s">
        <v>2831</v>
      </c>
      <c r="I95" s="3" t="s">
        <v>4224</v>
      </c>
      <c r="J95" s="4" t="s">
        <v>4847</v>
      </c>
      <c r="K95" s="4" t="s">
        <v>5008</v>
      </c>
      <c r="L95">
        <v>6.8965517241379309E-2</v>
      </c>
      <c r="M95">
        <v>0.14285714285714279</v>
      </c>
      <c r="N95">
        <v>3.4482758620689648E-2</v>
      </c>
      <c r="O95">
        <v>0.05</v>
      </c>
    </row>
    <row r="96" spans="1:15" ht="66" x14ac:dyDescent="0.3">
      <c r="A96">
        <v>20210728</v>
      </c>
      <c r="B96" t="s">
        <v>236</v>
      </c>
      <c r="C96" t="s">
        <v>4237</v>
      </c>
      <c r="D96">
        <v>9.0074319999999997</v>
      </c>
      <c r="E96" t="s">
        <v>4238</v>
      </c>
      <c r="F96" t="s">
        <v>4239</v>
      </c>
      <c r="G96" t="s">
        <v>6</v>
      </c>
      <c r="H96" s="3" t="s">
        <v>4240</v>
      </c>
      <c r="I96" s="3" t="s">
        <v>4241</v>
      </c>
      <c r="J96" s="4" t="s">
        <v>4615</v>
      </c>
      <c r="K96" s="4" t="s">
        <v>5023</v>
      </c>
      <c r="L96">
        <v>0.20588235294117649</v>
      </c>
      <c r="M96">
        <v>0.5</v>
      </c>
      <c r="N96">
        <v>5.8823529411764712E-2</v>
      </c>
      <c r="O96">
        <v>0.2</v>
      </c>
    </row>
    <row r="97" spans="1:15" ht="148.5" x14ac:dyDescent="0.3">
      <c r="A97">
        <v>20210818</v>
      </c>
      <c r="B97" t="s">
        <v>230</v>
      </c>
      <c r="C97" t="s">
        <v>4247</v>
      </c>
      <c r="D97">
        <v>22.956513000000001</v>
      </c>
      <c r="E97" t="s">
        <v>4248</v>
      </c>
      <c r="F97" t="s">
        <v>4249</v>
      </c>
      <c r="G97" t="s">
        <v>6</v>
      </c>
      <c r="H97" s="3" t="s">
        <v>4250</v>
      </c>
      <c r="I97" s="3" t="s">
        <v>4251</v>
      </c>
      <c r="J97" s="4" t="s">
        <v>4618</v>
      </c>
      <c r="K97" s="4" t="s">
        <v>5024</v>
      </c>
      <c r="L97">
        <v>0.17045454545454539</v>
      </c>
      <c r="M97">
        <v>0.31034482758620691</v>
      </c>
      <c r="N97">
        <v>6.6666666666666666E-2</v>
      </c>
      <c r="O97">
        <v>0.13793103448275859</v>
      </c>
    </row>
    <row r="98" spans="1:15" ht="181.5" x14ac:dyDescent="0.3">
      <c r="A98">
        <v>20210715</v>
      </c>
      <c r="B98" t="s">
        <v>15</v>
      </c>
      <c r="C98" t="s">
        <v>4298</v>
      </c>
      <c r="D98">
        <v>34.620209000000003</v>
      </c>
      <c r="E98" t="s">
        <v>4299</v>
      </c>
      <c r="F98" t="s">
        <v>4300</v>
      </c>
      <c r="G98" t="s">
        <v>6</v>
      </c>
      <c r="H98" s="3" t="s">
        <v>4301</v>
      </c>
      <c r="I98" s="3" t="s">
        <v>4302</v>
      </c>
      <c r="J98" s="4" t="s">
        <v>4818</v>
      </c>
      <c r="K98" s="4" t="s">
        <v>5025</v>
      </c>
      <c r="L98">
        <v>0</v>
      </c>
      <c r="M98">
        <v>0.1081081081081081</v>
      </c>
      <c r="N98">
        <v>0.1</v>
      </c>
      <c r="O98">
        <v>0.35135135135135143</v>
      </c>
    </row>
    <row r="99" spans="1:15" ht="82.5" x14ac:dyDescent="0.3">
      <c r="A99">
        <v>20210820</v>
      </c>
      <c r="B99" t="s">
        <v>10</v>
      </c>
      <c r="C99" t="s">
        <v>4326</v>
      </c>
      <c r="D99">
        <v>17.772006999999999</v>
      </c>
      <c r="E99" t="s">
        <v>4327</v>
      </c>
      <c r="F99" t="s">
        <v>4901</v>
      </c>
      <c r="G99" t="s">
        <v>6</v>
      </c>
      <c r="H99" s="3" t="s">
        <v>4328</v>
      </c>
      <c r="I99" s="3" t="s">
        <v>4329</v>
      </c>
      <c r="J99" s="4" t="s">
        <v>4902</v>
      </c>
      <c r="K99" s="4" t="s">
        <v>5009</v>
      </c>
      <c r="L99">
        <v>9.6153846153846159E-2</v>
      </c>
      <c r="M99">
        <v>0.27777777777777779</v>
      </c>
      <c r="N99">
        <v>1.886792452830189E-2</v>
      </c>
      <c r="O99">
        <v>0.1764705882352941</v>
      </c>
    </row>
    <row r="100" spans="1:15" ht="99" x14ac:dyDescent="0.3">
      <c r="A100">
        <v>20210712</v>
      </c>
      <c r="B100" t="s">
        <v>199</v>
      </c>
      <c r="C100" t="s">
        <v>4333</v>
      </c>
      <c r="D100">
        <v>18.960342000000001</v>
      </c>
      <c r="E100" t="s">
        <v>4334</v>
      </c>
      <c r="F100" t="s">
        <v>4335</v>
      </c>
      <c r="G100" t="s">
        <v>6</v>
      </c>
      <c r="H100" s="3" t="s">
        <v>4336</v>
      </c>
      <c r="I100" s="3" t="s">
        <v>4337</v>
      </c>
      <c r="J100" s="4" t="s">
        <v>4621</v>
      </c>
      <c r="K100" s="4" t="s">
        <v>5010</v>
      </c>
      <c r="L100">
        <v>0.13207547169811321</v>
      </c>
      <c r="M100">
        <v>0.47368421052631582</v>
      </c>
      <c r="N100">
        <v>3.7037037037037028E-2</v>
      </c>
      <c r="O100">
        <v>0.10526315789473679</v>
      </c>
    </row>
    <row r="101" spans="1:15" ht="99" x14ac:dyDescent="0.3">
      <c r="A101">
        <v>20210819</v>
      </c>
      <c r="B101" t="s">
        <v>42</v>
      </c>
      <c r="C101" t="s">
        <v>4338</v>
      </c>
      <c r="D101">
        <v>18.620028999999999</v>
      </c>
      <c r="E101" t="s">
        <v>4339</v>
      </c>
      <c r="F101" t="s">
        <v>4340</v>
      </c>
      <c r="G101" t="s">
        <v>6</v>
      </c>
      <c r="H101" s="3" t="s">
        <v>4341</v>
      </c>
      <c r="I101" s="3" t="s">
        <v>4342</v>
      </c>
      <c r="J101" s="4" t="s">
        <v>4624</v>
      </c>
      <c r="K101" s="4" t="s">
        <v>5011</v>
      </c>
      <c r="L101">
        <v>7.6923076923076927E-2</v>
      </c>
      <c r="M101">
        <v>0.2105263157894737</v>
      </c>
      <c r="N101">
        <v>1.886792452830189E-2</v>
      </c>
      <c r="O101">
        <v>5.2631578947368418E-2</v>
      </c>
    </row>
    <row r="102" spans="1:15" ht="82.5" x14ac:dyDescent="0.3">
      <c r="A102">
        <v>20210907</v>
      </c>
      <c r="B102" t="s">
        <v>199</v>
      </c>
      <c r="C102" t="s">
        <v>4343</v>
      </c>
      <c r="D102">
        <v>54.867538000000003</v>
      </c>
      <c r="E102" t="s">
        <v>4344</v>
      </c>
      <c r="F102" t="s">
        <v>4903</v>
      </c>
      <c r="G102" t="s">
        <v>6</v>
      </c>
      <c r="H102" s="3" t="s">
        <v>3134</v>
      </c>
      <c r="I102" s="3" t="s">
        <v>4345</v>
      </c>
      <c r="J102" s="4" t="s">
        <v>4904</v>
      </c>
      <c r="K102" s="4" t="s">
        <v>5012</v>
      </c>
      <c r="L102">
        <v>3.7037037037037028E-2</v>
      </c>
      <c r="M102">
        <v>5.2631578947368418E-2</v>
      </c>
      <c r="N102">
        <v>0</v>
      </c>
      <c r="O102">
        <v>0</v>
      </c>
    </row>
    <row r="103" spans="1:15" ht="82.5" x14ac:dyDescent="0.3">
      <c r="A103">
        <v>20210809</v>
      </c>
      <c r="B103" t="s">
        <v>86</v>
      </c>
      <c r="C103" t="s">
        <v>4351</v>
      </c>
      <c r="D103">
        <v>46.769043000000003</v>
      </c>
      <c r="E103" t="s">
        <v>4352</v>
      </c>
      <c r="F103" t="s">
        <v>4353</v>
      </c>
      <c r="G103" t="s">
        <v>6</v>
      </c>
      <c r="H103" s="3" t="s">
        <v>2784</v>
      </c>
      <c r="I103" s="3" t="s">
        <v>4354</v>
      </c>
      <c r="J103" s="4" t="s">
        <v>4627</v>
      </c>
      <c r="K103" s="4" t="s">
        <v>5013</v>
      </c>
      <c r="L103">
        <v>3.7037037037037028E-2</v>
      </c>
      <c r="M103">
        <v>5.2631578947368418E-2</v>
      </c>
      <c r="N103">
        <v>5.2631578947368418E-2</v>
      </c>
      <c r="O103">
        <v>0.05</v>
      </c>
    </row>
    <row r="104" spans="1:15" ht="181.5" x14ac:dyDescent="0.3">
      <c r="A104">
        <v>20210830</v>
      </c>
      <c r="B104" t="s">
        <v>377</v>
      </c>
      <c r="C104" t="s">
        <v>4364</v>
      </c>
      <c r="D104">
        <v>44.926264000000003</v>
      </c>
      <c r="E104" t="s">
        <v>4365</v>
      </c>
      <c r="F104" t="s">
        <v>4366</v>
      </c>
      <c r="G104" t="s">
        <v>6</v>
      </c>
      <c r="H104" s="3" t="s">
        <v>4367</v>
      </c>
      <c r="I104" s="3" t="s">
        <v>3981</v>
      </c>
      <c r="J104" s="4" t="s">
        <v>4629</v>
      </c>
      <c r="K104" s="4" t="s">
        <v>5014</v>
      </c>
      <c r="L104">
        <v>1.8518518518518521E-2</v>
      </c>
      <c r="M104">
        <v>5.2631578947368418E-2</v>
      </c>
      <c r="N104">
        <v>0.1846153846153846</v>
      </c>
      <c r="O104">
        <v>0.14285714285714279</v>
      </c>
    </row>
    <row r="105" spans="1:15" ht="181.5" x14ac:dyDescent="0.3">
      <c r="A105">
        <v>20210907</v>
      </c>
      <c r="B105" t="s">
        <v>92</v>
      </c>
      <c r="C105" t="s">
        <v>4378</v>
      </c>
      <c r="D105">
        <v>34.607078999999999</v>
      </c>
      <c r="E105" t="s">
        <v>4379</v>
      </c>
      <c r="F105" t="s">
        <v>4905</v>
      </c>
      <c r="G105" t="s">
        <v>6</v>
      </c>
      <c r="H105" s="3" t="s">
        <v>4380</v>
      </c>
      <c r="I105" s="3" t="s">
        <v>4381</v>
      </c>
      <c r="J105" s="4" t="s">
        <v>4906</v>
      </c>
      <c r="K105" s="4" t="s">
        <v>5015</v>
      </c>
      <c r="L105">
        <v>3.7037037037037028E-2</v>
      </c>
      <c r="M105">
        <v>0.65789473684210531</v>
      </c>
      <c r="N105">
        <v>3.6363636363636362E-2</v>
      </c>
      <c r="O105">
        <v>0.7142857142857143</v>
      </c>
    </row>
    <row r="106" spans="1:15" ht="231" x14ac:dyDescent="0.3">
      <c r="A106">
        <v>20210810</v>
      </c>
      <c r="B106" t="s">
        <v>174</v>
      </c>
      <c r="C106" t="s">
        <v>4382</v>
      </c>
      <c r="D106">
        <v>46.835327999999997</v>
      </c>
      <c r="E106" t="s">
        <v>4383</v>
      </c>
      <c r="F106" t="s">
        <v>4907</v>
      </c>
      <c r="G106" t="s">
        <v>6</v>
      </c>
      <c r="H106" s="3" t="s">
        <v>4384</v>
      </c>
      <c r="I106" s="3" t="s">
        <v>2597</v>
      </c>
      <c r="J106" s="4" t="s">
        <v>4608</v>
      </c>
      <c r="K106" s="4" t="s">
        <v>5016</v>
      </c>
      <c r="L106">
        <v>3.6363636363636362E-2</v>
      </c>
      <c r="M106">
        <v>0.68421052631578949</v>
      </c>
      <c r="N106">
        <v>0.126984126984127</v>
      </c>
      <c r="O106">
        <v>0.75</v>
      </c>
    </row>
    <row r="107" spans="1:15" ht="99" x14ac:dyDescent="0.3">
      <c r="A107">
        <v>20210907</v>
      </c>
      <c r="B107" t="s">
        <v>24</v>
      </c>
      <c r="C107" t="s">
        <v>4417</v>
      </c>
      <c r="D107">
        <v>38.790371</v>
      </c>
      <c r="E107" t="s">
        <v>4418</v>
      </c>
      <c r="F107" t="s">
        <v>4908</v>
      </c>
      <c r="G107" t="s">
        <v>6</v>
      </c>
      <c r="H107" s="3" t="s">
        <v>4419</v>
      </c>
      <c r="I107" s="3" t="s">
        <v>4420</v>
      </c>
      <c r="J107" s="4" t="s">
        <v>4909</v>
      </c>
      <c r="K107" s="4" t="s">
        <v>4419</v>
      </c>
      <c r="L107">
        <v>3.5087719298245612E-2</v>
      </c>
      <c r="M107">
        <v>0.15</v>
      </c>
      <c r="N107">
        <v>3.5087719298245612E-2</v>
      </c>
      <c r="O107">
        <v>0.15</v>
      </c>
    </row>
    <row r="108" spans="1:15" ht="99" x14ac:dyDescent="0.3">
      <c r="A108">
        <v>20210812</v>
      </c>
      <c r="B108" t="s">
        <v>74</v>
      </c>
      <c r="C108" t="s">
        <v>4458</v>
      </c>
      <c r="D108">
        <v>16.716683</v>
      </c>
      <c r="E108" t="s">
        <v>4459</v>
      </c>
      <c r="F108" t="s">
        <v>4910</v>
      </c>
      <c r="G108" t="s">
        <v>6</v>
      </c>
      <c r="H108" s="3" t="s">
        <v>2784</v>
      </c>
      <c r="I108" s="3" t="s">
        <v>2785</v>
      </c>
      <c r="J108" s="4" t="s">
        <v>2784</v>
      </c>
      <c r="K108" s="4" t="s">
        <v>5017</v>
      </c>
      <c r="L108">
        <v>0</v>
      </c>
      <c r="M108">
        <v>0</v>
      </c>
      <c r="N108">
        <v>0</v>
      </c>
      <c r="O108">
        <v>0</v>
      </c>
    </row>
    <row r="109" spans="1:15" ht="82.5" x14ac:dyDescent="0.3">
      <c r="A109">
        <v>20210827</v>
      </c>
      <c r="B109" t="s">
        <v>377</v>
      </c>
      <c r="C109" t="s">
        <v>4469</v>
      </c>
      <c r="D109">
        <v>18.144166999999999</v>
      </c>
      <c r="E109" t="s">
        <v>4470</v>
      </c>
      <c r="F109" t="s">
        <v>4911</v>
      </c>
      <c r="G109" t="s">
        <v>6</v>
      </c>
      <c r="H109" s="3" t="s">
        <v>3225</v>
      </c>
      <c r="I109" s="3" t="s">
        <v>4471</v>
      </c>
      <c r="J109" s="4" t="s">
        <v>4836</v>
      </c>
      <c r="K109" s="4" t="s">
        <v>4995</v>
      </c>
      <c r="L109">
        <v>0</v>
      </c>
      <c r="M109">
        <v>0</v>
      </c>
      <c r="N109">
        <v>2.0408163265306121E-2</v>
      </c>
      <c r="O109">
        <v>6.25E-2</v>
      </c>
    </row>
    <row r="110" spans="1:15" ht="132" x14ac:dyDescent="0.3">
      <c r="A110">
        <v>20210813</v>
      </c>
      <c r="B110" t="s">
        <v>15</v>
      </c>
      <c r="C110" t="s">
        <v>4472</v>
      </c>
      <c r="D110">
        <v>22.645614999999999</v>
      </c>
      <c r="E110" t="s">
        <v>4473</v>
      </c>
      <c r="F110" t="s">
        <v>4474</v>
      </c>
      <c r="G110" t="s">
        <v>6</v>
      </c>
      <c r="H110" s="3" t="s">
        <v>4475</v>
      </c>
      <c r="I110" s="3" t="s">
        <v>4476</v>
      </c>
      <c r="J110" s="4" t="s">
        <v>4632</v>
      </c>
      <c r="K110" s="4" t="s">
        <v>5018</v>
      </c>
      <c r="L110">
        <v>0</v>
      </c>
      <c r="M110">
        <v>0.14814814814814811</v>
      </c>
      <c r="N110">
        <v>1.282051282051282E-2</v>
      </c>
      <c r="O110">
        <v>0.1153846153846154</v>
      </c>
    </row>
    <row r="111" spans="1:15" ht="148.5" x14ac:dyDescent="0.3">
      <c r="A111">
        <v>20210903</v>
      </c>
      <c r="B111" t="s">
        <v>230</v>
      </c>
      <c r="C111" t="s">
        <v>4477</v>
      </c>
      <c r="D111">
        <v>26.727188999999999</v>
      </c>
      <c r="E111" t="s">
        <v>4478</v>
      </c>
      <c r="F111" t="s">
        <v>4479</v>
      </c>
      <c r="G111" t="s">
        <v>6</v>
      </c>
      <c r="H111" s="3" t="s">
        <v>4480</v>
      </c>
      <c r="I111" s="3" t="s">
        <v>4481</v>
      </c>
      <c r="J111" s="4" t="s">
        <v>4635</v>
      </c>
      <c r="K111" s="4" t="s">
        <v>5019</v>
      </c>
      <c r="L111">
        <v>9.7560975609756101E-2</v>
      </c>
      <c r="M111">
        <v>0.2068965517241379</v>
      </c>
      <c r="N111">
        <v>0.26829268292682928</v>
      </c>
      <c r="O111">
        <v>0.2857142857142857</v>
      </c>
    </row>
    <row r="112" spans="1:15" ht="148.5" x14ac:dyDescent="0.3">
      <c r="A112">
        <v>20210823</v>
      </c>
      <c r="B112" t="s">
        <v>436</v>
      </c>
      <c r="C112" t="s">
        <v>4482</v>
      </c>
      <c r="D112">
        <v>47.227994000000002</v>
      </c>
      <c r="E112" t="s">
        <v>4483</v>
      </c>
      <c r="F112" t="s">
        <v>4484</v>
      </c>
      <c r="G112" t="s">
        <v>6</v>
      </c>
      <c r="H112" s="3" t="s">
        <v>3595</v>
      </c>
      <c r="I112" s="3" t="s">
        <v>2514</v>
      </c>
      <c r="J112" s="4" t="s">
        <v>4638</v>
      </c>
      <c r="K112" s="4" t="s">
        <v>5020</v>
      </c>
      <c r="L112">
        <v>3.7037037037037028E-2</v>
      </c>
      <c r="M112">
        <v>5.2631578947368418E-2</v>
      </c>
      <c r="N112">
        <v>0.16923076923076921</v>
      </c>
      <c r="O112">
        <v>9.5238095238095233E-2</v>
      </c>
    </row>
    <row r="113" spans="1:15" ht="99" x14ac:dyDescent="0.3">
      <c r="A113">
        <v>20210813</v>
      </c>
      <c r="B113" t="s">
        <v>242</v>
      </c>
      <c r="C113" t="s">
        <v>4495</v>
      </c>
      <c r="D113">
        <v>16.75235</v>
      </c>
      <c r="E113" t="s">
        <v>4496</v>
      </c>
      <c r="F113" t="s">
        <v>4912</v>
      </c>
      <c r="G113" t="s">
        <v>6</v>
      </c>
      <c r="H113" s="3" t="s">
        <v>4128</v>
      </c>
      <c r="I113" s="3" t="s">
        <v>4497</v>
      </c>
      <c r="J113" s="4" t="s">
        <v>4610</v>
      </c>
      <c r="K113" s="4" t="s">
        <v>5004</v>
      </c>
      <c r="L113">
        <v>1.9230769230769228E-2</v>
      </c>
      <c r="M113">
        <v>6.25E-2</v>
      </c>
      <c r="N113">
        <v>1.886792452830189E-2</v>
      </c>
      <c r="O113">
        <v>0.29411764705882348</v>
      </c>
    </row>
    <row r="114" spans="1:15" ht="115.5" x14ac:dyDescent="0.3">
      <c r="A114">
        <v>20210701</v>
      </c>
      <c r="B114" t="s">
        <v>436</v>
      </c>
      <c r="C114" t="s">
        <v>4514</v>
      </c>
      <c r="D114">
        <v>48.676031000000002</v>
      </c>
      <c r="E114" t="s">
        <v>4515</v>
      </c>
      <c r="F114" t="s">
        <v>4913</v>
      </c>
      <c r="G114" t="s">
        <v>6</v>
      </c>
      <c r="H114" s="3" t="s">
        <v>2484</v>
      </c>
      <c r="I114" s="3" t="s">
        <v>2465</v>
      </c>
      <c r="J114" s="4" t="s">
        <v>4608</v>
      </c>
      <c r="K114" s="4" t="s">
        <v>4997</v>
      </c>
      <c r="L114">
        <v>0</v>
      </c>
      <c r="M114">
        <v>0</v>
      </c>
      <c r="N114">
        <v>0.126984126984127</v>
      </c>
      <c r="O114">
        <v>0.1</v>
      </c>
    </row>
    <row r="115" spans="1:15" ht="148.5" x14ac:dyDescent="0.3">
      <c r="A115">
        <v>20210823</v>
      </c>
      <c r="B115" t="s">
        <v>377</v>
      </c>
      <c r="C115" t="s">
        <v>4526</v>
      </c>
      <c r="D115">
        <v>22.322265000000002</v>
      </c>
      <c r="E115" t="s">
        <v>4527</v>
      </c>
      <c r="F115" t="s">
        <v>4914</v>
      </c>
      <c r="G115" t="s">
        <v>6</v>
      </c>
      <c r="H115" s="3" t="s">
        <v>4528</v>
      </c>
      <c r="I115" s="3" t="s">
        <v>4529</v>
      </c>
      <c r="J115" s="4" t="s">
        <v>4915</v>
      </c>
      <c r="K115" s="4" t="s">
        <v>5021</v>
      </c>
      <c r="L115">
        <v>0</v>
      </c>
      <c r="M115">
        <v>7.407407407407407E-2</v>
      </c>
      <c r="N115">
        <v>0.1851851851851852</v>
      </c>
      <c r="O115">
        <v>0.25925925925925919</v>
      </c>
    </row>
    <row r="116" spans="1:15" ht="198" x14ac:dyDescent="0.3">
      <c r="A116">
        <v>20210906</v>
      </c>
      <c r="B116" t="s">
        <v>42</v>
      </c>
      <c r="C116" t="s">
        <v>4543</v>
      </c>
      <c r="D116">
        <v>45.017268000000001</v>
      </c>
      <c r="E116" t="s">
        <v>4544</v>
      </c>
      <c r="F116" t="s">
        <v>4916</v>
      </c>
      <c r="G116" t="s">
        <v>6</v>
      </c>
      <c r="H116" s="3" t="s">
        <v>4545</v>
      </c>
      <c r="I116" s="3" t="s">
        <v>4546</v>
      </c>
      <c r="J116" s="4" t="s">
        <v>4627</v>
      </c>
      <c r="K116" s="4" t="s">
        <v>5022</v>
      </c>
      <c r="L116">
        <v>8.9285714285714288E-2</v>
      </c>
      <c r="M116">
        <v>0.15</v>
      </c>
      <c r="N116">
        <v>7.0175438596491224E-2</v>
      </c>
      <c r="O116">
        <v>0.1</v>
      </c>
    </row>
  </sheetData>
  <phoneticPr fontId="2" type="noConversion"/>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3</vt:i4>
      </vt:variant>
    </vt:vector>
  </HeadingPairs>
  <TitlesOfParts>
    <vt:vector size="3" baseType="lpstr">
      <vt:lpstr>RAW</vt:lpstr>
      <vt:lpstr>Description</vt:lpstr>
      <vt:lpstr>WEB&amp;CER(115)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김도성</cp:lastModifiedBy>
  <dcterms:created xsi:type="dcterms:W3CDTF">2023-11-02T09:56:31Z</dcterms:created>
  <dcterms:modified xsi:type="dcterms:W3CDTF">2024-09-02T07:44:21Z</dcterms:modified>
</cp:coreProperties>
</file>